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1445" activeTab="1"/>
  </bookViews>
  <sheets>
    <sheet name="собственные" sheetId="2" r:id="rId1"/>
    <sheet name="конц" sheetId="1" r:id="rId2"/>
  </sheets>
  <externalReferences>
    <externalReference r:id="rId3"/>
  </externalReferences>
  <definedNames>
    <definedName name="_xlnm._FilterDatabase" localSheetId="1" hidden="1">конц!$A$13:$BW$1154</definedName>
    <definedName name="_xlnm._FilterDatabase" localSheetId="0" hidden="1">собственные!$A$15:$IS$461</definedName>
  </definedNames>
  <calcPr calcId="145621"/>
</workbook>
</file>

<file path=xl/calcChain.xml><?xml version="1.0" encoding="utf-8"?>
<calcChain xmlns="http://schemas.openxmlformats.org/spreadsheetml/2006/main">
  <c r="AV453" i="2" l="1"/>
  <c r="AV452" i="2"/>
  <c r="AV451" i="2"/>
  <c r="AV450" i="2"/>
  <c r="AV449" i="2"/>
  <c r="AV448" i="2"/>
  <c r="AV447" i="2"/>
  <c r="AV446" i="2"/>
  <c r="AV445" i="2"/>
  <c r="AV444" i="2"/>
  <c r="AV443" i="2"/>
  <c r="AV442" i="2"/>
  <c r="AV441" i="2"/>
  <c r="AV440" i="2"/>
  <c r="AV439" i="2"/>
  <c r="AV438" i="2"/>
  <c r="AV437" i="2"/>
  <c r="AV436" i="2"/>
  <c r="AV435" i="2"/>
  <c r="AV434" i="2"/>
  <c r="AV432" i="2"/>
  <c r="AV431" i="2"/>
  <c r="AV429" i="2"/>
  <c r="AV428" i="2"/>
  <c r="AV425" i="2"/>
  <c r="AV424" i="2"/>
  <c r="AV423" i="2"/>
  <c r="AV422" i="2"/>
  <c r="AV421" i="2"/>
  <c r="AV337" i="2"/>
  <c r="AV336" i="2"/>
  <c r="AV335" i="2"/>
  <c r="AV334" i="2"/>
  <c r="AV333" i="2"/>
  <c r="AV332" i="2"/>
  <c r="AV331" i="2"/>
  <c r="AV330" i="2"/>
  <c r="AV329" i="2"/>
  <c r="AV328" i="2"/>
  <c r="AV327" i="2"/>
  <c r="AV326" i="2"/>
  <c r="AV325" i="2"/>
  <c r="AV324" i="2"/>
  <c r="AV323" i="2"/>
  <c r="AV322" i="2"/>
  <c r="AV321" i="2"/>
  <c r="AV320" i="2"/>
  <c r="AV319" i="2"/>
  <c r="AV318" i="2"/>
  <c r="AV317" i="2"/>
  <c r="AV315" i="2"/>
  <c r="AV314" i="2"/>
  <c r="AV312" i="2"/>
  <c r="AV311" i="2"/>
  <c r="AV310" i="2"/>
  <c r="AV309" i="2"/>
  <c r="AV308" i="2"/>
  <c r="AV307" i="2"/>
  <c r="AV306" i="2"/>
  <c r="AV305" i="2"/>
  <c r="AV302" i="2"/>
  <c r="AV301" i="2"/>
  <c r="AV300" i="2"/>
  <c r="AV299" i="2"/>
  <c r="AV298" i="2"/>
  <c r="AV297" i="2"/>
  <c r="AV296" i="2"/>
  <c r="AV295" i="2"/>
  <c r="AV294" i="2"/>
  <c r="AV293" i="2"/>
  <c r="AV292" i="2"/>
  <c r="AV291" i="2"/>
  <c r="AV289" i="2"/>
  <c r="AV288" i="2"/>
  <c r="AV287" i="2"/>
  <c r="AV286" i="2"/>
  <c r="AV285" i="2"/>
  <c r="AV284" i="2"/>
  <c r="AV283" i="2"/>
  <c r="AV281" i="2"/>
  <c r="AV280" i="2"/>
  <c r="AV279" i="2"/>
  <c r="AV278" i="2"/>
  <c r="AV277" i="2"/>
  <c r="AV276" i="2"/>
  <c r="AV275" i="2"/>
  <c r="AV272" i="2"/>
  <c r="AV271" i="2"/>
  <c r="AV270" i="2"/>
  <c r="AV269" i="2"/>
  <c r="AV268" i="2"/>
  <c r="AV267" i="2"/>
  <c r="AV266" i="2"/>
  <c r="AV265" i="2"/>
  <c r="AV263" i="2"/>
  <c r="AV261" i="2"/>
  <c r="AV259" i="2"/>
  <c r="AV257" i="2"/>
  <c r="AV256" i="2"/>
  <c r="AV255" i="2"/>
  <c r="AV254" i="2"/>
  <c r="AV253" i="2"/>
  <c r="AV252" i="2"/>
  <c r="AV251" i="2"/>
  <c r="AV246" i="2"/>
  <c r="AV245" i="2"/>
  <c r="AV244" i="2"/>
  <c r="AV243" i="2"/>
  <c r="AV242" i="2"/>
  <c r="AV241" i="2"/>
  <c r="AV240" i="2"/>
  <c r="AV239" i="2"/>
  <c r="AV238" i="2"/>
  <c r="AV237" i="2"/>
  <c r="AV236" i="2"/>
  <c r="AV235" i="2"/>
  <c r="AV234" i="2"/>
  <c r="AV233" i="2"/>
  <c r="AV232" i="2"/>
  <c r="AV231" i="2"/>
  <c r="AV230" i="2"/>
  <c r="AV229" i="2"/>
  <c r="AV228" i="2"/>
  <c r="AV227" i="2"/>
  <c r="AV226" i="2"/>
  <c r="AV225" i="2"/>
  <c r="AV224" i="2"/>
  <c r="AV223" i="2"/>
  <c r="AV222" i="2"/>
  <c r="AV221" i="2"/>
  <c r="AV220" i="2"/>
  <c r="AV219" i="2"/>
  <c r="AV218" i="2"/>
  <c r="AV217" i="2"/>
  <c r="AV216" i="2"/>
  <c r="AV215" i="2"/>
  <c r="AV214" i="2"/>
  <c r="AV213" i="2"/>
  <c r="AV210" i="2"/>
  <c r="AV209" i="2"/>
  <c r="AV208" i="2"/>
  <c r="AV207" i="2"/>
  <c r="AV206" i="2"/>
  <c r="AV205" i="2"/>
  <c r="AV204" i="2"/>
  <c r="AV203" i="2"/>
  <c r="AV202" i="2"/>
  <c r="AV201" i="2"/>
  <c r="AV200" i="2"/>
  <c r="AV197" i="2"/>
  <c r="AV196" i="2"/>
  <c r="AV191" i="2"/>
  <c r="AV190" i="2"/>
  <c r="AV189" i="2"/>
  <c r="AV188" i="2"/>
  <c r="AV187" i="2"/>
  <c r="AV186" i="2"/>
  <c r="AV185" i="2"/>
  <c r="AV184" i="2"/>
  <c r="AV183" i="2"/>
  <c r="AV182" i="2"/>
  <c r="AV181" i="2"/>
  <c r="AV180" i="2"/>
  <c r="AV178" i="2"/>
  <c r="AV177" i="2"/>
  <c r="AV176" i="2"/>
  <c r="AV175" i="2"/>
  <c r="AV174" i="2"/>
  <c r="AV173" i="2"/>
  <c r="AV172" i="2"/>
  <c r="AV171" i="2"/>
  <c r="AV170" i="2"/>
  <c r="AV169" i="2"/>
  <c r="AV168" i="2"/>
  <c r="AV167" i="2"/>
  <c r="AV165" i="2"/>
  <c r="AV164" i="2"/>
  <c r="AV163" i="2"/>
  <c r="AV162" i="2"/>
  <c r="AV160" i="2"/>
  <c r="AV159" i="2"/>
  <c r="AV158" i="2"/>
  <c r="AV157" i="2"/>
  <c r="AV156" i="2"/>
  <c r="AV154" i="2"/>
  <c r="AV149" i="2"/>
  <c r="AV148" i="2"/>
  <c r="AV147" i="2"/>
  <c r="AV145" i="2"/>
  <c r="AV144" i="2"/>
  <c r="AV143" i="2"/>
  <c r="AV142" i="2"/>
  <c r="AV141" i="2"/>
  <c r="AV140" i="2"/>
  <c r="AV139" i="2"/>
  <c r="AV138" i="2"/>
  <c r="AV135" i="2"/>
  <c r="AV130" i="2"/>
  <c r="AV128" i="2"/>
  <c r="AV127" i="2"/>
  <c r="AV126" i="2"/>
  <c r="AV125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94" i="2"/>
  <c r="AV86" i="2"/>
  <c r="AV84" i="2"/>
  <c r="AV83" i="2"/>
  <c r="AV82" i="2"/>
  <c r="AV81" i="2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391" i="1"/>
  <c r="CA392" i="1"/>
  <c r="CA393" i="1"/>
  <c r="CA394" i="1"/>
  <c r="CA395" i="1"/>
  <c r="CA396" i="1"/>
  <c r="CA397" i="1"/>
  <c r="CA398" i="1"/>
  <c r="CA399" i="1"/>
  <c r="CA400" i="1"/>
  <c r="CA401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414" i="1"/>
  <c r="CA415" i="1"/>
  <c r="CA416" i="1"/>
  <c r="CA417" i="1"/>
  <c r="CA418" i="1"/>
  <c r="CA419" i="1"/>
  <c r="CA420" i="1"/>
  <c r="CA421" i="1"/>
  <c r="CA422" i="1"/>
  <c r="CA423" i="1"/>
  <c r="CA424" i="1"/>
  <c r="CA425" i="1"/>
  <c r="CA426" i="1"/>
  <c r="CA427" i="1"/>
  <c r="CA428" i="1"/>
  <c r="CA429" i="1"/>
  <c r="CA430" i="1"/>
  <c r="CA431" i="1"/>
  <c r="CA432" i="1"/>
  <c r="CA433" i="1"/>
  <c r="CA434" i="1"/>
  <c r="CA435" i="1"/>
  <c r="CA436" i="1"/>
  <c r="CA437" i="1"/>
  <c r="CA438" i="1"/>
  <c r="CA439" i="1"/>
  <c r="CA440" i="1"/>
  <c r="CA441" i="1"/>
  <c r="CA442" i="1"/>
  <c r="CA443" i="1"/>
  <c r="CA444" i="1"/>
  <c r="CA445" i="1"/>
  <c r="CA446" i="1"/>
  <c r="CA447" i="1"/>
  <c r="CA448" i="1"/>
  <c r="CA449" i="1"/>
  <c r="CA450" i="1"/>
  <c r="CA451" i="1"/>
  <c r="CA452" i="1"/>
  <c r="CA453" i="1"/>
  <c r="CA454" i="1"/>
  <c r="CA455" i="1"/>
  <c r="CA456" i="1"/>
  <c r="CA457" i="1"/>
  <c r="CA458" i="1"/>
  <c r="CA459" i="1"/>
  <c r="CA460" i="1"/>
  <c r="CA461" i="1"/>
  <c r="CA462" i="1"/>
  <c r="CA463" i="1"/>
  <c r="CA464" i="1"/>
  <c r="CA465" i="1"/>
  <c r="CA466" i="1"/>
  <c r="CA467" i="1"/>
  <c r="CA468" i="1"/>
  <c r="CA469" i="1"/>
  <c r="CA470" i="1"/>
  <c r="CA471" i="1"/>
  <c r="CA472" i="1"/>
  <c r="CA473" i="1"/>
  <c r="CA474" i="1"/>
  <c r="CA475" i="1"/>
  <c r="CA476" i="1"/>
  <c r="CA477" i="1"/>
  <c r="CA478" i="1"/>
  <c r="CA479" i="1"/>
  <c r="CA480" i="1"/>
  <c r="CA481" i="1"/>
  <c r="CA482" i="1"/>
  <c r="CA483" i="1"/>
  <c r="CA484" i="1"/>
  <c r="CA485" i="1"/>
  <c r="CA486" i="1"/>
  <c r="CA487" i="1"/>
  <c r="CA488" i="1"/>
  <c r="CA489" i="1"/>
  <c r="CA490" i="1"/>
  <c r="CA491" i="1"/>
  <c r="CA492" i="1"/>
  <c r="CA493" i="1"/>
  <c r="CA494" i="1"/>
  <c r="CA495" i="1"/>
  <c r="CA496" i="1"/>
  <c r="CA497" i="1"/>
  <c r="CA498" i="1"/>
  <c r="CA499" i="1"/>
  <c r="CA500" i="1"/>
  <c r="CA501" i="1"/>
  <c r="CA502" i="1"/>
  <c r="CA503" i="1"/>
  <c r="CA504" i="1"/>
  <c r="CA505" i="1"/>
  <c r="CA506" i="1"/>
  <c r="CA507" i="1"/>
  <c r="CA508" i="1"/>
  <c r="CA509" i="1"/>
  <c r="CA510" i="1"/>
  <c r="CA511" i="1"/>
  <c r="CA512" i="1"/>
  <c r="CA513" i="1"/>
  <c r="CA514" i="1"/>
  <c r="CA515" i="1"/>
  <c r="CA516" i="1"/>
  <c r="CA517" i="1"/>
  <c r="CA518" i="1"/>
  <c r="CA519" i="1"/>
  <c r="CA520" i="1"/>
  <c r="CA521" i="1"/>
  <c r="CA522" i="1"/>
  <c r="CA523" i="1"/>
  <c r="CA524" i="1"/>
  <c r="CA525" i="1"/>
  <c r="CA526" i="1"/>
  <c r="CA527" i="1"/>
  <c r="CA528" i="1"/>
  <c r="CA529" i="1"/>
  <c r="CA530" i="1"/>
  <c r="CA531" i="1"/>
  <c r="CA532" i="1"/>
  <c r="CA533" i="1"/>
  <c r="CA534" i="1"/>
  <c r="CA535" i="1"/>
  <c r="CA536" i="1"/>
  <c r="CA537" i="1"/>
  <c r="CA538" i="1"/>
  <c r="CA539" i="1"/>
  <c r="CA540" i="1"/>
  <c r="CA541" i="1"/>
  <c r="CA542" i="1"/>
  <c r="CA543" i="1"/>
  <c r="CA544" i="1"/>
  <c r="CA545" i="1"/>
  <c r="CA546" i="1"/>
  <c r="CA547" i="1"/>
  <c r="CA548" i="1"/>
  <c r="CA549" i="1"/>
  <c r="CA550" i="1"/>
  <c r="CA551" i="1"/>
  <c r="CA552" i="1"/>
  <c r="CA553" i="1"/>
  <c r="CA554" i="1"/>
  <c r="CA555" i="1"/>
  <c r="CA556" i="1"/>
  <c r="CA557" i="1"/>
  <c r="CA558" i="1"/>
  <c r="CA559" i="1"/>
  <c r="CA560" i="1"/>
  <c r="CA561" i="1"/>
  <c r="CA562" i="1"/>
  <c r="CA563" i="1"/>
  <c r="CA564" i="1"/>
  <c r="CA565" i="1"/>
  <c r="CA566" i="1"/>
  <c r="CA567" i="1"/>
  <c r="CA568" i="1"/>
  <c r="CA569" i="1"/>
  <c r="CA570" i="1"/>
  <c r="CA571" i="1"/>
  <c r="CA572" i="1"/>
  <c r="CA573" i="1"/>
  <c r="CA574" i="1"/>
  <c r="CA575" i="1"/>
  <c r="CA576" i="1"/>
  <c r="CA577" i="1"/>
  <c r="CA578" i="1"/>
  <c r="CA579" i="1"/>
  <c r="CA580" i="1"/>
  <c r="CA581" i="1"/>
  <c r="CA582" i="1"/>
  <c r="CA583" i="1"/>
  <c r="CA584" i="1"/>
  <c r="CA585" i="1"/>
  <c r="CA586" i="1"/>
  <c r="CA587" i="1"/>
  <c r="CA588" i="1"/>
  <c r="CA589" i="1"/>
  <c r="CA590" i="1"/>
  <c r="CA591" i="1"/>
  <c r="CA592" i="1"/>
  <c r="CA593" i="1"/>
  <c r="CA594" i="1"/>
  <c r="CA595" i="1"/>
  <c r="CA596" i="1"/>
  <c r="CA597" i="1"/>
  <c r="CA598" i="1"/>
  <c r="CA599" i="1"/>
  <c r="CA600" i="1"/>
  <c r="CA601" i="1"/>
  <c r="CA602" i="1"/>
  <c r="CA603" i="1"/>
  <c r="CA604" i="1"/>
  <c r="CA605" i="1"/>
  <c r="CA606" i="1"/>
  <c r="CA607" i="1"/>
  <c r="CA608" i="1"/>
  <c r="CA609" i="1"/>
  <c r="CA610" i="1"/>
  <c r="CA611" i="1"/>
  <c r="CA612" i="1"/>
  <c r="CA613" i="1"/>
  <c r="CA614" i="1"/>
  <c r="CA615" i="1"/>
  <c r="CA616" i="1"/>
  <c r="CA617" i="1"/>
  <c r="CA618" i="1"/>
  <c r="CA619" i="1"/>
  <c r="CA620" i="1"/>
  <c r="CA621" i="1"/>
  <c r="CA622" i="1"/>
  <c r="CA623" i="1"/>
  <c r="CA624" i="1"/>
  <c r="CA625" i="1"/>
  <c r="CA626" i="1"/>
  <c r="CA627" i="1"/>
  <c r="CA628" i="1"/>
  <c r="CA629" i="1"/>
  <c r="CA630" i="1"/>
  <c r="CA631" i="1"/>
  <c r="CA632" i="1"/>
  <c r="CA633" i="1"/>
  <c r="CA634" i="1"/>
  <c r="CA635" i="1"/>
  <c r="CA636" i="1"/>
  <c r="CA637" i="1"/>
  <c r="CA638" i="1"/>
  <c r="CA639" i="1"/>
  <c r="CA640" i="1"/>
  <c r="CA641" i="1"/>
  <c r="CA642" i="1"/>
  <c r="CA643" i="1"/>
  <c r="CA644" i="1"/>
  <c r="CA645" i="1"/>
  <c r="CA646" i="1"/>
  <c r="CA647" i="1"/>
  <c r="CA648" i="1"/>
  <c r="CA649" i="1"/>
  <c r="CA650" i="1"/>
  <c r="CA651" i="1"/>
  <c r="CA652" i="1"/>
  <c r="CA653" i="1"/>
  <c r="CA654" i="1"/>
  <c r="CA655" i="1"/>
  <c r="CA656" i="1"/>
  <c r="CA657" i="1"/>
  <c r="CA658" i="1"/>
  <c r="CA659" i="1"/>
  <c r="CA660" i="1"/>
  <c r="CA661" i="1"/>
  <c r="CA662" i="1"/>
  <c r="CA663" i="1"/>
  <c r="CA664" i="1"/>
  <c r="CA665" i="1"/>
  <c r="CA666" i="1"/>
  <c r="CA667" i="1"/>
  <c r="CA668" i="1"/>
  <c r="CA669" i="1"/>
  <c r="CA670" i="1"/>
  <c r="CA671" i="1"/>
  <c r="CA672" i="1"/>
  <c r="CA673" i="1"/>
  <c r="CA674" i="1"/>
  <c r="CA675" i="1"/>
  <c r="CA676" i="1"/>
  <c r="CA677" i="1"/>
  <c r="CA678" i="1"/>
  <c r="CA679" i="1"/>
  <c r="CA680" i="1"/>
  <c r="CA681" i="1"/>
  <c r="CA682" i="1"/>
  <c r="CA683" i="1"/>
  <c r="CA684" i="1"/>
  <c r="CA685" i="1"/>
  <c r="CA686" i="1"/>
  <c r="CA687" i="1"/>
  <c r="CA688" i="1"/>
  <c r="CA689" i="1"/>
  <c r="CA690" i="1"/>
  <c r="CA691" i="1"/>
  <c r="CA692" i="1"/>
  <c r="CA693" i="1"/>
  <c r="CA694" i="1"/>
  <c r="CA695" i="1"/>
  <c r="CA696" i="1"/>
  <c r="CA697" i="1"/>
  <c r="CA698" i="1"/>
  <c r="CA699" i="1"/>
  <c r="CA700" i="1"/>
  <c r="CA701" i="1"/>
  <c r="CA702" i="1"/>
  <c r="CA703" i="1"/>
  <c r="CA704" i="1"/>
  <c r="CA705" i="1"/>
  <c r="CA706" i="1"/>
  <c r="CA707" i="1"/>
  <c r="CA708" i="1"/>
  <c r="CA709" i="1"/>
  <c r="CA710" i="1"/>
  <c r="CA711" i="1"/>
  <c r="CA712" i="1"/>
  <c r="CA713" i="1"/>
  <c r="CA714" i="1"/>
  <c r="CA715" i="1"/>
  <c r="CA716" i="1"/>
  <c r="CA717" i="1"/>
  <c r="CA718" i="1"/>
  <c r="CA719" i="1"/>
  <c r="CA720" i="1"/>
  <c r="CA721" i="1"/>
  <c r="CA722" i="1"/>
  <c r="CA723" i="1"/>
  <c r="CA724" i="1"/>
  <c r="CA725" i="1"/>
  <c r="CA726" i="1"/>
  <c r="CA727" i="1"/>
  <c r="CA728" i="1"/>
  <c r="CA729" i="1"/>
  <c r="CA730" i="1"/>
  <c r="CA731" i="1"/>
  <c r="CA732" i="1"/>
  <c r="CA733" i="1"/>
  <c r="CA734" i="1"/>
  <c r="CA735" i="1"/>
  <c r="CA736" i="1"/>
  <c r="CA737" i="1"/>
  <c r="CA738" i="1"/>
  <c r="CA739" i="1"/>
  <c r="CA740" i="1"/>
  <c r="CA741" i="1"/>
  <c r="CA742" i="1"/>
  <c r="CA743" i="1"/>
  <c r="CA744" i="1"/>
  <c r="CA745" i="1"/>
  <c r="CA746" i="1"/>
  <c r="CA747" i="1"/>
  <c r="CA748" i="1"/>
  <c r="CA749" i="1"/>
  <c r="CA750" i="1"/>
  <c r="CA751" i="1"/>
  <c r="CA752" i="1"/>
  <c r="CA753" i="1"/>
  <c r="CA754" i="1"/>
  <c r="CA755" i="1"/>
  <c r="CA756" i="1"/>
  <c r="CA757" i="1"/>
  <c r="CA758" i="1"/>
  <c r="CA759" i="1"/>
  <c r="CA760" i="1"/>
  <c r="CA761" i="1"/>
  <c r="CA762" i="1"/>
  <c r="CA763" i="1"/>
  <c r="CA764" i="1"/>
  <c r="CA765" i="1"/>
  <c r="CA766" i="1"/>
  <c r="CA767" i="1"/>
  <c r="CA768" i="1"/>
  <c r="CA769" i="1"/>
  <c r="CA770" i="1"/>
  <c r="CA771" i="1"/>
  <c r="CA772" i="1"/>
  <c r="CA773" i="1"/>
  <c r="CA774" i="1"/>
  <c r="CA775" i="1"/>
  <c r="CA776" i="1"/>
  <c r="CA777" i="1"/>
  <c r="CA778" i="1"/>
  <c r="CA779" i="1"/>
  <c r="CA780" i="1"/>
  <c r="CA781" i="1"/>
  <c r="CA782" i="1"/>
  <c r="CA783" i="1"/>
  <c r="CA784" i="1"/>
  <c r="CA785" i="1"/>
  <c r="CA786" i="1"/>
  <c r="CA787" i="1"/>
  <c r="CA788" i="1"/>
  <c r="CA789" i="1"/>
  <c r="CA790" i="1"/>
  <c r="CA791" i="1"/>
  <c r="CA792" i="1"/>
  <c r="CA793" i="1"/>
  <c r="CA794" i="1"/>
  <c r="CA795" i="1"/>
  <c r="CA796" i="1"/>
  <c r="CA797" i="1"/>
  <c r="CA798" i="1"/>
  <c r="CA799" i="1"/>
  <c r="CA800" i="1"/>
  <c r="CA801" i="1"/>
  <c r="CA802" i="1"/>
  <c r="CA803" i="1"/>
  <c r="CA804" i="1"/>
  <c r="CA805" i="1"/>
  <c r="CA806" i="1"/>
  <c r="CA807" i="1"/>
  <c r="CA808" i="1"/>
  <c r="CA809" i="1"/>
  <c r="CA810" i="1"/>
  <c r="CA811" i="1"/>
  <c r="CA812" i="1"/>
  <c r="CA813" i="1"/>
  <c r="CA814" i="1"/>
  <c r="CA815" i="1"/>
  <c r="CA816" i="1"/>
  <c r="CA817" i="1"/>
  <c r="CA818" i="1"/>
  <c r="CA819" i="1"/>
  <c r="CA820" i="1"/>
  <c r="CA821" i="1"/>
  <c r="CA822" i="1"/>
  <c r="CA823" i="1"/>
  <c r="CA824" i="1"/>
  <c r="CA825" i="1"/>
  <c r="CA826" i="1"/>
  <c r="CA827" i="1"/>
  <c r="CA828" i="1"/>
  <c r="CA829" i="1"/>
  <c r="CA830" i="1"/>
  <c r="CA831" i="1"/>
  <c r="CA832" i="1"/>
  <c r="CA833" i="1"/>
  <c r="CA834" i="1"/>
  <c r="CA835" i="1"/>
  <c r="CA836" i="1"/>
  <c r="CA837" i="1"/>
  <c r="CA838" i="1"/>
  <c r="CA839" i="1"/>
  <c r="CA840" i="1"/>
  <c r="CA841" i="1"/>
  <c r="CA842" i="1"/>
  <c r="CA843" i="1"/>
  <c r="CA844" i="1"/>
  <c r="CA845" i="1"/>
  <c r="CA846" i="1"/>
  <c r="CA847" i="1"/>
  <c r="CA848" i="1"/>
  <c r="CA849" i="1"/>
  <c r="CA850" i="1"/>
  <c r="CA851" i="1"/>
  <c r="CA852" i="1"/>
  <c r="CA853" i="1"/>
  <c r="CA854" i="1"/>
  <c r="CA855" i="1"/>
  <c r="CA856" i="1"/>
  <c r="CA857" i="1"/>
  <c r="CA858" i="1"/>
  <c r="CA859" i="1"/>
  <c r="CA860" i="1"/>
  <c r="CA861" i="1"/>
  <c r="CA862" i="1"/>
  <c r="CA863" i="1"/>
  <c r="CA864" i="1"/>
  <c r="CA865" i="1"/>
  <c r="CA866" i="1"/>
  <c r="CA867" i="1"/>
  <c r="CA868" i="1"/>
  <c r="CA869" i="1"/>
  <c r="CA870" i="1"/>
  <c r="CA871" i="1"/>
  <c r="CA872" i="1"/>
  <c r="CA873" i="1"/>
  <c r="CA874" i="1"/>
  <c r="CA875" i="1"/>
  <c r="CA876" i="1"/>
  <c r="CA877" i="1"/>
  <c r="CA878" i="1"/>
  <c r="CA879" i="1"/>
  <c r="CA880" i="1"/>
  <c r="CA881" i="1"/>
  <c r="CA882" i="1"/>
  <c r="CA883" i="1"/>
  <c r="CA884" i="1"/>
  <c r="CA885" i="1"/>
  <c r="CA886" i="1"/>
  <c r="CA887" i="1"/>
  <c r="CA888" i="1"/>
  <c r="CA889" i="1"/>
  <c r="CA890" i="1"/>
  <c r="CA891" i="1"/>
  <c r="CA892" i="1"/>
  <c r="CA893" i="1"/>
  <c r="CA894" i="1"/>
  <c r="CA895" i="1"/>
  <c r="CA896" i="1"/>
  <c r="CA897" i="1"/>
  <c r="CA898" i="1"/>
  <c r="CA899" i="1"/>
  <c r="CA900" i="1"/>
  <c r="CA901" i="1"/>
  <c r="CA902" i="1"/>
  <c r="CA903" i="1"/>
  <c r="CA904" i="1"/>
  <c r="CA905" i="1"/>
  <c r="CA906" i="1"/>
  <c r="CA907" i="1"/>
  <c r="CA908" i="1"/>
  <c r="CA909" i="1"/>
  <c r="CA910" i="1"/>
  <c r="CA911" i="1"/>
  <c r="CA912" i="1"/>
  <c r="CA913" i="1"/>
  <c r="CA914" i="1"/>
  <c r="CA915" i="1"/>
  <c r="CA916" i="1"/>
  <c r="CA917" i="1"/>
  <c r="CA918" i="1"/>
  <c r="CA919" i="1"/>
  <c r="CA920" i="1"/>
  <c r="CA921" i="1"/>
  <c r="CA922" i="1"/>
  <c r="CA923" i="1"/>
  <c r="CA924" i="1"/>
  <c r="CA925" i="1"/>
  <c r="CA926" i="1"/>
  <c r="CA927" i="1"/>
  <c r="CA928" i="1"/>
  <c r="CA929" i="1"/>
  <c r="CA930" i="1"/>
  <c r="CA931" i="1"/>
  <c r="CA932" i="1"/>
  <c r="CA933" i="1"/>
  <c r="CA934" i="1"/>
  <c r="CA935" i="1"/>
  <c r="CA936" i="1"/>
  <c r="CA937" i="1"/>
  <c r="CA938" i="1"/>
  <c r="CA939" i="1"/>
  <c r="CA940" i="1"/>
  <c r="CA941" i="1"/>
  <c r="CA942" i="1"/>
  <c r="CA943" i="1"/>
  <c r="CA944" i="1"/>
  <c r="CA945" i="1"/>
  <c r="CA946" i="1"/>
  <c r="CA947" i="1"/>
  <c r="CA948" i="1"/>
  <c r="CA949" i="1"/>
  <c r="CA950" i="1"/>
  <c r="CA951" i="1"/>
  <c r="CA952" i="1"/>
  <c r="CA953" i="1"/>
  <c r="CA954" i="1"/>
  <c r="CA955" i="1"/>
  <c r="CA956" i="1"/>
  <c r="CA957" i="1"/>
  <c r="CA958" i="1"/>
  <c r="CA959" i="1"/>
  <c r="CA960" i="1"/>
  <c r="CA961" i="1"/>
  <c r="CA962" i="1"/>
  <c r="CA963" i="1"/>
  <c r="CA964" i="1"/>
  <c r="CA965" i="1"/>
  <c r="CA966" i="1"/>
  <c r="CA967" i="1"/>
  <c r="CA968" i="1"/>
  <c r="CA969" i="1"/>
  <c r="CA970" i="1"/>
  <c r="CA971" i="1"/>
  <c r="CA972" i="1"/>
  <c r="CA973" i="1"/>
  <c r="CA974" i="1"/>
  <c r="CA975" i="1"/>
  <c r="CA976" i="1"/>
  <c r="CA977" i="1"/>
  <c r="CA978" i="1"/>
  <c r="CA979" i="1"/>
  <c r="CA980" i="1"/>
  <c r="CA981" i="1"/>
  <c r="CA982" i="1"/>
  <c r="CA983" i="1"/>
  <c r="CA984" i="1"/>
  <c r="CA985" i="1"/>
  <c r="CA986" i="1"/>
  <c r="CA987" i="1"/>
  <c r="CA988" i="1"/>
  <c r="CA989" i="1"/>
  <c r="CA990" i="1"/>
  <c r="CA991" i="1"/>
  <c r="CA992" i="1"/>
  <c r="CA993" i="1"/>
  <c r="CA994" i="1"/>
  <c r="CA995" i="1"/>
  <c r="CA996" i="1"/>
  <c r="CA997" i="1"/>
  <c r="CA998" i="1"/>
  <c r="CA999" i="1"/>
  <c r="CA1000" i="1"/>
  <c r="CA1001" i="1"/>
  <c r="CA1002" i="1"/>
  <c r="CA1003" i="1"/>
  <c r="CA1004" i="1"/>
  <c r="CA1005" i="1"/>
  <c r="CA1006" i="1"/>
  <c r="CA1007" i="1"/>
  <c r="CA1008" i="1"/>
  <c r="CA1009" i="1"/>
  <c r="CA1010" i="1"/>
  <c r="CA1011" i="1"/>
  <c r="CA1012" i="1"/>
  <c r="CA1013" i="1"/>
  <c r="CA1014" i="1"/>
  <c r="CA1015" i="1"/>
  <c r="CA1016" i="1"/>
  <c r="CA1017" i="1"/>
  <c r="CA1018" i="1"/>
  <c r="CA1019" i="1"/>
  <c r="CA1020" i="1"/>
  <c r="CA1021" i="1"/>
  <c r="CA1022" i="1"/>
  <c r="CA1023" i="1"/>
  <c r="CA1024" i="1"/>
  <c r="CA1025" i="1"/>
  <c r="CA1026" i="1"/>
  <c r="CA1027" i="1"/>
  <c r="CA1028" i="1"/>
  <c r="CA1029" i="1"/>
  <c r="CA1030" i="1"/>
  <c r="CA1031" i="1"/>
  <c r="CA1032" i="1"/>
  <c r="CA1033" i="1"/>
  <c r="CA1034" i="1"/>
  <c r="CA1035" i="1"/>
  <c r="CA1036" i="1"/>
  <c r="CA1037" i="1"/>
  <c r="CA1038" i="1"/>
  <c r="CA1039" i="1"/>
  <c r="CA1040" i="1"/>
  <c r="CA1041" i="1"/>
  <c r="CA1042" i="1"/>
  <c r="CA1043" i="1"/>
  <c r="CA1044" i="1"/>
  <c r="CA1045" i="1"/>
  <c r="CA1046" i="1"/>
  <c r="CA1047" i="1"/>
  <c r="CA1048" i="1"/>
  <c r="CA1049" i="1"/>
  <c r="CA1050" i="1"/>
  <c r="CA1051" i="1"/>
  <c r="CA1052" i="1"/>
  <c r="CA1053" i="1"/>
  <c r="CA1054" i="1"/>
  <c r="CA1055" i="1"/>
  <c r="CA1056" i="1"/>
  <c r="CA1057" i="1"/>
  <c r="CA1058" i="1"/>
  <c r="CA1059" i="1"/>
  <c r="CA1060" i="1"/>
  <c r="CA1061" i="1"/>
  <c r="CA1062" i="1"/>
  <c r="CA1063" i="1"/>
  <c r="CA1064" i="1"/>
  <c r="CA1065" i="1"/>
  <c r="CA1066" i="1"/>
  <c r="CA1067" i="1"/>
  <c r="CA1068" i="1"/>
  <c r="CA1069" i="1"/>
  <c r="CA1070" i="1"/>
  <c r="CA1071" i="1"/>
  <c r="CA1072" i="1"/>
  <c r="CA1073" i="1"/>
  <c r="CA1074" i="1"/>
  <c r="CA1075" i="1"/>
  <c r="CA1076" i="1"/>
  <c r="CA1077" i="1"/>
  <c r="CA1078" i="1"/>
  <c r="CA1079" i="1"/>
  <c r="CA1080" i="1"/>
  <c r="CA1081" i="1"/>
  <c r="CA1082" i="1"/>
  <c r="CA1083" i="1"/>
  <c r="CA1084" i="1"/>
  <c r="CA1085" i="1"/>
  <c r="CA1086" i="1"/>
  <c r="CA1087" i="1"/>
  <c r="CA1088" i="1"/>
  <c r="CA1089" i="1"/>
  <c r="CA1090" i="1"/>
  <c r="CA1091" i="1"/>
  <c r="CA1092" i="1"/>
  <c r="CA1093" i="1"/>
  <c r="CA1094" i="1"/>
  <c r="CA1095" i="1"/>
  <c r="CA1096" i="1"/>
  <c r="CA1097" i="1"/>
  <c r="CA1098" i="1"/>
  <c r="CA1099" i="1"/>
  <c r="CA1100" i="1"/>
  <c r="CA1101" i="1"/>
  <c r="CA1102" i="1"/>
  <c r="CA1103" i="1"/>
  <c r="CA1104" i="1"/>
  <c r="CA1105" i="1"/>
  <c r="CA1106" i="1"/>
  <c r="CA1107" i="1"/>
  <c r="CA1108" i="1"/>
  <c r="CA1109" i="1"/>
  <c r="CA1110" i="1"/>
  <c r="CA1111" i="1"/>
  <c r="CA1112" i="1"/>
  <c r="CA1113" i="1"/>
  <c r="CA1114" i="1"/>
  <c r="CA1115" i="1"/>
  <c r="CA1116" i="1"/>
  <c r="CA1117" i="1"/>
  <c r="CA1118" i="1"/>
  <c r="CA1119" i="1"/>
  <c r="CA1120" i="1"/>
  <c r="CA1121" i="1"/>
  <c r="CA1122" i="1"/>
  <c r="CA1123" i="1"/>
  <c r="CA1124" i="1"/>
  <c r="CA1125" i="1"/>
  <c r="CA1126" i="1"/>
  <c r="CA1127" i="1"/>
  <c r="CA1128" i="1"/>
  <c r="CA1129" i="1"/>
  <c r="CA1130" i="1"/>
  <c r="CA1131" i="1"/>
  <c r="CA1132" i="1"/>
  <c r="CA1133" i="1"/>
  <c r="CA1134" i="1"/>
  <c r="CA1135" i="1"/>
  <c r="CA1136" i="1"/>
  <c r="CA1137" i="1"/>
  <c r="CA1138" i="1"/>
  <c r="CA1139" i="1"/>
  <c r="CA1140" i="1"/>
  <c r="CA1141" i="1"/>
  <c r="CA1142" i="1"/>
  <c r="CA1143" i="1"/>
  <c r="CA1144" i="1"/>
  <c r="CA1145" i="1"/>
  <c r="CA1146" i="1"/>
  <c r="CA1147" i="1"/>
  <c r="CA1148" i="1"/>
  <c r="CA1149" i="1"/>
  <c r="CA1150" i="1"/>
  <c r="CA1151" i="1"/>
  <c r="CA1152" i="1"/>
  <c r="CA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2" i="1"/>
  <c r="BY513" i="1"/>
  <c r="BY514" i="1"/>
  <c r="BY515" i="1"/>
  <c r="BY516" i="1"/>
  <c r="BY517" i="1"/>
  <c r="BY518" i="1"/>
  <c r="BY519" i="1"/>
  <c r="BY520" i="1"/>
  <c r="BY521" i="1"/>
  <c r="BY522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7" i="1"/>
  <c r="BY538" i="1"/>
  <c r="BY539" i="1"/>
  <c r="BY540" i="1"/>
  <c r="BY541" i="1"/>
  <c r="BY542" i="1"/>
  <c r="BY543" i="1"/>
  <c r="BY544" i="1"/>
  <c r="BY545" i="1"/>
  <c r="BY546" i="1"/>
  <c r="BY547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Y580" i="1"/>
  <c r="BY581" i="1"/>
  <c r="BY582" i="1"/>
  <c r="BY583" i="1"/>
  <c r="BY584" i="1"/>
  <c r="BY585" i="1"/>
  <c r="BY586" i="1"/>
  <c r="BY587" i="1"/>
  <c r="BY588" i="1"/>
  <c r="BY589" i="1"/>
  <c r="BY590" i="1"/>
  <c r="BY591" i="1"/>
  <c r="BY592" i="1"/>
  <c r="BY593" i="1"/>
  <c r="BY594" i="1"/>
  <c r="BY595" i="1"/>
  <c r="BY596" i="1"/>
  <c r="BY597" i="1"/>
  <c r="BY598" i="1"/>
  <c r="BY599" i="1"/>
  <c r="BY600" i="1"/>
  <c r="BY601" i="1"/>
  <c r="BY602" i="1"/>
  <c r="BY603" i="1"/>
  <c r="BY604" i="1"/>
  <c r="BY605" i="1"/>
  <c r="BY606" i="1"/>
  <c r="BY607" i="1"/>
  <c r="BY608" i="1"/>
  <c r="BY609" i="1"/>
  <c r="BY610" i="1"/>
  <c r="BY611" i="1"/>
  <c r="BY612" i="1"/>
  <c r="BY613" i="1"/>
  <c r="BY614" i="1"/>
  <c r="BY615" i="1"/>
  <c r="BY616" i="1"/>
  <c r="BY617" i="1"/>
  <c r="BY618" i="1"/>
  <c r="BY619" i="1"/>
  <c r="BY620" i="1"/>
  <c r="BY621" i="1"/>
  <c r="BY622" i="1"/>
  <c r="BY623" i="1"/>
  <c r="BY624" i="1"/>
  <c r="BY625" i="1"/>
  <c r="BY626" i="1"/>
  <c r="BY627" i="1"/>
  <c r="BY628" i="1"/>
  <c r="BY629" i="1"/>
  <c r="BY630" i="1"/>
  <c r="BY631" i="1"/>
  <c r="BY632" i="1"/>
  <c r="BY633" i="1"/>
  <c r="BY634" i="1"/>
  <c r="BY635" i="1"/>
  <c r="BY636" i="1"/>
  <c r="BY637" i="1"/>
  <c r="BY638" i="1"/>
  <c r="BY639" i="1"/>
  <c r="BY640" i="1"/>
  <c r="BY641" i="1"/>
  <c r="BY642" i="1"/>
  <c r="BY643" i="1"/>
  <c r="BY644" i="1"/>
  <c r="BY645" i="1"/>
  <c r="BY646" i="1"/>
  <c r="BY647" i="1"/>
  <c r="BY648" i="1"/>
  <c r="BY649" i="1"/>
  <c r="BY650" i="1"/>
  <c r="BY651" i="1"/>
  <c r="BY652" i="1"/>
  <c r="BY653" i="1"/>
  <c r="BY654" i="1"/>
  <c r="BY655" i="1"/>
  <c r="BY656" i="1"/>
  <c r="BY657" i="1"/>
  <c r="BY658" i="1"/>
  <c r="BY659" i="1"/>
  <c r="BY660" i="1"/>
  <c r="BY661" i="1"/>
  <c r="BY662" i="1"/>
  <c r="BY663" i="1"/>
  <c r="BY664" i="1"/>
  <c r="BY665" i="1"/>
  <c r="BY666" i="1"/>
  <c r="BY667" i="1"/>
  <c r="BY668" i="1"/>
  <c r="BY669" i="1"/>
  <c r="BY670" i="1"/>
  <c r="BY671" i="1"/>
  <c r="BY672" i="1"/>
  <c r="BY673" i="1"/>
  <c r="BY674" i="1"/>
  <c r="BY675" i="1"/>
  <c r="BY676" i="1"/>
  <c r="BY677" i="1"/>
  <c r="BY678" i="1"/>
  <c r="BY679" i="1"/>
  <c r="BY680" i="1"/>
  <c r="BY681" i="1"/>
  <c r="BY682" i="1"/>
  <c r="BY683" i="1"/>
  <c r="BY684" i="1"/>
  <c r="BY685" i="1"/>
  <c r="BY686" i="1"/>
  <c r="BY687" i="1"/>
  <c r="BY688" i="1"/>
  <c r="BY689" i="1"/>
  <c r="BY690" i="1"/>
  <c r="BY691" i="1"/>
  <c r="BY692" i="1"/>
  <c r="BY693" i="1"/>
  <c r="BY694" i="1"/>
  <c r="BY695" i="1"/>
  <c r="BY696" i="1"/>
  <c r="BY697" i="1"/>
  <c r="BY698" i="1"/>
  <c r="BY699" i="1"/>
  <c r="BY700" i="1"/>
  <c r="BY701" i="1"/>
  <c r="BY702" i="1"/>
  <c r="BY703" i="1"/>
  <c r="BY704" i="1"/>
  <c r="BY705" i="1"/>
  <c r="BY706" i="1"/>
  <c r="BY707" i="1"/>
  <c r="BY708" i="1"/>
  <c r="BY709" i="1"/>
  <c r="BY710" i="1"/>
  <c r="BY711" i="1"/>
  <c r="BY712" i="1"/>
  <c r="BY713" i="1"/>
  <c r="BY714" i="1"/>
  <c r="BY715" i="1"/>
  <c r="BY716" i="1"/>
  <c r="BY717" i="1"/>
  <c r="BY718" i="1"/>
  <c r="BY719" i="1"/>
  <c r="BY720" i="1"/>
  <c r="BY721" i="1"/>
  <c r="BY722" i="1"/>
  <c r="BY723" i="1"/>
  <c r="BY724" i="1"/>
  <c r="BY725" i="1"/>
  <c r="BY726" i="1"/>
  <c r="BY727" i="1"/>
  <c r="BY728" i="1"/>
  <c r="BY729" i="1"/>
  <c r="BY730" i="1"/>
  <c r="BY731" i="1"/>
  <c r="BY732" i="1"/>
  <c r="BY733" i="1"/>
  <c r="BY734" i="1"/>
  <c r="BY735" i="1"/>
  <c r="BY736" i="1"/>
  <c r="BY737" i="1"/>
  <c r="BY738" i="1"/>
  <c r="BY739" i="1"/>
  <c r="BY740" i="1"/>
  <c r="BY741" i="1"/>
  <c r="BY742" i="1"/>
  <c r="BY743" i="1"/>
  <c r="BY744" i="1"/>
  <c r="BY745" i="1"/>
  <c r="BY746" i="1"/>
  <c r="BY747" i="1"/>
  <c r="BY748" i="1"/>
  <c r="BY749" i="1"/>
  <c r="BY750" i="1"/>
  <c r="BY751" i="1"/>
  <c r="BY752" i="1"/>
  <c r="BY753" i="1"/>
  <c r="BY754" i="1"/>
  <c r="BY755" i="1"/>
  <c r="BY756" i="1"/>
  <c r="BY757" i="1"/>
  <c r="BY758" i="1"/>
  <c r="BY759" i="1"/>
  <c r="BY760" i="1"/>
  <c r="BY761" i="1"/>
  <c r="BY762" i="1"/>
  <c r="BY763" i="1"/>
  <c r="BY764" i="1"/>
  <c r="BY765" i="1"/>
  <c r="BY766" i="1"/>
  <c r="BY767" i="1"/>
  <c r="BY768" i="1"/>
  <c r="BY769" i="1"/>
  <c r="BY770" i="1"/>
  <c r="BY771" i="1"/>
  <c r="BY772" i="1"/>
  <c r="BY773" i="1"/>
  <c r="BY774" i="1"/>
  <c r="BY775" i="1"/>
  <c r="BY776" i="1"/>
  <c r="BY777" i="1"/>
  <c r="BY778" i="1"/>
  <c r="BY779" i="1"/>
  <c r="BY780" i="1"/>
  <c r="BY781" i="1"/>
  <c r="BY782" i="1"/>
  <c r="BY783" i="1"/>
  <c r="BY784" i="1"/>
  <c r="BY785" i="1"/>
  <c r="BY786" i="1"/>
  <c r="BY787" i="1"/>
  <c r="BY788" i="1"/>
  <c r="BY789" i="1"/>
  <c r="BY790" i="1"/>
  <c r="BY791" i="1"/>
  <c r="BY792" i="1"/>
  <c r="BY793" i="1"/>
  <c r="BY794" i="1"/>
  <c r="BY795" i="1"/>
  <c r="BY796" i="1"/>
  <c r="BY797" i="1"/>
  <c r="BY798" i="1"/>
  <c r="BY799" i="1"/>
  <c r="BY800" i="1"/>
  <c r="BY801" i="1"/>
  <c r="BY802" i="1"/>
  <c r="BY803" i="1"/>
  <c r="BY804" i="1"/>
  <c r="BY805" i="1"/>
  <c r="BY806" i="1"/>
  <c r="BY807" i="1"/>
  <c r="BY808" i="1"/>
  <c r="BY809" i="1"/>
  <c r="BY810" i="1"/>
  <c r="BY811" i="1"/>
  <c r="BY812" i="1"/>
  <c r="BY813" i="1"/>
  <c r="BY814" i="1"/>
  <c r="BY815" i="1"/>
  <c r="BY816" i="1"/>
  <c r="BY817" i="1"/>
  <c r="BY818" i="1"/>
  <c r="BY819" i="1"/>
  <c r="BY820" i="1"/>
  <c r="BY821" i="1"/>
  <c r="BY822" i="1"/>
  <c r="BY823" i="1"/>
  <c r="BY824" i="1"/>
  <c r="BY825" i="1"/>
  <c r="BY826" i="1"/>
  <c r="BY827" i="1"/>
  <c r="BY828" i="1"/>
  <c r="BY829" i="1"/>
  <c r="BY830" i="1"/>
  <c r="BY831" i="1"/>
  <c r="BY832" i="1"/>
  <c r="BY833" i="1"/>
  <c r="BY834" i="1"/>
  <c r="BY835" i="1"/>
  <c r="BY836" i="1"/>
  <c r="BY837" i="1"/>
  <c r="BY838" i="1"/>
  <c r="BY839" i="1"/>
  <c r="BY840" i="1"/>
  <c r="BY841" i="1"/>
  <c r="BY842" i="1"/>
  <c r="BY843" i="1"/>
  <c r="BY844" i="1"/>
  <c r="BY845" i="1"/>
  <c r="BY846" i="1"/>
  <c r="BY847" i="1"/>
  <c r="BY848" i="1"/>
  <c r="BY849" i="1"/>
  <c r="BY850" i="1"/>
  <c r="BY851" i="1"/>
  <c r="BY852" i="1"/>
  <c r="BY853" i="1"/>
  <c r="BY854" i="1"/>
  <c r="BY855" i="1"/>
  <c r="BY856" i="1"/>
  <c r="BY857" i="1"/>
  <c r="BY858" i="1"/>
  <c r="BY859" i="1"/>
  <c r="BY860" i="1"/>
  <c r="BY861" i="1"/>
  <c r="BY862" i="1"/>
  <c r="BY863" i="1"/>
  <c r="BY864" i="1"/>
  <c r="BY865" i="1"/>
  <c r="BY866" i="1"/>
  <c r="BY867" i="1"/>
  <c r="BY868" i="1"/>
  <c r="BY869" i="1"/>
  <c r="BY870" i="1"/>
  <c r="BY871" i="1"/>
  <c r="BY872" i="1"/>
  <c r="BY873" i="1"/>
  <c r="BY874" i="1"/>
  <c r="BY875" i="1"/>
  <c r="BY876" i="1"/>
  <c r="BY877" i="1"/>
  <c r="BY878" i="1"/>
  <c r="BY879" i="1"/>
  <c r="BY880" i="1"/>
  <c r="BY881" i="1"/>
  <c r="BY882" i="1"/>
  <c r="BY883" i="1"/>
  <c r="BY884" i="1"/>
  <c r="BY885" i="1"/>
  <c r="BY886" i="1"/>
  <c r="BY887" i="1"/>
  <c r="BY888" i="1"/>
  <c r="BY889" i="1"/>
  <c r="BY890" i="1"/>
  <c r="BY891" i="1"/>
  <c r="BY892" i="1"/>
  <c r="BY893" i="1"/>
  <c r="BY894" i="1"/>
  <c r="BY895" i="1"/>
  <c r="BY896" i="1"/>
  <c r="BY897" i="1"/>
  <c r="BY898" i="1"/>
  <c r="BY899" i="1"/>
  <c r="BY900" i="1"/>
  <c r="BY901" i="1"/>
  <c r="BY902" i="1"/>
  <c r="BY903" i="1"/>
  <c r="BY904" i="1"/>
  <c r="BY905" i="1"/>
  <c r="BY906" i="1"/>
  <c r="BY907" i="1"/>
  <c r="BY908" i="1"/>
  <c r="BY909" i="1"/>
  <c r="BY910" i="1"/>
  <c r="BY911" i="1"/>
  <c r="BY912" i="1"/>
  <c r="BY913" i="1"/>
  <c r="BY914" i="1"/>
  <c r="BY915" i="1"/>
  <c r="BY916" i="1"/>
  <c r="BY917" i="1"/>
  <c r="BY918" i="1"/>
  <c r="BY919" i="1"/>
  <c r="BY920" i="1"/>
  <c r="BY921" i="1"/>
  <c r="BY922" i="1"/>
  <c r="BY923" i="1"/>
  <c r="BY924" i="1"/>
  <c r="BY925" i="1"/>
  <c r="BY926" i="1"/>
  <c r="BY927" i="1"/>
  <c r="BY928" i="1"/>
  <c r="BY929" i="1"/>
  <c r="BY930" i="1"/>
  <c r="BY931" i="1"/>
  <c r="BY932" i="1"/>
  <c r="BY933" i="1"/>
  <c r="BY934" i="1"/>
  <c r="BY935" i="1"/>
  <c r="BY936" i="1"/>
  <c r="BY937" i="1"/>
  <c r="BY938" i="1"/>
  <c r="BY939" i="1"/>
  <c r="BY940" i="1"/>
  <c r="BY941" i="1"/>
  <c r="BY942" i="1"/>
  <c r="BY943" i="1"/>
  <c r="BY944" i="1"/>
  <c r="BY945" i="1"/>
  <c r="BY946" i="1"/>
  <c r="BY947" i="1"/>
  <c r="BY948" i="1"/>
  <c r="BY949" i="1"/>
  <c r="BY950" i="1"/>
  <c r="BY951" i="1"/>
  <c r="BY952" i="1"/>
  <c r="BY953" i="1"/>
  <c r="BY954" i="1"/>
  <c r="BY955" i="1"/>
  <c r="BY956" i="1"/>
  <c r="BY957" i="1"/>
  <c r="BY958" i="1"/>
  <c r="BY959" i="1"/>
  <c r="BY960" i="1"/>
  <c r="BY961" i="1"/>
  <c r="BY962" i="1"/>
  <c r="BY963" i="1"/>
  <c r="BY964" i="1"/>
  <c r="BY965" i="1"/>
  <c r="BY966" i="1"/>
  <c r="BY967" i="1"/>
  <c r="BY968" i="1"/>
  <c r="BY969" i="1"/>
  <c r="BY970" i="1"/>
  <c r="BY971" i="1"/>
  <c r="BY972" i="1"/>
  <c r="BY973" i="1"/>
  <c r="BY974" i="1"/>
  <c r="BY975" i="1"/>
  <c r="BY976" i="1"/>
  <c r="BY977" i="1"/>
  <c r="BY978" i="1"/>
  <c r="BY979" i="1"/>
  <c r="BY980" i="1"/>
  <c r="BY981" i="1"/>
  <c r="BY982" i="1"/>
  <c r="BY983" i="1"/>
  <c r="BY984" i="1"/>
  <c r="BY985" i="1"/>
  <c r="BY986" i="1"/>
  <c r="BY987" i="1"/>
  <c r="BY988" i="1"/>
  <c r="BY989" i="1"/>
  <c r="BY990" i="1"/>
  <c r="BY991" i="1"/>
  <c r="BY992" i="1"/>
  <c r="BY993" i="1"/>
  <c r="BY994" i="1"/>
  <c r="BY995" i="1"/>
  <c r="BY996" i="1"/>
  <c r="BY997" i="1"/>
  <c r="BY998" i="1"/>
  <c r="BY999" i="1"/>
  <c r="BY1000" i="1"/>
  <c r="BY1001" i="1"/>
  <c r="BY1002" i="1"/>
  <c r="BY1003" i="1"/>
  <c r="BY1004" i="1"/>
  <c r="BY1005" i="1"/>
  <c r="BY1006" i="1"/>
  <c r="BY1007" i="1"/>
  <c r="BY1008" i="1"/>
  <c r="BY1009" i="1"/>
  <c r="BY1010" i="1"/>
  <c r="BY1011" i="1"/>
  <c r="BY1012" i="1"/>
  <c r="BY1013" i="1"/>
  <c r="BY1014" i="1"/>
  <c r="BY1015" i="1"/>
  <c r="BY1016" i="1"/>
  <c r="BY1017" i="1"/>
  <c r="BY1018" i="1"/>
  <c r="BY1019" i="1"/>
  <c r="BY1020" i="1"/>
  <c r="BY1021" i="1"/>
  <c r="BY1022" i="1"/>
  <c r="BY1023" i="1"/>
  <c r="BY1024" i="1"/>
  <c r="BY1025" i="1"/>
  <c r="BY1026" i="1"/>
  <c r="BY1027" i="1"/>
  <c r="BY1028" i="1"/>
  <c r="BY1029" i="1"/>
  <c r="BY1030" i="1"/>
  <c r="BY1031" i="1"/>
  <c r="BY1032" i="1"/>
  <c r="BY1033" i="1"/>
  <c r="BY1034" i="1"/>
  <c r="BY1035" i="1"/>
  <c r="BY1036" i="1"/>
  <c r="BY1037" i="1"/>
  <c r="BY1038" i="1"/>
  <c r="BY1039" i="1"/>
  <c r="BY1040" i="1"/>
  <c r="BY1041" i="1"/>
  <c r="BY1042" i="1"/>
  <c r="BY1043" i="1"/>
  <c r="BY1044" i="1"/>
  <c r="BY1045" i="1"/>
  <c r="BY1046" i="1"/>
  <c r="BY1047" i="1"/>
  <c r="BY1048" i="1"/>
  <c r="BY1049" i="1"/>
  <c r="BY1050" i="1"/>
  <c r="BY1051" i="1"/>
  <c r="BY1052" i="1"/>
  <c r="BY1053" i="1"/>
  <c r="BY1054" i="1"/>
  <c r="BY1055" i="1"/>
  <c r="BY1056" i="1"/>
  <c r="BY1057" i="1"/>
  <c r="BY1058" i="1"/>
  <c r="BY1059" i="1"/>
  <c r="BY1060" i="1"/>
  <c r="BY1061" i="1"/>
  <c r="BY1062" i="1"/>
  <c r="BY1063" i="1"/>
  <c r="BY1064" i="1"/>
  <c r="BY1065" i="1"/>
  <c r="BY1066" i="1"/>
  <c r="BY1067" i="1"/>
  <c r="BY1068" i="1"/>
  <c r="BY1069" i="1"/>
  <c r="BY1070" i="1"/>
  <c r="BY1071" i="1"/>
  <c r="BY1072" i="1"/>
  <c r="BY1073" i="1"/>
  <c r="BY1074" i="1"/>
  <c r="BY1075" i="1"/>
  <c r="BY1076" i="1"/>
  <c r="BY1077" i="1"/>
  <c r="BY1078" i="1"/>
  <c r="BY1079" i="1"/>
  <c r="BY1080" i="1"/>
  <c r="BY1081" i="1"/>
  <c r="BY1082" i="1"/>
  <c r="BY1083" i="1"/>
  <c r="BY1084" i="1"/>
  <c r="BY1085" i="1"/>
  <c r="BY1086" i="1"/>
  <c r="BY1087" i="1"/>
  <c r="BY1088" i="1"/>
  <c r="BY1089" i="1"/>
  <c r="BY1090" i="1"/>
  <c r="BY1091" i="1"/>
  <c r="BY1092" i="1"/>
  <c r="BY1093" i="1"/>
  <c r="BY1094" i="1"/>
  <c r="BY1095" i="1"/>
  <c r="BY1096" i="1"/>
  <c r="BY1097" i="1"/>
  <c r="BY1098" i="1"/>
  <c r="BY1099" i="1"/>
  <c r="BY1100" i="1"/>
  <c r="BY1101" i="1"/>
  <c r="BY1102" i="1"/>
  <c r="BY1103" i="1"/>
  <c r="BY1104" i="1"/>
  <c r="BY1105" i="1"/>
  <c r="BY1106" i="1"/>
  <c r="BY1107" i="1"/>
  <c r="BY1108" i="1"/>
  <c r="BY1109" i="1"/>
  <c r="BY1110" i="1"/>
  <c r="BY1111" i="1"/>
  <c r="BY1112" i="1"/>
  <c r="BY1113" i="1"/>
  <c r="BY1114" i="1"/>
  <c r="BY1115" i="1"/>
  <c r="BY1116" i="1"/>
  <c r="BY1117" i="1"/>
  <c r="BY1118" i="1"/>
  <c r="BY1119" i="1"/>
  <c r="BY1120" i="1"/>
  <c r="BY1121" i="1"/>
  <c r="BY1122" i="1"/>
  <c r="BY1123" i="1"/>
  <c r="BY1124" i="1"/>
  <c r="BY1125" i="1"/>
  <c r="BY1126" i="1"/>
  <c r="BY1127" i="1"/>
  <c r="BY1128" i="1"/>
  <c r="BY1129" i="1"/>
  <c r="BY1130" i="1"/>
  <c r="BY1131" i="1"/>
  <c r="BY1132" i="1"/>
  <c r="BY1133" i="1"/>
  <c r="BY1134" i="1"/>
  <c r="BY1135" i="1"/>
  <c r="BY1136" i="1"/>
  <c r="BY1137" i="1"/>
  <c r="BY1138" i="1"/>
  <c r="BY1139" i="1"/>
  <c r="BY1140" i="1"/>
  <c r="BY1141" i="1"/>
  <c r="BY1142" i="1"/>
  <c r="BY1143" i="1"/>
  <c r="BY1144" i="1"/>
  <c r="BY1145" i="1"/>
  <c r="BY1146" i="1"/>
  <c r="BY14" i="1"/>
  <c r="AT452" i="2"/>
  <c r="AT451" i="2"/>
  <c r="AT450" i="2"/>
  <c r="AT449" i="2"/>
  <c r="AT448" i="2"/>
  <c r="AT447" i="2"/>
  <c r="AT446" i="2"/>
  <c r="AT445" i="2"/>
  <c r="AT444" i="2"/>
  <c r="AT443" i="2"/>
  <c r="AT442" i="2"/>
  <c r="AT441" i="2"/>
  <c r="AT440" i="2"/>
  <c r="AT439" i="2"/>
  <c r="AT438" i="2"/>
  <c r="AT437" i="2"/>
  <c r="AT436" i="2"/>
  <c r="AT435" i="2"/>
  <c r="AT434" i="2"/>
  <c r="AT432" i="2"/>
  <c r="AT431" i="2"/>
  <c r="AT429" i="2"/>
  <c r="AT428" i="2"/>
  <c r="AT425" i="2"/>
  <c r="AT424" i="2"/>
  <c r="AT423" i="2"/>
  <c r="AT422" i="2"/>
  <c r="AT421" i="2"/>
  <c r="AT318" i="2"/>
  <c r="AT317" i="2"/>
  <c r="AT315" i="2"/>
  <c r="AT314" i="2"/>
  <c r="AT312" i="2"/>
  <c r="AT311" i="2"/>
  <c r="AT310" i="2"/>
  <c r="AT309" i="2"/>
  <c r="AT308" i="2"/>
  <c r="AT307" i="2"/>
  <c r="AT306" i="2"/>
  <c r="AT305" i="2"/>
  <c r="AT302" i="2"/>
  <c r="AT301" i="2"/>
  <c r="AT300" i="2"/>
  <c r="AT299" i="2"/>
  <c r="AT298" i="2"/>
  <c r="AT297" i="2"/>
  <c r="AT296" i="2"/>
  <c r="AT295" i="2"/>
  <c r="AT294" i="2"/>
  <c r="AT293" i="2"/>
  <c r="AT292" i="2"/>
  <c r="AT291" i="2"/>
  <c r="AT289" i="2"/>
  <c r="AT288" i="2"/>
  <c r="AT287" i="2"/>
  <c r="AT286" i="2"/>
  <c r="AT285" i="2"/>
  <c r="AT284" i="2"/>
  <c r="AT283" i="2"/>
  <c r="AT281" i="2"/>
  <c r="AT280" i="2"/>
  <c r="AT279" i="2"/>
  <c r="AT278" i="2"/>
  <c r="AT277" i="2"/>
  <c r="AT276" i="2"/>
  <c r="AT275" i="2"/>
  <c r="AT272" i="2"/>
  <c r="AT271" i="2"/>
  <c r="AT270" i="2"/>
  <c r="AT269" i="2"/>
  <c r="AT268" i="2"/>
  <c r="AT267" i="2"/>
  <c r="AT266" i="2"/>
  <c r="AT265" i="2"/>
  <c r="AT263" i="2"/>
  <c r="AT261" i="2"/>
  <c r="AT259" i="2"/>
  <c r="AT257" i="2"/>
  <c r="AT256" i="2"/>
  <c r="AT255" i="2"/>
  <c r="AT254" i="2"/>
  <c r="AT253" i="2"/>
  <c r="AT252" i="2"/>
  <c r="AT251" i="2"/>
  <c r="AT246" i="2"/>
  <c r="AT245" i="2"/>
  <c r="AT244" i="2"/>
  <c r="AT243" i="2"/>
  <c r="AT242" i="2"/>
  <c r="AT241" i="2"/>
  <c r="AT240" i="2"/>
  <c r="AT239" i="2"/>
  <c r="AT238" i="2"/>
  <c r="AT237" i="2"/>
  <c r="AT236" i="2"/>
  <c r="AT235" i="2"/>
  <c r="AT234" i="2"/>
  <c r="AT233" i="2"/>
  <c r="AT232" i="2"/>
  <c r="AT231" i="2"/>
  <c r="AT230" i="2"/>
  <c r="AT229" i="2"/>
  <c r="AT228" i="2"/>
  <c r="AT227" i="2"/>
  <c r="AT226" i="2"/>
  <c r="AT225" i="2"/>
  <c r="AT224" i="2"/>
  <c r="AT223" i="2"/>
  <c r="AT222" i="2"/>
  <c r="AT221" i="2"/>
  <c r="AT220" i="2"/>
  <c r="AT219" i="2"/>
  <c r="AT218" i="2"/>
  <c r="AT217" i="2"/>
  <c r="AT216" i="2"/>
  <c r="AT215" i="2"/>
  <c r="AT214" i="2"/>
  <c r="AT213" i="2"/>
  <c r="AT210" i="2"/>
  <c r="AT209" i="2"/>
  <c r="AT208" i="2"/>
  <c r="AT207" i="2"/>
  <c r="AT206" i="2"/>
  <c r="AT205" i="2"/>
  <c r="AT204" i="2"/>
  <c r="AT203" i="2"/>
  <c r="AT202" i="2"/>
  <c r="AT201" i="2"/>
  <c r="AT200" i="2"/>
  <c r="AT197" i="2"/>
  <c r="AT196" i="2"/>
  <c r="AT191" i="2"/>
  <c r="AT190" i="2"/>
  <c r="AT189" i="2"/>
  <c r="AT188" i="2"/>
  <c r="AT187" i="2"/>
  <c r="AT186" i="2"/>
  <c r="AT185" i="2"/>
  <c r="AT184" i="2"/>
  <c r="AT183" i="2"/>
  <c r="AT182" i="2"/>
  <c r="AT181" i="2"/>
  <c r="AT180" i="2"/>
  <c r="AT178" i="2"/>
  <c r="AT177" i="2"/>
  <c r="AT176" i="2"/>
  <c r="AT175" i="2"/>
  <c r="AT174" i="2"/>
  <c r="AT173" i="2"/>
  <c r="AT172" i="2"/>
  <c r="AT171" i="2"/>
  <c r="AT170" i="2"/>
  <c r="AT169" i="2"/>
  <c r="AT168" i="2"/>
  <c r="AT167" i="2"/>
  <c r="AT165" i="2"/>
  <c r="AT164" i="2"/>
  <c r="AT163" i="2"/>
  <c r="AT162" i="2"/>
  <c r="AT160" i="2"/>
  <c r="AT159" i="2"/>
  <c r="AT158" i="2"/>
  <c r="AT157" i="2"/>
  <c r="AT156" i="2"/>
  <c r="AT154" i="2"/>
  <c r="AT149" i="2"/>
  <c r="AT148" i="2"/>
  <c r="AT147" i="2"/>
  <c r="AT145" i="2"/>
  <c r="AT144" i="2"/>
  <c r="AT143" i="2"/>
  <c r="AT142" i="2"/>
  <c r="AT141" i="2"/>
  <c r="AT140" i="2"/>
  <c r="AT139" i="2"/>
  <c r="AT138" i="2"/>
  <c r="AT135" i="2"/>
  <c r="AT130" i="2"/>
  <c r="AT128" i="2"/>
  <c r="AT127" i="2"/>
  <c r="AT126" i="2"/>
  <c r="AT125" i="2"/>
  <c r="AT121" i="2"/>
  <c r="AT120" i="2"/>
  <c r="AT119" i="2"/>
  <c r="AT118" i="2"/>
  <c r="AT117" i="2"/>
  <c r="AT116" i="2"/>
  <c r="AT115" i="2"/>
  <c r="AT114" i="2"/>
  <c r="AT113" i="2"/>
  <c r="AT112" i="2"/>
  <c r="AT111" i="2"/>
  <c r="AT110" i="2"/>
  <c r="AT109" i="2"/>
  <c r="AT108" i="2"/>
  <c r="AT107" i="2"/>
  <c r="AT106" i="2"/>
  <c r="AT105" i="2"/>
  <c r="AT104" i="2"/>
  <c r="AT103" i="2"/>
  <c r="AT102" i="2"/>
  <c r="AT101" i="2"/>
  <c r="AT94" i="2"/>
  <c r="AT86" i="2"/>
  <c r="AT84" i="2"/>
  <c r="AT83" i="2"/>
  <c r="AT82" i="2"/>
  <c r="AT81" i="2"/>
  <c r="A448" i="2" l="1"/>
  <c r="AR453" i="2"/>
  <c r="AE453" i="2"/>
  <c r="V453" i="2"/>
  <c r="R453" i="2"/>
  <c r="X453" i="2" s="1"/>
  <c r="Y453" i="2" s="1"/>
  <c r="S452" i="2"/>
  <c r="P452" i="2"/>
  <c r="R452" i="2" s="1"/>
  <c r="X452" i="2" s="1"/>
  <c r="Y452" i="2" s="1"/>
  <c r="S451" i="2"/>
  <c r="P451" i="2"/>
  <c r="V451" i="2" s="1"/>
  <c r="S450" i="2"/>
  <c r="P450" i="2"/>
  <c r="V450" i="2" s="1"/>
  <c r="S449" i="2"/>
  <c r="P449" i="2"/>
  <c r="S448" i="2"/>
  <c r="P448" i="2"/>
  <c r="R448" i="2" s="1"/>
  <c r="X448" i="2" s="1"/>
  <c r="Y448" i="2" s="1"/>
  <c r="S447" i="2"/>
  <c r="P447" i="2"/>
  <c r="V447" i="2" s="1"/>
  <c r="S446" i="2"/>
  <c r="P446" i="2"/>
  <c r="R446" i="2" s="1"/>
  <c r="X446" i="2" s="1"/>
  <c r="AC445" i="2"/>
  <c r="S445" i="2"/>
  <c r="P445" i="2"/>
  <c r="R445" i="2" s="1"/>
  <c r="X445" i="2" s="1"/>
  <c r="AC444" i="2"/>
  <c r="S444" i="2"/>
  <c r="P444" i="2"/>
  <c r="V444" i="2" s="1"/>
  <c r="W444" i="2" s="1"/>
  <c r="AC443" i="2"/>
  <c r="T443" i="2"/>
  <c r="S443" i="2"/>
  <c r="P443" i="2"/>
  <c r="R443" i="2" s="1"/>
  <c r="X443" i="2" s="1"/>
  <c r="B443" i="2"/>
  <c r="AC442" i="2"/>
  <c r="T442" i="2"/>
  <c r="S442" i="2"/>
  <c r="P442" i="2"/>
  <c r="R442" i="2" s="1"/>
  <c r="X442" i="2" s="1"/>
  <c r="Y442" i="2" s="1"/>
  <c r="B442" i="2"/>
  <c r="AC441" i="2"/>
  <c r="T441" i="2"/>
  <c r="S441" i="2"/>
  <c r="P441" i="2"/>
  <c r="V441" i="2" s="1"/>
  <c r="B441" i="2"/>
  <c r="AC440" i="2"/>
  <c r="T440" i="2"/>
  <c r="S440" i="2"/>
  <c r="P440" i="2"/>
  <c r="R440" i="2" s="1"/>
  <c r="X440" i="2" s="1"/>
  <c r="Y440" i="2" s="1"/>
  <c r="B440" i="2"/>
  <c r="AC439" i="2"/>
  <c r="T439" i="2"/>
  <c r="S439" i="2"/>
  <c r="P439" i="2"/>
  <c r="V439" i="2" s="1"/>
  <c r="B439" i="2"/>
  <c r="AC438" i="2"/>
  <c r="T438" i="2"/>
  <c r="S438" i="2"/>
  <c r="P438" i="2"/>
  <c r="R438" i="2" s="1"/>
  <c r="X438" i="2" s="1"/>
  <c r="Y438" i="2" s="1"/>
  <c r="B438" i="2"/>
  <c r="AC437" i="2"/>
  <c r="T437" i="2"/>
  <c r="S437" i="2"/>
  <c r="P437" i="2"/>
  <c r="V437" i="2" s="1"/>
  <c r="Z437" i="2" s="1"/>
  <c r="U437" i="2" s="1"/>
  <c r="AB437" i="2" s="1"/>
  <c r="B437" i="2"/>
  <c r="AC436" i="2"/>
  <c r="T436" i="2"/>
  <c r="S436" i="2"/>
  <c r="P436" i="2"/>
  <c r="R436" i="2" s="1"/>
  <c r="X436" i="2" s="1"/>
  <c r="L436" i="2"/>
  <c r="B436" i="2"/>
  <c r="AC435" i="2"/>
  <c r="T435" i="2"/>
  <c r="S435" i="2"/>
  <c r="P435" i="2"/>
  <c r="V435" i="2" s="1"/>
  <c r="AC434" i="2"/>
  <c r="T434" i="2"/>
  <c r="S434" i="2"/>
  <c r="P434" i="2"/>
  <c r="V434" i="2" s="1"/>
  <c r="Z434" i="2" s="1"/>
  <c r="L434" i="2"/>
  <c r="I434" i="2"/>
  <c r="B434" i="2"/>
  <c r="AC433" i="2"/>
  <c r="T433" i="2"/>
  <c r="S433" i="2"/>
  <c r="P433" i="2"/>
  <c r="V433" i="2" s="1"/>
  <c r="L433" i="2"/>
  <c r="I433" i="2"/>
  <c r="B433" i="2"/>
  <c r="AC432" i="2"/>
  <c r="T432" i="2"/>
  <c r="S432" i="2"/>
  <c r="P432" i="2"/>
  <c r="V432" i="2" s="1"/>
  <c r="L432" i="2"/>
  <c r="I432" i="2"/>
  <c r="B432" i="2"/>
  <c r="AC431" i="2"/>
  <c r="T431" i="2"/>
  <c r="S431" i="2"/>
  <c r="P431" i="2"/>
  <c r="V431" i="2" s="1"/>
  <c r="L431" i="2"/>
  <c r="I431" i="2"/>
  <c r="C431" i="2"/>
  <c r="B431" i="2"/>
  <c r="AC430" i="2"/>
  <c r="T430" i="2"/>
  <c r="S430" i="2"/>
  <c r="P430" i="2"/>
  <c r="V430" i="2" s="1"/>
  <c r="L430" i="2"/>
  <c r="I430" i="2"/>
  <c r="B430" i="2"/>
  <c r="AC429" i="2"/>
  <c r="T429" i="2"/>
  <c r="S429" i="2"/>
  <c r="P429" i="2"/>
  <c r="V429" i="2" s="1"/>
  <c r="L429" i="2"/>
  <c r="I429" i="2"/>
  <c r="B429" i="2"/>
  <c r="AC428" i="2"/>
  <c r="T428" i="2"/>
  <c r="S428" i="2"/>
  <c r="P428" i="2"/>
  <c r="V428" i="2" s="1"/>
  <c r="L428" i="2"/>
  <c r="I428" i="2"/>
  <c r="B428" i="2"/>
  <c r="T427" i="2"/>
  <c r="S427" i="2"/>
  <c r="P427" i="2"/>
  <c r="V427" i="2" s="1"/>
  <c r="L427" i="2"/>
  <c r="I427" i="2"/>
  <c r="B427" i="2"/>
  <c r="T426" i="2"/>
  <c r="S426" i="2"/>
  <c r="P426" i="2"/>
  <c r="V426" i="2" s="1"/>
  <c r="L426" i="2"/>
  <c r="I426" i="2"/>
  <c r="B426" i="2"/>
  <c r="AC425" i="2"/>
  <c r="T425" i="2"/>
  <c r="S425" i="2"/>
  <c r="P425" i="2"/>
  <c r="V425" i="2" s="1"/>
  <c r="L425" i="2"/>
  <c r="I425" i="2"/>
  <c r="B425" i="2"/>
  <c r="AC424" i="2"/>
  <c r="T424" i="2"/>
  <c r="S424" i="2"/>
  <c r="P424" i="2"/>
  <c r="V424" i="2" s="1"/>
  <c r="L424" i="2"/>
  <c r="I424" i="2"/>
  <c r="B424" i="2"/>
  <c r="AC423" i="2"/>
  <c r="T423" i="2"/>
  <c r="S423" i="2"/>
  <c r="P423" i="2"/>
  <c r="V423" i="2" s="1"/>
  <c r="L423" i="2"/>
  <c r="I423" i="2"/>
  <c r="B423" i="2"/>
  <c r="AC422" i="2"/>
  <c r="T422" i="2"/>
  <c r="S422" i="2"/>
  <c r="P422" i="2"/>
  <c r="V422" i="2" s="1"/>
  <c r="L422" i="2"/>
  <c r="I422" i="2"/>
  <c r="B422" i="2"/>
  <c r="AC421" i="2"/>
  <c r="T421" i="2"/>
  <c r="S421" i="2"/>
  <c r="P421" i="2"/>
  <c r="V421" i="2" s="1"/>
  <c r="L421" i="2"/>
  <c r="I421" i="2"/>
  <c r="C421" i="2"/>
  <c r="B421" i="2"/>
  <c r="AC420" i="2"/>
  <c r="T420" i="2"/>
  <c r="S420" i="2"/>
  <c r="P420" i="2"/>
  <c r="V420" i="2" s="1"/>
  <c r="L420" i="2"/>
  <c r="I420" i="2"/>
  <c r="B420" i="2"/>
  <c r="T419" i="2"/>
  <c r="S419" i="2"/>
  <c r="S418" i="2" s="1"/>
  <c r="S456" i="2" s="1"/>
  <c r="P419" i="2"/>
  <c r="V419" i="2" s="1"/>
  <c r="L419" i="2"/>
  <c r="I419" i="2"/>
  <c r="B419" i="2"/>
  <c r="Q418" i="2"/>
  <c r="Q456" i="2" s="1"/>
  <c r="AC417" i="2"/>
  <c r="T417" i="2"/>
  <c r="S417" i="2"/>
  <c r="P417" i="2"/>
  <c r="V417" i="2" s="1"/>
  <c r="W417" i="2" s="1"/>
  <c r="B417" i="2"/>
  <c r="V416" i="2"/>
  <c r="W416" i="2" s="1"/>
  <c r="R416" i="2"/>
  <c r="X416" i="2" s="1"/>
  <c r="V415" i="2"/>
  <c r="W415" i="2" s="1"/>
  <c r="U415" i="2"/>
  <c r="AB415" i="2" s="1"/>
  <c r="AE415" i="2" s="1"/>
  <c r="R415" i="2"/>
  <c r="X415" i="2" s="1"/>
  <c r="Y415" i="2" s="1"/>
  <c r="T414" i="2"/>
  <c r="S414" i="2"/>
  <c r="R414" i="2"/>
  <c r="X414" i="2" s="1"/>
  <c r="P414" i="2"/>
  <c r="V414" i="2" s="1"/>
  <c r="W414" i="2" s="1"/>
  <c r="AC413" i="2"/>
  <c r="V413" i="2"/>
  <c r="W413" i="2" s="1"/>
  <c r="T413" i="2"/>
  <c r="S413" i="2"/>
  <c r="R413" i="2"/>
  <c r="X413" i="2" s="1"/>
  <c r="AC412" i="2"/>
  <c r="V412" i="2"/>
  <c r="W412" i="2" s="1"/>
  <c r="T412" i="2"/>
  <c r="S412" i="2"/>
  <c r="R412" i="2"/>
  <c r="X412" i="2" s="1"/>
  <c r="AC411" i="2"/>
  <c r="T411" i="2"/>
  <c r="S411" i="2"/>
  <c r="Q411" i="2"/>
  <c r="R411" i="2" s="1"/>
  <c r="X411" i="2" s="1"/>
  <c r="AC410" i="2"/>
  <c r="V410" i="2"/>
  <c r="W410" i="2" s="1"/>
  <c r="T410" i="2"/>
  <c r="S410" i="2"/>
  <c r="R410" i="2"/>
  <c r="X410" i="2" s="1"/>
  <c r="AC409" i="2"/>
  <c r="V409" i="2"/>
  <c r="W409" i="2" s="1"/>
  <c r="T409" i="2"/>
  <c r="S409" i="2"/>
  <c r="R409" i="2"/>
  <c r="X409" i="2" s="1"/>
  <c r="AC408" i="2"/>
  <c r="V408" i="2"/>
  <c r="W408" i="2" s="1"/>
  <c r="T408" i="2"/>
  <c r="S408" i="2"/>
  <c r="R408" i="2"/>
  <c r="X408" i="2" s="1"/>
  <c r="AC407" i="2"/>
  <c r="V407" i="2"/>
  <c r="W407" i="2" s="1"/>
  <c r="T407" i="2"/>
  <c r="S407" i="2"/>
  <c r="R407" i="2"/>
  <c r="X407" i="2" s="1"/>
  <c r="AC406" i="2"/>
  <c r="V406" i="2"/>
  <c r="W406" i="2" s="1"/>
  <c r="T406" i="2"/>
  <c r="S406" i="2"/>
  <c r="R406" i="2"/>
  <c r="X406" i="2" s="1"/>
  <c r="AC405" i="2"/>
  <c r="V405" i="2"/>
  <c r="W405" i="2" s="1"/>
  <c r="T405" i="2"/>
  <c r="S405" i="2"/>
  <c r="R405" i="2"/>
  <c r="X405" i="2" s="1"/>
  <c r="AC404" i="2"/>
  <c r="T404" i="2"/>
  <c r="S404" i="2"/>
  <c r="Q404" i="2"/>
  <c r="R404" i="2" s="1"/>
  <c r="X404" i="2" s="1"/>
  <c r="AC403" i="2"/>
  <c r="T403" i="2"/>
  <c r="S403" i="2"/>
  <c r="P403" i="2"/>
  <c r="V403" i="2" s="1"/>
  <c r="W403" i="2" s="1"/>
  <c r="B403" i="2"/>
  <c r="AC402" i="2"/>
  <c r="T402" i="2"/>
  <c r="S402" i="2"/>
  <c r="P402" i="2"/>
  <c r="V402" i="2" s="1"/>
  <c r="W402" i="2" s="1"/>
  <c r="B402" i="2"/>
  <c r="AC401" i="2"/>
  <c r="T401" i="2"/>
  <c r="S401" i="2"/>
  <c r="P401" i="2"/>
  <c r="V401" i="2" s="1"/>
  <c r="W401" i="2" s="1"/>
  <c r="B401" i="2"/>
  <c r="AC400" i="2"/>
  <c r="T400" i="2"/>
  <c r="S400" i="2"/>
  <c r="P400" i="2"/>
  <c r="V400" i="2" s="1"/>
  <c r="W400" i="2" s="1"/>
  <c r="L400" i="2"/>
  <c r="B400" i="2"/>
  <c r="AC399" i="2"/>
  <c r="T399" i="2"/>
  <c r="S399" i="2"/>
  <c r="P399" i="2"/>
  <c r="V399" i="2" s="1"/>
  <c r="L399" i="2"/>
  <c r="B399" i="2"/>
  <c r="AC398" i="2"/>
  <c r="T398" i="2"/>
  <c r="S398" i="2"/>
  <c r="P398" i="2"/>
  <c r="V398" i="2" s="1"/>
  <c r="W398" i="2" s="1"/>
  <c r="L398" i="2"/>
  <c r="B398" i="2"/>
  <c r="AC397" i="2"/>
  <c r="T397" i="2"/>
  <c r="S397" i="2"/>
  <c r="P397" i="2"/>
  <c r="V397" i="2" s="1"/>
  <c r="L397" i="2"/>
  <c r="I397" i="2"/>
  <c r="B397" i="2"/>
  <c r="AC396" i="2"/>
  <c r="T396" i="2"/>
  <c r="S396" i="2"/>
  <c r="P396" i="2"/>
  <c r="V396" i="2" s="1"/>
  <c r="L396" i="2"/>
  <c r="I396" i="2"/>
  <c r="B396" i="2"/>
  <c r="AC395" i="2"/>
  <c r="T395" i="2"/>
  <c r="S395" i="2"/>
  <c r="P395" i="2"/>
  <c r="V395" i="2" s="1"/>
  <c r="L395" i="2"/>
  <c r="I395" i="2"/>
  <c r="B395" i="2"/>
  <c r="AC394" i="2"/>
  <c r="T394" i="2"/>
  <c r="S394" i="2"/>
  <c r="P394" i="2"/>
  <c r="V394" i="2" s="1"/>
  <c r="L394" i="2"/>
  <c r="I394" i="2"/>
  <c r="B394" i="2"/>
  <c r="AC393" i="2"/>
  <c r="T393" i="2"/>
  <c r="S393" i="2"/>
  <c r="P393" i="2"/>
  <c r="R393" i="2" s="1"/>
  <c r="X393" i="2" s="1"/>
  <c r="L393" i="2"/>
  <c r="K393" i="2"/>
  <c r="V393" i="2" s="1"/>
  <c r="I393" i="2"/>
  <c r="B393" i="2"/>
  <c r="AC392" i="2"/>
  <c r="T392" i="2"/>
  <c r="S392" i="2"/>
  <c r="P392" i="2"/>
  <c r="R392" i="2" s="1"/>
  <c r="X392" i="2" s="1"/>
  <c r="L392" i="2"/>
  <c r="K392" i="2"/>
  <c r="V392" i="2" s="1"/>
  <c r="I392" i="2"/>
  <c r="B392" i="2"/>
  <c r="AC391" i="2"/>
  <c r="T391" i="2"/>
  <c r="S391" i="2"/>
  <c r="P391" i="2"/>
  <c r="R391" i="2" s="1"/>
  <c r="X391" i="2" s="1"/>
  <c r="L391" i="2"/>
  <c r="K391" i="2"/>
  <c r="V391" i="2" s="1"/>
  <c r="I391" i="2"/>
  <c r="B391" i="2"/>
  <c r="AC390" i="2"/>
  <c r="T390" i="2"/>
  <c r="S390" i="2"/>
  <c r="P390" i="2"/>
  <c r="R390" i="2" s="1"/>
  <c r="X390" i="2" s="1"/>
  <c r="L390" i="2"/>
  <c r="K390" i="2"/>
  <c r="V390" i="2" s="1"/>
  <c r="I390" i="2"/>
  <c r="B390" i="2"/>
  <c r="AC389" i="2"/>
  <c r="T389" i="2"/>
  <c r="S389" i="2"/>
  <c r="P389" i="2"/>
  <c r="R389" i="2" s="1"/>
  <c r="X389" i="2" s="1"/>
  <c r="L389" i="2"/>
  <c r="K389" i="2"/>
  <c r="V389" i="2" s="1"/>
  <c r="I389" i="2"/>
  <c r="B389" i="2"/>
  <c r="AC388" i="2"/>
  <c r="T388" i="2"/>
  <c r="S388" i="2"/>
  <c r="P388" i="2"/>
  <c r="V388" i="2" s="1"/>
  <c r="W388" i="2" s="1"/>
  <c r="L388" i="2"/>
  <c r="I388" i="2"/>
  <c r="B388" i="2"/>
  <c r="AC387" i="2"/>
  <c r="T387" i="2"/>
  <c r="S387" i="2"/>
  <c r="P387" i="2"/>
  <c r="V387" i="2" s="1"/>
  <c r="L387" i="2"/>
  <c r="I387" i="2"/>
  <c r="B387" i="2"/>
  <c r="AC386" i="2"/>
  <c r="T386" i="2"/>
  <c r="S386" i="2"/>
  <c r="P386" i="2"/>
  <c r="V386" i="2" s="1"/>
  <c r="W386" i="2" s="1"/>
  <c r="L386" i="2"/>
  <c r="I386" i="2"/>
  <c r="B386" i="2"/>
  <c r="AC385" i="2"/>
  <c r="T385" i="2"/>
  <c r="S385" i="2"/>
  <c r="P385" i="2"/>
  <c r="V385" i="2" s="1"/>
  <c r="L385" i="2"/>
  <c r="I385" i="2"/>
  <c r="B385" i="2"/>
  <c r="AC384" i="2"/>
  <c r="T384" i="2"/>
  <c r="S384" i="2"/>
  <c r="P384" i="2"/>
  <c r="L384" i="2"/>
  <c r="I384" i="2"/>
  <c r="B384" i="2"/>
  <c r="AC383" i="2"/>
  <c r="T383" i="2"/>
  <c r="S383" i="2"/>
  <c r="P383" i="2"/>
  <c r="L383" i="2"/>
  <c r="I383" i="2"/>
  <c r="B383" i="2"/>
  <c r="AC382" i="2"/>
  <c r="T382" i="2"/>
  <c r="S382" i="2"/>
  <c r="P382" i="2"/>
  <c r="V382" i="2" s="1"/>
  <c r="W382" i="2" s="1"/>
  <c r="L382" i="2"/>
  <c r="I382" i="2"/>
  <c r="B382" i="2"/>
  <c r="AC381" i="2"/>
  <c r="T381" i="2"/>
  <c r="S381" i="2"/>
  <c r="P381" i="2"/>
  <c r="V381" i="2" s="1"/>
  <c r="L381" i="2"/>
  <c r="I381" i="2"/>
  <c r="B381" i="2"/>
  <c r="AC380" i="2"/>
  <c r="T380" i="2"/>
  <c r="S380" i="2"/>
  <c r="P380" i="2"/>
  <c r="V380" i="2" s="1"/>
  <c r="W380" i="2" s="1"/>
  <c r="L380" i="2"/>
  <c r="I380" i="2"/>
  <c r="B380" i="2"/>
  <c r="AC379" i="2"/>
  <c r="T379" i="2"/>
  <c r="S379" i="2"/>
  <c r="P379" i="2"/>
  <c r="V379" i="2" s="1"/>
  <c r="L379" i="2"/>
  <c r="I379" i="2"/>
  <c r="B379" i="2"/>
  <c r="T378" i="2"/>
  <c r="S378" i="2"/>
  <c r="P378" i="2"/>
  <c r="V378" i="2" s="1"/>
  <c r="L378" i="2"/>
  <c r="I378" i="2"/>
  <c r="B378" i="2"/>
  <c r="T377" i="2"/>
  <c r="S377" i="2"/>
  <c r="P377" i="2"/>
  <c r="V377" i="2" s="1"/>
  <c r="L377" i="2"/>
  <c r="I377" i="2"/>
  <c r="B377" i="2"/>
  <c r="T376" i="2"/>
  <c r="S376" i="2"/>
  <c r="P376" i="2"/>
  <c r="V376" i="2" s="1"/>
  <c r="L376" i="2"/>
  <c r="I376" i="2"/>
  <c r="B376" i="2"/>
  <c r="T375" i="2"/>
  <c r="S375" i="2"/>
  <c r="P375" i="2"/>
  <c r="V375" i="2" s="1"/>
  <c r="L375" i="2"/>
  <c r="I375" i="2"/>
  <c r="B375" i="2"/>
  <c r="AC374" i="2"/>
  <c r="T374" i="2"/>
  <c r="S374" i="2"/>
  <c r="P374" i="2"/>
  <c r="V374" i="2" s="1"/>
  <c r="W374" i="2" s="1"/>
  <c r="L374" i="2"/>
  <c r="I374" i="2"/>
  <c r="B374" i="2"/>
  <c r="AC373" i="2"/>
  <c r="T373" i="2"/>
  <c r="S373" i="2"/>
  <c r="P373" i="2"/>
  <c r="V373" i="2" s="1"/>
  <c r="L373" i="2"/>
  <c r="I373" i="2"/>
  <c r="B373" i="2"/>
  <c r="AC372" i="2"/>
  <c r="T372" i="2"/>
  <c r="S372" i="2"/>
  <c r="P372" i="2"/>
  <c r="V372" i="2" s="1"/>
  <c r="W372" i="2" s="1"/>
  <c r="L372" i="2"/>
  <c r="I372" i="2"/>
  <c r="B372" i="2"/>
  <c r="T371" i="2"/>
  <c r="S371" i="2"/>
  <c r="P371" i="2"/>
  <c r="V371" i="2" s="1"/>
  <c r="L371" i="2"/>
  <c r="I371" i="2"/>
  <c r="B371" i="2"/>
  <c r="AC370" i="2"/>
  <c r="T370" i="2"/>
  <c r="S370" i="2"/>
  <c r="P370" i="2"/>
  <c r="V370" i="2" s="1"/>
  <c r="L370" i="2"/>
  <c r="I370" i="2"/>
  <c r="B370" i="2"/>
  <c r="AC369" i="2"/>
  <c r="T369" i="2"/>
  <c r="S369" i="2"/>
  <c r="P369" i="2"/>
  <c r="V369" i="2" s="1"/>
  <c r="L369" i="2"/>
  <c r="I369" i="2"/>
  <c r="B369" i="2"/>
  <c r="AC368" i="2"/>
  <c r="T368" i="2"/>
  <c r="S368" i="2"/>
  <c r="P368" i="2"/>
  <c r="V368" i="2" s="1"/>
  <c r="L368" i="2"/>
  <c r="I368" i="2"/>
  <c r="B368" i="2"/>
  <c r="AC367" i="2"/>
  <c r="T367" i="2"/>
  <c r="S367" i="2"/>
  <c r="P367" i="2"/>
  <c r="V367" i="2" s="1"/>
  <c r="L367" i="2"/>
  <c r="I367" i="2"/>
  <c r="B367" i="2"/>
  <c r="AC366" i="2"/>
  <c r="T366" i="2"/>
  <c r="S366" i="2"/>
  <c r="P366" i="2"/>
  <c r="V366" i="2" s="1"/>
  <c r="L366" i="2"/>
  <c r="I366" i="2"/>
  <c r="B366" i="2"/>
  <c r="AC365" i="2"/>
  <c r="T365" i="2"/>
  <c r="S365" i="2"/>
  <c r="P365" i="2"/>
  <c r="V365" i="2" s="1"/>
  <c r="L365" i="2"/>
  <c r="I365" i="2"/>
  <c r="B365" i="2"/>
  <c r="AC364" i="2"/>
  <c r="T364" i="2"/>
  <c r="S364" i="2"/>
  <c r="P364" i="2"/>
  <c r="V364" i="2" s="1"/>
  <c r="L364" i="2"/>
  <c r="I364" i="2"/>
  <c r="B364" i="2"/>
  <c r="AC363" i="2"/>
  <c r="T363" i="2"/>
  <c r="S363" i="2"/>
  <c r="P363" i="2"/>
  <c r="V363" i="2" s="1"/>
  <c r="L363" i="2"/>
  <c r="I363" i="2"/>
  <c r="B363" i="2"/>
  <c r="AC362" i="2"/>
  <c r="T362" i="2"/>
  <c r="S362" i="2"/>
  <c r="P362" i="2"/>
  <c r="V362" i="2" s="1"/>
  <c r="L362" i="2"/>
  <c r="I362" i="2"/>
  <c r="B362" i="2"/>
  <c r="AC361" i="2"/>
  <c r="T361" i="2"/>
  <c r="S361" i="2"/>
  <c r="P361" i="2"/>
  <c r="V361" i="2" s="1"/>
  <c r="L361" i="2"/>
  <c r="I361" i="2"/>
  <c r="B361" i="2"/>
  <c r="AC360" i="2"/>
  <c r="T360" i="2"/>
  <c r="S360" i="2"/>
  <c r="P360" i="2"/>
  <c r="V360" i="2" s="1"/>
  <c r="L360" i="2"/>
  <c r="I360" i="2"/>
  <c r="B360" i="2"/>
  <c r="AC359" i="2"/>
  <c r="T359" i="2"/>
  <c r="S359" i="2"/>
  <c r="P359" i="2"/>
  <c r="V359" i="2" s="1"/>
  <c r="L359" i="2"/>
  <c r="I359" i="2"/>
  <c r="B359" i="2"/>
  <c r="AC358" i="2"/>
  <c r="T358" i="2"/>
  <c r="S358" i="2"/>
  <c r="P358" i="2"/>
  <c r="V358" i="2" s="1"/>
  <c r="L358" i="2"/>
  <c r="I358" i="2"/>
  <c r="B358" i="2"/>
  <c r="AC357" i="2"/>
  <c r="T357" i="2"/>
  <c r="S357" i="2"/>
  <c r="P357" i="2"/>
  <c r="V357" i="2" s="1"/>
  <c r="L357" i="2"/>
  <c r="I357" i="2"/>
  <c r="B357" i="2"/>
  <c r="AC356" i="2"/>
  <c r="T356" i="2"/>
  <c r="S356" i="2"/>
  <c r="P356" i="2"/>
  <c r="V356" i="2" s="1"/>
  <c r="L356" i="2"/>
  <c r="I356" i="2"/>
  <c r="B356" i="2"/>
  <c r="AC355" i="2"/>
  <c r="T355" i="2"/>
  <c r="S355" i="2"/>
  <c r="P355" i="2"/>
  <c r="V355" i="2" s="1"/>
  <c r="L355" i="2"/>
  <c r="I355" i="2"/>
  <c r="B355" i="2"/>
  <c r="AC354" i="2"/>
  <c r="T354" i="2"/>
  <c r="S354" i="2"/>
  <c r="P354" i="2"/>
  <c r="V354" i="2" s="1"/>
  <c r="L354" i="2"/>
  <c r="I354" i="2"/>
  <c r="B354" i="2"/>
  <c r="AC353" i="2"/>
  <c r="T353" i="2"/>
  <c r="S353" i="2"/>
  <c r="P353" i="2"/>
  <c r="V353" i="2" s="1"/>
  <c r="L353" i="2"/>
  <c r="I353" i="2"/>
  <c r="B353" i="2"/>
  <c r="AC352" i="2"/>
  <c r="T352" i="2"/>
  <c r="S352" i="2"/>
  <c r="P352" i="2"/>
  <c r="V352" i="2" s="1"/>
  <c r="L352" i="2"/>
  <c r="I352" i="2"/>
  <c r="B352" i="2"/>
  <c r="AC351" i="2"/>
  <c r="T351" i="2"/>
  <c r="S351" i="2"/>
  <c r="P351" i="2"/>
  <c r="V351" i="2" s="1"/>
  <c r="L351" i="2"/>
  <c r="I351" i="2"/>
  <c r="B351" i="2"/>
  <c r="AC350" i="2"/>
  <c r="T350" i="2"/>
  <c r="S350" i="2"/>
  <c r="P350" i="2"/>
  <c r="V350" i="2" s="1"/>
  <c r="L350" i="2"/>
  <c r="I350" i="2"/>
  <c r="B350" i="2"/>
  <c r="AC349" i="2"/>
  <c r="T349" i="2"/>
  <c r="S349" i="2"/>
  <c r="P349" i="2"/>
  <c r="R349" i="2" s="1"/>
  <c r="X349" i="2" s="1"/>
  <c r="L349" i="2"/>
  <c r="I349" i="2"/>
  <c r="B349" i="2"/>
  <c r="AC348" i="2"/>
  <c r="T348" i="2"/>
  <c r="S348" i="2"/>
  <c r="P348" i="2"/>
  <c r="V348" i="2" s="1"/>
  <c r="L348" i="2"/>
  <c r="I348" i="2"/>
  <c r="B348" i="2"/>
  <c r="AC347" i="2"/>
  <c r="T347" i="2"/>
  <c r="S347" i="2"/>
  <c r="P347" i="2"/>
  <c r="R347" i="2" s="1"/>
  <c r="X347" i="2" s="1"/>
  <c r="L347" i="2"/>
  <c r="I347" i="2"/>
  <c r="B347" i="2"/>
  <c r="AC346" i="2"/>
  <c r="T346" i="2"/>
  <c r="S346" i="2"/>
  <c r="P346" i="2"/>
  <c r="V346" i="2" s="1"/>
  <c r="L346" i="2"/>
  <c r="I346" i="2"/>
  <c r="B346" i="2"/>
  <c r="AC345" i="2"/>
  <c r="T345" i="2"/>
  <c r="S345" i="2"/>
  <c r="P345" i="2"/>
  <c r="W345" i="2" s="1"/>
  <c r="L345" i="2"/>
  <c r="I345" i="2"/>
  <c r="B345" i="2"/>
  <c r="T344" i="2"/>
  <c r="S344" i="2"/>
  <c r="P344" i="2"/>
  <c r="R344" i="2" s="1"/>
  <c r="X344" i="2" s="1"/>
  <c r="L344" i="2"/>
  <c r="I344" i="2"/>
  <c r="B344" i="2"/>
  <c r="T343" i="2"/>
  <c r="S343" i="2"/>
  <c r="P343" i="2"/>
  <c r="V343" i="2" s="1"/>
  <c r="W343" i="2" s="1"/>
  <c r="L343" i="2"/>
  <c r="I343" i="2"/>
  <c r="B343" i="2"/>
  <c r="AC342" i="2"/>
  <c r="T342" i="2"/>
  <c r="S342" i="2"/>
  <c r="P342" i="2"/>
  <c r="V342" i="2" s="1"/>
  <c r="L342" i="2"/>
  <c r="I342" i="2"/>
  <c r="B342" i="2"/>
  <c r="AC341" i="2"/>
  <c r="T341" i="2"/>
  <c r="S341" i="2"/>
  <c r="P341" i="2"/>
  <c r="V341" i="2" s="1"/>
  <c r="W341" i="2" s="1"/>
  <c r="L341" i="2"/>
  <c r="I341" i="2"/>
  <c r="B341" i="2"/>
  <c r="AC340" i="2"/>
  <c r="T340" i="2"/>
  <c r="S340" i="2"/>
  <c r="S339" i="2" s="1"/>
  <c r="P340" i="2"/>
  <c r="V340" i="2" s="1"/>
  <c r="L340" i="2"/>
  <c r="I340" i="2"/>
  <c r="B340" i="2"/>
  <c r="Q339" i="2"/>
  <c r="AC338" i="2"/>
  <c r="T338" i="2"/>
  <c r="S338" i="2"/>
  <c r="P338" i="2"/>
  <c r="V338" i="2" s="1"/>
  <c r="W338" i="2" s="1"/>
  <c r="J338" i="2"/>
  <c r="AE337" i="2"/>
  <c r="V337" i="2"/>
  <c r="W337" i="2" s="1"/>
  <c r="R337" i="2"/>
  <c r="X337" i="2" s="1"/>
  <c r="AE336" i="2"/>
  <c r="V336" i="2"/>
  <c r="W336" i="2" s="1"/>
  <c r="R336" i="2"/>
  <c r="X336" i="2" s="1"/>
  <c r="AE335" i="2"/>
  <c r="V335" i="2"/>
  <c r="W335" i="2" s="1"/>
  <c r="R335" i="2"/>
  <c r="X335" i="2" s="1"/>
  <c r="AE334" i="2"/>
  <c r="V334" i="2"/>
  <c r="W334" i="2" s="1"/>
  <c r="R334" i="2"/>
  <c r="X334" i="2" s="1"/>
  <c r="AE333" i="2"/>
  <c r="V333" i="2"/>
  <c r="W333" i="2" s="1"/>
  <c r="R333" i="2"/>
  <c r="X333" i="2" s="1"/>
  <c r="AE332" i="2"/>
  <c r="V332" i="2"/>
  <c r="W332" i="2" s="1"/>
  <c r="R332" i="2"/>
  <c r="S332" i="2" s="1"/>
  <c r="AE331" i="2"/>
  <c r="V331" i="2"/>
  <c r="W331" i="2" s="1"/>
  <c r="R331" i="2"/>
  <c r="X331" i="2" s="1"/>
  <c r="AE330" i="2"/>
  <c r="V330" i="2"/>
  <c r="W330" i="2" s="1"/>
  <c r="R330" i="2"/>
  <c r="X330" i="2" s="1"/>
  <c r="AE329" i="2"/>
  <c r="V329" i="2"/>
  <c r="W329" i="2" s="1"/>
  <c r="R329" i="2"/>
  <c r="X329" i="2" s="1"/>
  <c r="AE328" i="2"/>
  <c r="V328" i="2"/>
  <c r="W328" i="2" s="1"/>
  <c r="R328" i="2"/>
  <c r="X328" i="2" s="1"/>
  <c r="AE327" i="2"/>
  <c r="V327" i="2"/>
  <c r="W327" i="2" s="1"/>
  <c r="R327" i="2"/>
  <c r="X327" i="2" s="1"/>
  <c r="AE326" i="2"/>
  <c r="V326" i="2"/>
  <c r="W326" i="2" s="1"/>
  <c r="R326" i="2"/>
  <c r="AE325" i="2"/>
  <c r="V325" i="2"/>
  <c r="W325" i="2" s="1"/>
  <c r="R325" i="2"/>
  <c r="X325" i="2" s="1"/>
  <c r="AC324" i="2"/>
  <c r="AE324" i="2" s="1"/>
  <c r="V324" i="2"/>
  <c r="W324" i="2" s="1"/>
  <c r="R324" i="2"/>
  <c r="X324" i="2" s="1"/>
  <c r="Y324" i="2" s="1"/>
  <c r="AC323" i="2"/>
  <c r="AE323" i="2" s="1"/>
  <c r="V323" i="2"/>
  <c r="W323" i="2" s="1"/>
  <c r="R323" i="2"/>
  <c r="S323" i="2" s="1"/>
  <c r="AE322" i="2"/>
  <c r="AC322" i="2"/>
  <c r="W322" i="2"/>
  <c r="V322" i="2"/>
  <c r="S322" i="2"/>
  <c r="R322" i="2"/>
  <c r="AN322" i="2" s="1"/>
  <c r="AC321" i="2"/>
  <c r="V321" i="2"/>
  <c r="W321" i="2" s="1"/>
  <c r="R321" i="2"/>
  <c r="X321" i="2" s="1"/>
  <c r="AC320" i="2"/>
  <c r="V320" i="2"/>
  <c r="W320" i="2" s="1"/>
  <c r="R320" i="2"/>
  <c r="X320" i="2" s="1"/>
  <c r="AE319" i="2"/>
  <c r="V319" i="2"/>
  <c r="W319" i="2" s="1"/>
  <c r="R319" i="2"/>
  <c r="X319" i="2" s="1"/>
  <c r="AC318" i="2"/>
  <c r="T318" i="2"/>
  <c r="S318" i="2"/>
  <c r="P318" i="2"/>
  <c r="V318" i="2" s="1"/>
  <c r="W318" i="2" s="1"/>
  <c r="J318" i="2"/>
  <c r="AC317" i="2"/>
  <c r="T317" i="2"/>
  <c r="S317" i="2"/>
  <c r="P317" i="2"/>
  <c r="V317" i="2" s="1"/>
  <c r="W317" i="2" s="1"/>
  <c r="J317" i="2"/>
  <c r="AC316" i="2"/>
  <c r="T316" i="2"/>
  <c r="S316" i="2"/>
  <c r="P316" i="2"/>
  <c r="V316" i="2" s="1"/>
  <c r="W316" i="2" s="1"/>
  <c r="J316" i="2"/>
  <c r="AC315" i="2"/>
  <c r="T315" i="2"/>
  <c r="S315" i="2"/>
  <c r="P315" i="2"/>
  <c r="R315" i="2" s="1"/>
  <c r="X315" i="2" s="1"/>
  <c r="AC314" i="2"/>
  <c r="T314" i="2"/>
  <c r="S314" i="2"/>
  <c r="P314" i="2"/>
  <c r="R314" i="2" s="1"/>
  <c r="X314" i="2" s="1"/>
  <c r="AC313" i="2"/>
  <c r="T313" i="2"/>
  <c r="S313" i="2"/>
  <c r="P313" i="2"/>
  <c r="V313" i="2" s="1"/>
  <c r="W313" i="2" s="1"/>
  <c r="J313" i="2"/>
  <c r="AC312" i="2"/>
  <c r="T312" i="2"/>
  <c r="S312" i="2"/>
  <c r="P312" i="2"/>
  <c r="V312" i="2" s="1"/>
  <c r="W312" i="2" s="1"/>
  <c r="J312" i="2"/>
  <c r="AC311" i="2"/>
  <c r="T311" i="2"/>
  <c r="S311" i="2"/>
  <c r="P311" i="2"/>
  <c r="V311" i="2" s="1"/>
  <c r="W311" i="2" s="1"/>
  <c r="J311" i="2"/>
  <c r="AC310" i="2"/>
  <c r="T310" i="2"/>
  <c r="S310" i="2"/>
  <c r="P310" i="2"/>
  <c r="V310" i="2" s="1"/>
  <c r="W310" i="2" s="1"/>
  <c r="J310" i="2"/>
  <c r="AC309" i="2"/>
  <c r="T309" i="2"/>
  <c r="S309" i="2"/>
  <c r="P309" i="2"/>
  <c r="V309" i="2" s="1"/>
  <c r="W309" i="2" s="1"/>
  <c r="J309" i="2"/>
  <c r="AC308" i="2"/>
  <c r="T308" i="2"/>
  <c r="S308" i="2"/>
  <c r="P308" i="2"/>
  <c r="V308" i="2" s="1"/>
  <c r="W308" i="2" s="1"/>
  <c r="J308" i="2"/>
  <c r="AC307" i="2"/>
  <c r="T307" i="2"/>
  <c r="S307" i="2"/>
  <c r="P307" i="2"/>
  <c r="V307" i="2" s="1"/>
  <c r="W307" i="2" s="1"/>
  <c r="J307" i="2"/>
  <c r="AC306" i="2"/>
  <c r="T306" i="2"/>
  <c r="S306" i="2"/>
  <c r="P306" i="2"/>
  <c r="V306" i="2" s="1"/>
  <c r="W306" i="2" s="1"/>
  <c r="J306" i="2"/>
  <c r="AC305" i="2"/>
  <c r="T305" i="2"/>
  <c r="S305" i="2"/>
  <c r="P305" i="2"/>
  <c r="V305" i="2" s="1"/>
  <c r="W305" i="2" s="1"/>
  <c r="J305" i="2"/>
  <c r="AC304" i="2"/>
  <c r="T304" i="2"/>
  <c r="S304" i="2"/>
  <c r="P304" i="2"/>
  <c r="V304" i="2" s="1"/>
  <c r="W304" i="2" s="1"/>
  <c r="J304" i="2"/>
  <c r="AC303" i="2"/>
  <c r="T303" i="2"/>
  <c r="S303" i="2"/>
  <c r="P303" i="2"/>
  <c r="V303" i="2" s="1"/>
  <c r="W303" i="2" s="1"/>
  <c r="J303" i="2"/>
  <c r="AC302" i="2"/>
  <c r="T302" i="2"/>
  <c r="S302" i="2"/>
  <c r="P302" i="2"/>
  <c r="V302" i="2" s="1"/>
  <c r="W302" i="2" s="1"/>
  <c r="J302" i="2"/>
  <c r="AC301" i="2"/>
  <c r="T301" i="2"/>
  <c r="S301" i="2"/>
  <c r="P301" i="2"/>
  <c r="V301" i="2" s="1"/>
  <c r="W301" i="2" s="1"/>
  <c r="J301" i="2"/>
  <c r="AC300" i="2"/>
  <c r="T300" i="2"/>
  <c r="S300" i="2"/>
  <c r="P300" i="2"/>
  <c r="V300" i="2" s="1"/>
  <c r="W300" i="2" s="1"/>
  <c r="J300" i="2"/>
  <c r="AC299" i="2"/>
  <c r="T299" i="2"/>
  <c r="S299" i="2"/>
  <c r="P299" i="2"/>
  <c r="V299" i="2" s="1"/>
  <c r="W299" i="2" s="1"/>
  <c r="J299" i="2"/>
  <c r="AC298" i="2"/>
  <c r="T298" i="2"/>
  <c r="S298" i="2"/>
  <c r="P298" i="2"/>
  <c r="V298" i="2" s="1"/>
  <c r="W298" i="2" s="1"/>
  <c r="J298" i="2"/>
  <c r="AC297" i="2"/>
  <c r="T297" i="2"/>
  <c r="S297" i="2"/>
  <c r="P297" i="2"/>
  <c r="V297" i="2" s="1"/>
  <c r="W297" i="2" s="1"/>
  <c r="J297" i="2"/>
  <c r="AC296" i="2"/>
  <c r="T296" i="2"/>
  <c r="S296" i="2"/>
  <c r="P296" i="2"/>
  <c r="V296" i="2" s="1"/>
  <c r="W296" i="2" s="1"/>
  <c r="J296" i="2"/>
  <c r="AC295" i="2"/>
  <c r="T295" i="2"/>
  <c r="S295" i="2"/>
  <c r="P295" i="2"/>
  <c r="V295" i="2" s="1"/>
  <c r="W295" i="2" s="1"/>
  <c r="J295" i="2"/>
  <c r="AC294" i="2"/>
  <c r="T294" i="2"/>
  <c r="S294" i="2"/>
  <c r="P294" i="2"/>
  <c r="V294" i="2" s="1"/>
  <c r="W294" i="2" s="1"/>
  <c r="J294" i="2"/>
  <c r="AC293" i="2"/>
  <c r="T293" i="2"/>
  <c r="S293" i="2"/>
  <c r="P293" i="2"/>
  <c r="V293" i="2" s="1"/>
  <c r="W293" i="2" s="1"/>
  <c r="J293" i="2"/>
  <c r="AC292" i="2"/>
  <c r="T292" i="2"/>
  <c r="S292" i="2"/>
  <c r="P292" i="2"/>
  <c r="V292" i="2" s="1"/>
  <c r="W292" i="2" s="1"/>
  <c r="J292" i="2"/>
  <c r="AC291" i="2"/>
  <c r="T291" i="2"/>
  <c r="S291" i="2"/>
  <c r="P291" i="2"/>
  <c r="V291" i="2" s="1"/>
  <c r="W291" i="2" s="1"/>
  <c r="J291" i="2"/>
  <c r="AC290" i="2"/>
  <c r="T290" i="2"/>
  <c r="S290" i="2"/>
  <c r="P290" i="2"/>
  <c r="V290" i="2" s="1"/>
  <c r="W290" i="2" s="1"/>
  <c r="J290" i="2"/>
  <c r="AC289" i="2"/>
  <c r="T289" i="2"/>
  <c r="S289" i="2"/>
  <c r="P289" i="2"/>
  <c r="V289" i="2" s="1"/>
  <c r="W289" i="2" s="1"/>
  <c r="J289" i="2"/>
  <c r="AC288" i="2"/>
  <c r="T288" i="2"/>
  <c r="S288" i="2"/>
  <c r="P288" i="2"/>
  <c r="V288" i="2" s="1"/>
  <c r="W288" i="2" s="1"/>
  <c r="J288" i="2"/>
  <c r="AC287" i="2"/>
  <c r="T287" i="2"/>
  <c r="S287" i="2"/>
  <c r="P287" i="2"/>
  <c r="V287" i="2" s="1"/>
  <c r="W287" i="2" s="1"/>
  <c r="J287" i="2"/>
  <c r="AC286" i="2"/>
  <c r="T286" i="2"/>
  <c r="S286" i="2"/>
  <c r="P286" i="2"/>
  <c r="V286" i="2" s="1"/>
  <c r="W286" i="2" s="1"/>
  <c r="J286" i="2"/>
  <c r="AC285" i="2"/>
  <c r="T285" i="2"/>
  <c r="S285" i="2"/>
  <c r="P285" i="2"/>
  <c r="V285" i="2" s="1"/>
  <c r="W285" i="2" s="1"/>
  <c r="J285" i="2"/>
  <c r="AC284" i="2"/>
  <c r="T284" i="2"/>
  <c r="S284" i="2"/>
  <c r="P284" i="2"/>
  <c r="V284" i="2" s="1"/>
  <c r="W284" i="2" s="1"/>
  <c r="J284" i="2"/>
  <c r="AC283" i="2"/>
  <c r="T283" i="2"/>
  <c r="S283" i="2"/>
  <c r="P283" i="2"/>
  <c r="V283" i="2" s="1"/>
  <c r="W283" i="2" s="1"/>
  <c r="J283" i="2"/>
  <c r="AC282" i="2"/>
  <c r="T282" i="2"/>
  <c r="S282" i="2"/>
  <c r="P282" i="2"/>
  <c r="R282" i="2" s="1"/>
  <c r="X282" i="2" s="1"/>
  <c r="J282" i="2"/>
  <c r="AC281" i="2"/>
  <c r="T281" i="2"/>
  <c r="S281" i="2"/>
  <c r="P281" i="2"/>
  <c r="V281" i="2" s="1"/>
  <c r="W281" i="2" s="1"/>
  <c r="J281" i="2"/>
  <c r="AC280" i="2"/>
  <c r="T280" i="2"/>
  <c r="S280" i="2"/>
  <c r="P280" i="2"/>
  <c r="V280" i="2" s="1"/>
  <c r="W280" i="2" s="1"/>
  <c r="AC279" i="2"/>
  <c r="T279" i="2"/>
  <c r="S279" i="2"/>
  <c r="P279" i="2"/>
  <c r="R279" i="2" s="1"/>
  <c r="X279" i="2" s="1"/>
  <c r="Y279" i="2" s="1"/>
  <c r="AC278" i="2"/>
  <c r="T278" i="2"/>
  <c r="S278" i="2"/>
  <c r="P278" i="2"/>
  <c r="V278" i="2" s="1"/>
  <c r="W278" i="2" s="1"/>
  <c r="AC277" i="2"/>
  <c r="T277" i="2"/>
  <c r="S277" i="2"/>
  <c r="P277" i="2"/>
  <c r="V277" i="2" s="1"/>
  <c r="W277" i="2" s="1"/>
  <c r="AC276" i="2"/>
  <c r="T276" i="2"/>
  <c r="S276" i="2"/>
  <c r="P276" i="2"/>
  <c r="V276" i="2" s="1"/>
  <c r="W276" i="2" s="1"/>
  <c r="T275" i="2"/>
  <c r="S275" i="2"/>
  <c r="P275" i="2"/>
  <c r="V275" i="2" s="1"/>
  <c r="W275" i="2" s="1"/>
  <c r="T274" i="2"/>
  <c r="S274" i="2"/>
  <c r="P274" i="2"/>
  <c r="R274" i="2" s="1"/>
  <c r="X274" i="2" s="1"/>
  <c r="AC273" i="2"/>
  <c r="T273" i="2"/>
  <c r="S273" i="2"/>
  <c r="P273" i="2"/>
  <c r="V273" i="2" s="1"/>
  <c r="W273" i="2" s="1"/>
  <c r="AC272" i="2"/>
  <c r="T272" i="2"/>
  <c r="S272" i="2"/>
  <c r="P272" i="2"/>
  <c r="R272" i="2" s="1"/>
  <c r="X272" i="2" s="1"/>
  <c r="L272" i="2"/>
  <c r="K272" i="2"/>
  <c r="V272" i="2" s="1"/>
  <c r="AC271" i="2"/>
  <c r="T271" i="2"/>
  <c r="S271" i="2"/>
  <c r="P271" i="2"/>
  <c r="R271" i="2" s="1"/>
  <c r="X271" i="2" s="1"/>
  <c r="L271" i="2"/>
  <c r="K271" i="2"/>
  <c r="V271" i="2" s="1"/>
  <c r="AC270" i="2"/>
  <c r="T270" i="2"/>
  <c r="S270" i="2"/>
  <c r="P270" i="2"/>
  <c r="V270" i="2" s="1"/>
  <c r="W270" i="2" s="1"/>
  <c r="AC269" i="2"/>
  <c r="T269" i="2"/>
  <c r="S269" i="2"/>
  <c r="P269" i="2"/>
  <c r="V269" i="2" s="1"/>
  <c r="W269" i="2" s="1"/>
  <c r="AC268" i="2"/>
  <c r="T268" i="2"/>
  <c r="S268" i="2"/>
  <c r="P268" i="2"/>
  <c r="R268" i="2" s="1"/>
  <c r="X268" i="2" s="1"/>
  <c r="L268" i="2"/>
  <c r="K268" i="2"/>
  <c r="V268" i="2" s="1"/>
  <c r="AC267" i="2"/>
  <c r="T267" i="2"/>
  <c r="S267" i="2"/>
  <c r="P267" i="2"/>
  <c r="R267" i="2" s="1"/>
  <c r="X267" i="2" s="1"/>
  <c r="L267" i="2"/>
  <c r="K267" i="2"/>
  <c r="V267" i="2" s="1"/>
  <c r="AC266" i="2"/>
  <c r="T266" i="2"/>
  <c r="S266" i="2"/>
  <c r="P266" i="2"/>
  <c r="V266" i="2" s="1"/>
  <c r="W266" i="2" s="1"/>
  <c r="AC265" i="2"/>
  <c r="T265" i="2"/>
  <c r="S265" i="2"/>
  <c r="P265" i="2"/>
  <c r="R265" i="2" s="1"/>
  <c r="X265" i="2" s="1"/>
  <c r="L265" i="2"/>
  <c r="K265" i="2"/>
  <c r="V265" i="2" s="1"/>
  <c r="AC264" i="2"/>
  <c r="T264" i="2"/>
  <c r="S264" i="2"/>
  <c r="P264" i="2"/>
  <c r="V264" i="2" s="1"/>
  <c r="W264" i="2" s="1"/>
  <c r="AC263" i="2"/>
  <c r="T263" i="2"/>
  <c r="S263" i="2"/>
  <c r="P263" i="2"/>
  <c r="R263" i="2" s="1"/>
  <c r="X263" i="2" s="1"/>
  <c r="L263" i="2"/>
  <c r="K263" i="2"/>
  <c r="V263" i="2" s="1"/>
  <c r="AC262" i="2"/>
  <c r="T262" i="2"/>
  <c r="S262" i="2"/>
  <c r="P262" i="2"/>
  <c r="V262" i="2" s="1"/>
  <c r="W262" i="2" s="1"/>
  <c r="AC261" i="2"/>
  <c r="T261" i="2"/>
  <c r="S261" i="2"/>
  <c r="P261" i="2"/>
  <c r="V261" i="2" s="1"/>
  <c r="W261" i="2" s="1"/>
  <c r="T260" i="2"/>
  <c r="S260" i="2"/>
  <c r="P260" i="2"/>
  <c r="V260" i="2" s="1"/>
  <c r="W260" i="2" s="1"/>
  <c r="AC259" i="2"/>
  <c r="T259" i="2"/>
  <c r="S259" i="2"/>
  <c r="P259" i="2"/>
  <c r="V259" i="2" s="1"/>
  <c r="W259" i="2" s="1"/>
  <c r="T258" i="2"/>
  <c r="S258" i="2"/>
  <c r="R258" i="2"/>
  <c r="X258" i="2" s="1"/>
  <c r="Z258" i="2" s="1"/>
  <c r="P258" i="2"/>
  <c r="L258" i="2"/>
  <c r="Y258" i="2" s="1"/>
  <c r="K258" i="2"/>
  <c r="V258" i="2" s="1"/>
  <c r="AC257" i="2"/>
  <c r="T257" i="2"/>
  <c r="S257" i="2"/>
  <c r="P257" i="2"/>
  <c r="R257" i="2" s="1"/>
  <c r="X257" i="2" s="1"/>
  <c r="L257" i="2"/>
  <c r="K257" i="2"/>
  <c r="V257" i="2" s="1"/>
  <c r="AC256" i="2"/>
  <c r="T256" i="2"/>
  <c r="S256" i="2"/>
  <c r="P256" i="2"/>
  <c r="V256" i="2" s="1"/>
  <c r="W256" i="2" s="1"/>
  <c r="AC255" i="2"/>
  <c r="T255" i="2"/>
  <c r="S255" i="2"/>
  <c r="P255" i="2"/>
  <c r="R255" i="2" s="1"/>
  <c r="X255" i="2" s="1"/>
  <c r="L255" i="2"/>
  <c r="K255" i="2"/>
  <c r="V255" i="2" s="1"/>
  <c r="AC254" i="2"/>
  <c r="T254" i="2"/>
  <c r="S254" i="2"/>
  <c r="P254" i="2"/>
  <c r="R254" i="2" s="1"/>
  <c r="X254" i="2" s="1"/>
  <c r="L254" i="2"/>
  <c r="K254" i="2"/>
  <c r="V254" i="2" s="1"/>
  <c r="B254" i="2"/>
  <c r="AC253" i="2"/>
  <c r="T253" i="2"/>
  <c r="S253" i="2"/>
  <c r="P253" i="2"/>
  <c r="R253" i="2" s="1"/>
  <c r="X253" i="2" s="1"/>
  <c r="Z253" i="2" s="1"/>
  <c r="L253" i="2"/>
  <c r="K253" i="2"/>
  <c r="B253" i="2"/>
  <c r="AC252" i="2"/>
  <c r="T252" i="2"/>
  <c r="S252" i="2"/>
  <c r="P252" i="2"/>
  <c r="V252" i="2" s="1"/>
  <c r="W252" i="2" s="1"/>
  <c r="B252" i="2"/>
  <c r="AC251" i="2"/>
  <c r="T251" i="2"/>
  <c r="S251" i="2"/>
  <c r="P251" i="2"/>
  <c r="V251" i="2" s="1"/>
  <c r="W251" i="2" s="1"/>
  <c r="B251" i="2"/>
  <c r="AC250" i="2"/>
  <c r="T250" i="2"/>
  <c r="S250" i="2"/>
  <c r="P250" i="2"/>
  <c r="V250" i="2" s="1"/>
  <c r="W250" i="2" s="1"/>
  <c r="B250" i="2"/>
  <c r="T249" i="2"/>
  <c r="S249" i="2"/>
  <c r="P249" i="2"/>
  <c r="V249" i="2" s="1"/>
  <c r="W249" i="2" s="1"/>
  <c r="I249" i="2"/>
  <c r="G249" i="2"/>
  <c r="F249" i="2"/>
  <c r="C249" i="2"/>
  <c r="B249" i="2"/>
  <c r="AC248" i="2"/>
  <c r="T248" i="2"/>
  <c r="S248" i="2"/>
  <c r="P248" i="2"/>
  <c r="V248" i="2" s="1"/>
  <c r="W248" i="2" s="1"/>
  <c r="I248" i="2"/>
  <c r="G248" i="2"/>
  <c r="F248" i="2"/>
  <c r="E248" i="2"/>
  <c r="D248" i="2"/>
  <c r="C248" i="2"/>
  <c r="B248" i="2"/>
  <c r="AC247" i="2"/>
  <c r="T247" i="2"/>
  <c r="S247" i="2"/>
  <c r="P247" i="2"/>
  <c r="R247" i="2" s="1"/>
  <c r="M247" i="2"/>
  <c r="L247" i="2"/>
  <c r="K247" i="2"/>
  <c r="J247" i="2"/>
  <c r="I247" i="2"/>
  <c r="H247" i="2"/>
  <c r="G247" i="2"/>
  <c r="F247" i="2"/>
  <c r="E247" i="2"/>
  <c r="D247" i="2"/>
  <c r="C247" i="2"/>
  <c r="B247" i="2"/>
  <c r="AC246" i="2"/>
  <c r="T246" i="2"/>
  <c r="S246" i="2"/>
  <c r="P246" i="2"/>
  <c r="V246" i="2" s="1"/>
  <c r="W246" i="2" s="1"/>
  <c r="B246" i="2"/>
  <c r="AC245" i="2"/>
  <c r="T245" i="2"/>
  <c r="S245" i="2"/>
  <c r="P245" i="2"/>
  <c r="V245" i="2" s="1"/>
  <c r="W245" i="2" s="1"/>
  <c r="B245" i="2"/>
  <c r="AC244" i="2"/>
  <c r="T244" i="2"/>
  <c r="S244" i="2"/>
  <c r="P244" i="2"/>
  <c r="V244" i="2" s="1"/>
  <c r="W244" i="2" s="1"/>
  <c r="B244" i="2"/>
  <c r="AC243" i="2"/>
  <c r="T243" i="2"/>
  <c r="S243" i="2"/>
  <c r="P243" i="2"/>
  <c r="V243" i="2" s="1"/>
  <c r="W243" i="2" s="1"/>
  <c r="B243" i="2"/>
  <c r="AC242" i="2"/>
  <c r="T242" i="2"/>
  <c r="S242" i="2"/>
  <c r="P242" i="2"/>
  <c r="V242" i="2" s="1"/>
  <c r="W242" i="2" s="1"/>
  <c r="B242" i="2"/>
  <c r="AC241" i="2"/>
  <c r="T241" i="2"/>
  <c r="S241" i="2"/>
  <c r="P241" i="2"/>
  <c r="V241" i="2" s="1"/>
  <c r="W241" i="2" s="1"/>
  <c r="B241" i="2"/>
  <c r="AC240" i="2"/>
  <c r="T240" i="2"/>
  <c r="S240" i="2"/>
  <c r="P240" i="2"/>
  <c r="V240" i="2" s="1"/>
  <c r="W240" i="2" s="1"/>
  <c r="B240" i="2"/>
  <c r="AC239" i="2"/>
  <c r="T239" i="2"/>
  <c r="S239" i="2"/>
  <c r="P239" i="2"/>
  <c r="V239" i="2" s="1"/>
  <c r="W239" i="2" s="1"/>
  <c r="B239" i="2"/>
  <c r="AC238" i="2"/>
  <c r="T238" i="2"/>
  <c r="S238" i="2"/>
  <c r="P238" i="2"/>
  <c r="V238" i="2" s="1"/>
  <c r="W238" i="2" s="1"/>
  <c r="B238" i="2"/>
  <c r="AC237" i="2"/>
  <c r="T237" i="2"/>
  <c r="S237" i="2"/>
  <c r="P237" i="2"/>
  <c r="V237" i="2" s="1"/>
  <c r="W237" i="2" s="1"/>
  <c r="B237" i="2"/>
  <c r="AC236" i="2"/>
  <c r="T236" i="2"/>
  <c r="S236" i="2"/>
  <c r="P236" i="2"/>
  <c r="R236" i="2" s="1"/>
  <c r="X236" i="2" s="1"/>
  <c r="L236" i="2"/>
  <c r="K236" i="2" s="1"/>
  <c r="V236" i="2" s="1"/>
  <c r="B236" i="2"/>
  <c r="AC235" i="2"/>
  <c r="T235" i="2"/>
  <c r="S235" i="2"/>
  <c r="P235" i="2"/>
  <c r="R235" i="2" s="1"/>
  <c r="X235" i="2" s="1"/>
  <c r="L235" i="2"/>
  <c r="K235" i="2"/>
  <c r="V235" i="2" s="1"/>
  <c r="B235" i="2"/>
  <c r="AC234" i="2"/>
  <c r="T234" i="2"/>
  <c r="S234" i="2"/>
  <c r="P234" i="2"/>
  <c r="R234" i="2" s="1"/>
  <c r="X234" i="2" s="1"/>
  <c r="L234" i="2"/>
  <c r="K234" i="2" s="1"/>
  <c r="V234" i="2" s="1"/>
  <c r="B234" i="2"/>
  <c r="AC233" i="2"/>
  <c r="T233" i="2"/>
  <c r="S233" i="2"/>
  <c r="P233" i="2"/>
  <c r="R233" i="2" s="1"/>
  <c r="X233" i="2" s="1"/>
  <c r="L233" i="2"/>
  <c r="K233" i="2" s="1"/>
  <c r="B233" i="2"/>
  <c r="AC232" i="2"/>
  <c r="T232" i="2"/>
  <c r="S232" i="2"/>
  <c r="P232" i="2"/>
  <c r="R232" i="2" s="1"/>
  <c r="X232" i="2" s="1"/>
  <c r="L232" i="2"/>
  <c r="K232" i="2" s="1"/>
  <c r="B232" i="2"/>
  <c r="AC231" i="2"/>
  <c r="T231" i="2"/>
  <c r="S231" i="2"/>
  <c r="P231" i="2"/>
  <c r="R231" i="2" s="1"/>
  <c r="X231" i="2" s="1"/>
  <c r="L231" i="2"/>
  <c r="K231" i="2"/>
  <c r="V231" i="2" s="1"/>
  <c r="B231" i="2"/>
  <c r="AC230" i="2"/>
  <c r="T230" i="2"/>
  <c r="S230" i="2"/>
  <c r="P230" i="2"/>
  <c r="R230" i="2" s="1"/>
  <c r="X230" i="2" s="1"/>
  <c r="L230" i="2"/>
  <c r="K230" i="2" s="1"/>
  <c r="V230" i="2" s="1"/>
  <c r="C230" i="2"/>
  <c r="B230" i="2"/>
  <c r="AC229" i="2"/>
  <c r="T229" i="2"/>
  <c r="S229" i="2"/>
  <c r="P229" i="2"/>
  <c r="R229" i="2" s="1"/>
  <c r="X229" i="2" s="1"/>
  <c r="L229" i="2"/>
  <c r="K229" i="2"/>
  <c r="V229" i="2" s="1"/>
  <c r="C229" i="2"/>
  <c r="B229" i="2"/>
  <c r="AC228" i="2"/>
  <c r="T228" i="2"/>
  <c r="S228" i="2"/>
  <c r="P228" i="2"/>
  <c r="V228" i="2" s="1"/>
  <c r="L228" i="2"/>
  <c r="B228" i="2"/>
  <c r="AC227" i="2"/>
  <c r="T227" i="2"/>
  <c r="S227" i="2"/>
  <c r="P227" i="2"/>
  <c r="R227" i="2" s="1"/>
  <c r="X227" i="2" s="1"/>
  <c r="L227" i="2"/>
  <c r="K227" i="2"/>
  <c r="V227" i="2" s="1"/>
  <c r="C227" i="2"/>
  <c r="B227" i="2"/>
  <c r="AC226" i="2"/>
  <c r="T226" i="2"/>
  <c r="S226" i="2"/>
  <c r="P226" i="2"/>
  <c r="R226" i="2" s="1"/>
  <c r="X226" i="2" s="1"/>
  <c r="L226" i="2"/>
  <c r="K226" i="2"/>
  <c r="V226" i="2" s="1"/>
  <c r="C226" i="2"/>
  <c r="B226" i="2"/>
  <c r="AC225" i="2"/>
  <c r="T225" i="2"/>
  <c r="S225" i="2"/>
  <c r="P225" i="2"/>
  <c r="V225" i="2" s="1"/>
  <c r="W225" i="2" s="1"/>
  <c r="L225" i="2"/>
  <c r="B225" i="2"/>
  <c r="AC224" i="2"/>
  <c r="T224" i="2"/>
  <c r="S224" i="2"/>
  <c r="P224" i="2"/>
  <c r="V224" i="2" s="1"/>
  <c r="W224" i="2" s="1"/>
  <c r="L224" i="2"/>
  <c r="B224" i="2"/>
  <c r="AC223" i="2"/>
  <c r="T223" i="2"/>
  <c r="S223" i="2"/>
  <c r="P223" i="2"/>
  <c r="V223" i="2" s="1"/>
  <c r="W223" i="2" s="1"/>
  <c r="L223" i="2"/>
  <c r="B223" i="2"/>
  <c r="AC222" i="2"/>
  <c r="T222" i="2"/>
  <c r="S222" i="2"/>
  <c r="P222" i="2"/>
  <c r="V222" i="2" s="1"/>
  <c r="W222" i="2" s="1"/>
  <c r="L222" i="2"/>
  <c r="B222" i="2"/>
  <c r="AC221" i="2"/>
  <c r="T221" i="2"/>
  <c r="S221" i="2"/>
  <c r="P221" i="2"/>
  <c r="R221" i="2" s="1"/>
  <c r="X221" i="2" s="1"/>
  <c r="L221" i="2"/>
  <c r="K221" i="2"/>
  <c r="C221" i="2"/>
  <c r="B221" i="2"/>
  <c r="AC220" i="2"/>
  <c r="T220" i="2"/>
  <c r="S220" i="2"/>
  <c r="P220" i="2"/>
  <c r="V220" i="2" s="1"/>
  <c r="W220" i="2" s="1"/>
  <c r="L220" i="2"/>
  <c r="B220" i="2"/>
  <c r="AC219" i="2"/>
  <c r="T219" i="2"/>
  <c r="S219" i="2"/>
  <c r="P219" i="2"/>
  <c r="V219" i="2" s="1"/>
  <c r="W219" i="2" s="1"/>
  <c r="L219" i="2"/>
  <c r="B219" i="2"/>
  <c r="AC218" i="2"/>
  <c r="T218" i="2"/>
  <c r="S218" i="2"/>
  <c r="P218" i="2"/>
  <c r="R218" i="2" s="1"/>
  <c r="X218" i="2" s="1"/>
  <c r="L218" i="2"/>
  <c r="K218" i="2"/>
  <c r="B218" i="2"/>
  <c r="AC217" i="2"/>
  <c r="T217" i="2"/>
  <c r="S217" i="2"/>
  <c r="P217" i="2"/>
  <c r="V217" i="2" s="1"/>
  <c r="W217" i="2" s="1"/>
  <c r="C217" i="2"/>
  <c r="B217" i="2"/>
  <c r="AC216" i="2"/>
  <c r="T216" i="2"/>
  <c r="S216" i="2"/>
  <c r="P216" i="2"/>
  <c r="R216" i="2" s="1"/>
  <c r="X216" i="2" s="1"/>
  <c r="L216" i="2"/>
  <c r="K216" i="2" s="1"/>
  <c r="C216" i="2"/>
  <c r="B216" i="2"/>
  <c r="AC215" i="2"/>
  <c r="T215" i="2"/>
  <c r="S215" i="2"/>
  <c r="P215" i="2"/>
  <c r="R215" i="2" s="1"/>
  <c r="X215" i="2" s="1"/>
  <c r="L215" i="2"/>
  <c r="K215" i="2" s="1"/>
  <c r="B215" i="2"/>
  <c r="AC214" i="2"/>
  <c r="T214" i="2"/>
  <c r="S214" i="2"/>
  <c r="P214" i="2"/>
  <c r="R214" i="2" s="1"/>
  <c r="X214" i="2" s="1"/>
  <c r="L214" i="2"/>
  <c r="C214" i="2"/>
  <c r="B214" i="2"/>
  <c r="AC213" i="2"/>
  <c r="T213" i="2"/>
  <c r="S213" i="2"/>
  <c r="P213" i="2"/>
  <c r="V213" i="2" s="1"/>
  <c r="W213" i="2" s="1"/>
  <c r="B213" i="2"/>
  <c r="AC212" i="2"/>
  <c r="T212" i="2"/>
  <c r="Z212" i="2" s="1"/>
  <c r="S212" i="2"/>
  <c r="P212" i="2"/>
  <c r="R212" i="2" s="1"/>
  <c r="L212" i="2"/>
  <c r="K212" i="2"/>
  <c r="B212" i="2"/>
  <c r="AC211" i="2"/>
  <c r="T211" i="2"/>
  <c r="S211" i="2"/>
  <c r="P211" i="2"/>
  <c r="V211" i="2" s="1"/>
  <c r="L211" i="2"/>
  <c r="B211" i="2"/>
  <c r="AC210" i="2"/>
  <c r="T210" i="2"/>
  <c r="S210" i="2"/>
  <c r="P210" i="2"/>
  <c r="V210" i="2" s="1"/>
  <c r="L210" i="2"/>
  <c r="I210" i="2"/>
  <c r="B210" i="2"/>
  <c r="AC209" i="2"/>
  <c r="T209" i="2"/>
  <c r="S209" i="2"/>
  <c r="P209" i="2"/>
  <c r="V209" i="2" s="1"/>
  <c r="Z209" i="2" s="1"/>
  <c r="L209" i="2"/>
  <c r="I209" i="2"/>
  <c r="B209" i="2"/>
  <c r="AC208" i="2"/>
  <c r="T208" i="2"/>
  <c r="S208" i="2"/>
  <c r="P208" i="2"/>
  <c r="R208" i="2" s="1"/>
  <c r="X208" i="2" s="1"/>
  <c r="Z208" i="2" s="1"/>
  <c r="L208" i="2"/>
  <c r="I208" i="2"/>
  <c r="B208" i="2"/>
  <c r="AC207" i="2"/>
  <c r="T207" i="2"/>
  <c r="S207" i="2"/>
  <c r="P207" i="2"/>
  <c r="V207" i="2" s="1"/>
  <c r="L207" i="2"/>
  <c r="I207" i="2"/>
  <c r="B207" i="2"/>
  <c r="AC206" i="2"/>
  <c r="T206" i="2"/>
  <c r="S206" i="2"/>
  <c r="P206" i="2"/>
  <c r="V206" i="2" s="1"/>
  <c r="L206" i="2"/>
  <c r="I206" i="2"/>
  <c r="C206" i="2"/>
  <c r="B206" i="2"/>
  <c r="AC205" i="2"/>
  <c r="T205" i="2"/>
  <c r="S205" i="2"/>
  <c r="P205" i="2"/>
  <c r="R205" i="2" s="1"/>
  <c r="X205" i="2" s="1"/>
  <c r="Z205" i="2" s="1"/>
  <c r="L205" i="2"/>
  <c r="I205" i="2"/>
  <c r="B205" i="2"/>
  <c r="AC204" i="2"/>
  <c r="T204" i="2"/>
  <c r="S204" i="2"/>
  <c r="P204" i="2"/>
  <c r="V204" i="2" s="1"/>
  <c r="L204" i="2"/>
  <c r="I204" i="2"/>
  <c r="B204" i="2"/>
  <c r="AC203" i="2"/>
  <c r="T203" i="2"/>
  <c r="S203" i="2"/>
  <c r="P203" i="2"/>
  <c r="V203" i="2" s="1"/>
  <c r="L203" i="2"/>
  <c r="I203" i="2"/>
  <c r="B203" i="2"/>
  <c r="AC202" i="2"/>
  <c r="T202" i="2"/>
  <c r="S202" i="2"/>
  <c r="P202" i="2"/>
  <c r="V202" i="2" s="1"/>
  <c r="L202" i="2"/>
  <c r="I202" i="2"/>
  <c r="B202" i="2"/>
  <c r="AC201" i="2"/>
  <c r="T201" i="2"/>
  <c r="S201" i="2"/>
  <c r="P201" i="2"/>
  <c r="V201" i="2" s="1"/>
  <c r="L201" i="2"/>
  <c r="I201" i="2"/>
  <c r="B201" i="2"/>
  <c r="AC200" i="2"/>
  <c r="T200" i="2"/>
  <c r="S200" i="2"/>
  <c r="P200" i="2"/>
  <c r="V200" i="2" s="1"/>
  <c r="L200" i="2"/>
  <c r="I200" i="2"/>
  <c r="B200" i="2"/>
  <c r="AC199" i="2"/>
  <c r="T199" i="2"/>
  <c r="S199" i="2"/>
  <c r="P199" i="2"/>
  <c r="V199" i="2" s="1"/>
  <c r="L199" i="2"/>
  <c r="I199" i="2"/>
  <c r="B199" i="2"/>
  <c r="AC198" i="2"/>
  <c r="T198" i="2"/>
  <c r="S198" i="2"/>
  <c r="P198" i="2"/>
  <c r="V198" i="2" s="1"/>
  <c r="L198" i="2"/>
  <c r="I198" i="2"/>
  <c r="B198" i="2"/>
  <c r="AC197" i="2"/>
  <c r="T197" i="2"/>
  <c r="S197" i="2"/>
  <c r="P197" i="2"/>
  <c r="V197" i="2" s="1"/>
  <c r="L197" i="2"/>
  <c r="I197" i="2"/>
  <c r="B197" i="2"/>
  <c r="AC196" i="2"/>
  <c r="T196" i="2"/>
  <c r="S196" i="2"/>
  <c r="P196" i="2"/>
  <c r="V196" i="2" s="1"/>
  <c r="L196" i="2"/>
  <c r="I196" i="2"/>
  <c r="B196" i="2"/>
  <c r="AC195" i="2"/>
  <c r="T195" i="2"/>
  <c r="S195" i="2"/>
  <c r="P195" i="2"/>
  <c r="V195" i="2" s="1"/>
  <c r="L195" i="2"/>
  <c r="I195" i="2"/>
  <c r="B195" i="2"/>
  <c r="AC194" i="2"/>
  <c r="T194" i="2"/>
  <c r="S194" i="2"/>
  <c r="P194" i="2"/>
  <c r="V194" i="2" s="1"/>
  <c r="L194" i="2"/>
  <c r="I194" i="2"/>
  <c r="B194" i="2"/>
  <c r="AC193" i="2"/>
  <c r="T193" i="2"/>
  <c r="S193" i="2"/>
  <c r="P193" i="2"/>
  <c r="V193" i="2" s="1"/>
  <c r="L193" i="2"/>
  <c r="I193" i="2"/>
  <c r="B193" i="2"/>
  <c r="AC192" i="2"/>
  <c r="T192" i="2"/>
  <c r="S192" i="2"/>
  <c r="P192" i="2"/>
  <c r="V192" i="2" s="1"/>
  <c r="L192" i="2"/>
  <c r="I192" i="2"/>
  <c r="B192" i="2"/>
  <c r="AC191" i="2"/>
  <c r="T191" i="2"/>
  <c r="S191" i="2"/>
  <c r="P191" i="2"/>
  <c r="R191" i="2" s="1"/>
  <c r="X191" i="2" s="1"/>
  <c r="L191" i="2"/>
  <c r="I191" i="2"/>
  <c r="B191" i="2"/>
  <c r="AC190" i="2"/>
  <c r="T190" i="2"/>
  <c r="S190" i="2"/>
  <c r="P190" i="2"/>
  <c r="V190" i="2" s="1"/>
  <c r="L190" i="2"/>
  <c r="I190" i="2"/>
  <c r="B190" i="2"/>
  <c r="AC189" i="2"/>
  <c r="T189" i="2"/>
  <c r="S189" i="2"/>
  <c r="P189" i="2"/>
  <c r="V189" i="2" s="1"/>
  <c r="L189" i="2"/>
  <c r="I189" i="2"/>
  <c r="B189" i="2"/>
  <c r="AC188" i="2"/>
  <c r="T188" i="2"/>
  <c r="S188" i="2"/>
  <c r="P188" i="2"/>
  <c r="V188" i="2" s="1"/>
  <c r="L188" i="2"/>
  <c r="I188" i="2"/>
  <c r="B188" i="2"/>
  <c r="AC187" i="2"/>
  <c r="T187" i="2"/>
  <c r="S187" i="2"/>
  <c r="P187" i="2"/>
  <c r="V187" i="2" s="1"/>
  <c r="L187" i="2"/>
  <c r="I187" i="2"/>
  <c r="B187" i="2"/>
  <c r="AC186" i="2"/>
  <c r="T186" i="2"/>
  <c r="S186" i="2"/>
  <c r="P186" i="2"/>
  <c r="V186" i="2" s="1"/>
  <c r="L186" i="2"/>
  <c r="I186" i="2"/>
  <c r="B186" i="2"/>
  <c r="AC185" i="2"/>
  <c r="T185" i="2"/>
  <c r="S185" i="2"/>
  <c r="P185" i="2"/>
  <c r="V185" i="2" s="1"/>
  <c r="L185" i="2"/>
  <c r="I185" i="2"/>
  <c r="B185" i="2"/>
  <c r="AC184" i="2"/>
  <c r="T184" i="2"/>
  <c r="S184" i="2"/>
  <c r="P184" i="2"/>
  <c r="V184" i="2" s="1"/>
  <c r="L184" i="2"/>
  <c r="I184" i="2"/>
  <c r="B184" i="2"/>
  <c r="AC183" i="2"/>
  <c r="T183" i="2"/>
  <c r="S183" i="2"/>
  <c r="P183" i="2"/>
  <c r="V183" i="2" s="1"/>
  <c r="L183" i="2"/>
  <c r="I183" i="2"/>
  <c r="B183" i="2"/>
  <c r="AC182" i="2"/>
  <c r="T182" i="2"/>
  <c r="S182" i="2"/>
  <c r="P182" i="2"/>
  <c r="V182" i="2" s="1"/>
  <c r="L182" i="2"/>
  <c r="I182" i="2"/>
  <c r="B182" i="2"/>
  <c r="AC181" i="2"/>
  <c r="T181" i="2"/>
  <c r="S181" i="2"/>
  <c r="P181" i="2"/>
  <c r="V181" i="2" s="1"/>
  <c r="L181" i="2"/>
  <c r="I181" i="2"/>
  <c r="B181" i="2"/>
  <c r="AC180" i="2"/>
  <c r="T180" i="2"/>
  <c r="S180" i="2"/>
  <c r="P180" i="2"/>
  <c r="V180" i="2" s="1"/>
  <c r="L180" i="2"/>
  <c r="I180" i="2"/>
  <c r="B180" i="2"/>
  <c r="AC179" i="2"/>
  <c r="T179" i="2"/>
  <c r="S179" i="2"/>
  <c r="P179" i="2"/>
  <c r="V179" i="2" s="1"/>
  <c r="L179" i="2"/>
  <c r="I179" i="2"/>
  <c r="B179" i="2"/>
  <c r="AC178" i="2"/>
  <c r="T178" i="2"/>
  <c r="S178" i="2"/>
  <c r="P178" i="2"/>
  <c r="V178" i="2" s="1"/>
  <c r="Z178" i="2" s="1"/>
  <c r="L178" i="2"/>
  <c r="I178" i="2"/>
  <c r="B178" i="2"/>
  <c r="AC177" i="2"/>
  <c r="T177" i="2"/>
  <c r="S177" i="2"/>
  <c r="P177" i="2"/>
  <c r="V177" i="2" s="1"/>
  <c r="L177" i="2"/>
  <c r="I177" i="2"/>
  <c r="B177" i="2"/>
  <c r="AC176" i="2"/>
  <c r="T176" i="2"/>
  <c r="S176" i="2"/>
  <c r="P176" i="2"/>
  <c r="V176" i="2" s="1"/>
  <c r="L176" i="2"/>
  <c r="I176" i="2"/>
  <c r="B176" i="2"/>
  <c r="AC175" i="2"/>
  <c r="T175" i="2"/>
  <c r="S175" i="2"/>
  <c r="P175" i="2"/>
  <c r="V175" i="2" s="1"/>
  <c r="L175" i="2"/>
  <c r="I175" i="2"/>
  <c r="B175" i="2"/>
  <c r="AC174" i="2"/>
  <c r="T174" i="2"/>
  <c r="S174" i="2"/>
  <c r="P174" i="2"/>
  <c r="V174" i="2" s="1"/>
  <c r="L174" i="2"/>
  <c r="I174" i="2"/>
  <c r="B174" i="2"/>
  <c r="AC173" i="2"/>
  <c r="T173" i="2"/>
  <c r="S173" i="2"/>
  <c r="P173" i="2"/>
  <c r="V173" i="2" s="1"/>
  <c r="L173" i="2"/>
  <c r="I173" i="2"/>
  <c r="B173" i="2"/>
  <c r="AC172" i="2"/>
  <c r="T172" i="2"/>
  <c r="U172" i="2" s="1"/>
  <c r="AB172" i="2" s="1"/>
  <c r="S172" i="2"/>
  <c r="P172" i="2"/>
  <c r="V172" i="2" s="1"/>
  <c r="L172" i="2"/>
  <c r="I172" i="2"/>
  <c r="B172" i="2"/>
  <c r="AC171" i="2"/>
  <c r="T171" i="2"/>
  <c r="S171" i="2"/>
  <c r="P171" i="2"/>
  <c r="V171" i="2" s="1"/>
  <c r="L171" i="2"/>
  <c r="I171" i="2"/>
  <c r="B171" i="2"/>
  <c r="AC170" i="2"/>
  <c r="T170" i="2"/>
  <c r="S170" i="2"/>
  <c r="P170" i="2"/>
  <c r="V170" i="2" s="1"/>
  <c r="L170" i="2"/>
  <c r="I170" i="2"/>
  <c r="B170" i="2"/>
  <c r="AC169" i="2"/>
  <c r="T169" i="2"/>
  <c r="S169" i="2"/>
  <c r="P169" i="2"/>
  <c r="V169" i="2" s="1"/>
  <c r="L169" i="2"/>
  <c r="I169" i="2"/>
  <c r="B169" i="2"/>
  <c r="AC168" i="2"/>
  <c r="T168" i="2"/>
  <c r="S168" i="2"/>
  <c r="P168" i="2"/>
  <c r="V168" i="2" s="1"/>
  <c r="L168" i="2"/>
  <c r="I168" i="2"/>
  <c r="B168" i="2"/>
  <c r="AC167" i="2"/>
  <c r="T167" i="2"/>
  <c r="S167" i="2"/>
  <c r="P167" i="2"/>
  <c r="V167" i="2" s="1"/>
  <c r="L167" i="2"/>
  <c r="I167" i="2"/>
  <c r="B167" i="2"/>
  <c r="AC166" i="2"/>
  <c r="T166" i="2"/>
  <c r="S166" i="2"/>
  <c r="P166" i="2"/>
  <c r="R166" i="2" s="1"/>
  <c r="X166" i="2" s="1"/>
  <c r="L166" i="2"/>
  <c r="I166" i="2"/>
  <c r="B166" i="2"/>
  <c r="AC165" i="2"/>
  <c r="T165" i="2"/>
  <c r="S165" i="2"/>
  <c r="P165" i="2"/>
  <c r="V165" i="2" s="1"/>
  <c r="L165" i="2"/>
  <c r="I165" i="2"/>
  <c r="B165" i="2"/>
  <c r="AC164" i="2"/>
  <c r="T164" i="2"/>
  <c r="S164" i="2"/>
  <c r="P164" i="2"/>
  <c r="R164" i="2" s="1"/>
  <c r="X164" i="2" s="1"/>
  <c r="L164" i="2"/>
  <c r="I164" i="2"/>
  <c r="B164" i="2"/>
  <c r="AC163" i="2"/>
  <c r="T163" i="2"/>
  <c r="S163" i="2"/>
  <c r="P163" i="2"/>
  <c r="V163" i="2" s="1"/>
  <c r="L163" i="2"/>
  <c r="I163" i="2"/>
  <c r="B163" i="2"/>
  <c r="AC162" i="2"/>
  <c r="T162" i="2"/>
  <c r="S162" i="2"/>
  <c r="P162" i="2"/>
  <c r="R162" i="2" s="1"/>
  <c r="X162" i="2" s="1"/>
  <c r="L162" i="2"/>
  <c r="I162" i="2"/>
  <c r="B162" i="2"/>
  <c r="AC161" i="2"/>
  <c r="T161" i="2"/>
  <c r="S161" i="2"/>
  <c r="P161" i="2"/>
  <c r="V161" i="2" s="1"/>
  <c r="L161" i="2"/>
  <c r="I161" i="2"/>
  <c r="B161" i="2"/>
  <c r="AC160" i="2"/>
  <c r="T160" i="2"/>
  <c r="S160" i="2"/>
  <c r="P160" i="2"/>
  <c r="V160" i="2" s="1"/>
  <c r="L160" i="2"/>
  <c r="I160" i="2"/>
  <c r="B160" i="2"/>
  <c r="AC159" i="2"/>
  <c r="T159" i="2"/>
  <c r="S159" i="2"/>
  <c r="P159" i="2"/>
  <c r="V159" i="2" s="1"/>
  <c r="L159" i="2"/>
  <c r="I159" i="2"/>
  <c r="B159" i="2"/>
  <c r="AC158" i="2"/>
  <c r="T158" i="2"/>
  <c r="S158" i="2"/>
  <c r="P158" i="2"/>
  <c r="V158" i="2" s="1"/>
  <c r="L158" i="2"/>
  <c r="I158" i="2"/>
  <c r="B158" i="2"/>
  <c r="AC157" i="2"/>
  <c r="T157" i="2"/>
  <c r="S157" i="2"/>
  <c r="P157" i="2"/>
  <c r="V157" i="2" s="1"/>
  <c r="L157" i="2"/>
  <c r="I157" i="2"/>
  <c r="B157" i="2"/>
  <c r="AC156" i="2"/>
  <c r="T156" i="2"/>
  <c r="S156" i="2"/>
  <c r="P156" i="2"/>
  <c r="V156" i="2" s="1"/>
  <c r="L156" i="2"/>
  <c r="I156" i="2"/>
  <c r="B156" i="2"/>
  <c r="AC155" i="2"/>
  <c r="T155" i="2"/>
  <c r="S155" i="2"/>
  <c r="P155" i="2"/>
  <c r="V155" i="2" s="1"/>
  <c r="L155" i="2"/>
  <c r="I155" i="2"/>
  <c r="B155" i="2"/>
  <c r="AC154" i="2"/>
  <c r="T154" i="2"/>
  <c r="S154" i="2"/>
  <c r="P154" i="2"/>
  <c r="R154" i="2" s="1"/>
  <c r="X154" i="2" s="1"/>
  <c r="L154" i="2"/>
  <c r="I154" i="2"/>
  <c r="B154" i="2"/>
  <c r="AC153" i="2"/>
  <c r="T153" i="2"/>
  <c r="S153" i="2"/>
  <c r="P153" i="2"/>
  <c r="V153" i="2" s="1"/>
  <c r="L153" i="2"/>
  <c r="I153" i="2"/>
  <c r="B153" i="2"/>
  <c r="AC152" i="2"/>
  <c r="T152" i="2"/>
  <c r="S152" i="2"/>
  <c r="P152" i="2"/>
  <c r="R152" i="2" s="1"/>
  <c r="X152" i="2" s="1"/>
  <c r="L152" i="2"/>
  <c r="I152" i="2"/>
  <c r="B152" i="2"/>
  <c r="AC151" i="2"/>
  <c r="T151" i="2"/>
  <c r="S151" i="2"/>
  <c r="P151" i="2"/>
  <c r="R151" i="2" s="1"/>
  <c r="X151" i="2" s="1"/>
  <c r="L151" i="2"/>
  <c r="K151" i="2"/>
  <c r="V151" i="2" s="1"/>
  <c r="I151" i="2"/>
  <c r="B151" i="2"/>
  <c r="AC150" i="2"/>
  <c r="T150" i="2"/>
  <c r="S150" i="2"/>
  <c r="P150" i="2"/>
  <c r="V150" i="2" s="1"/>
  <c r="L150" i="2"/>
  <c r="I150" i="2"/>
  <c r="B150" i="2"/>
  <c r="AC149" i="2"/>
  <c r="T149" i="2"/>
  <c r="S149" i="2"/>
  <c r="P149" i="2"/>
  <c r="V149" i="2" s="1"/>
  <c r="L149" i="2"/>
  <c r="I149" i="2"/>
  <c r="B149" i="2"/>
  <c r="AC148" i="2"/>
  <c r="T148" i="2"/>
  <c r="S148" i="2"/>
  <c r="P148" i="2"/>
  <c r="V148" i="2" s="1"/>
  <c r="L148" i="2"/>
  <c r="I148" i="2"/>
  <c r="B148" i="2"/>
  <c r="AC147" i="2"/>
  <c r="T147" i="2"/>
  <c r="S147" i="2"/>
  <c r="P147" i="2"/>
  <c r="R147" i="2" s="1"/>
  <c r="X147" i="2" s="1"/>
  <c r="L147" i="2"/>
  <c r="K147" i="2"/>
  <c r="V147" i="2" s="1"/>
  <c r="I147" i="2"/>
  <c r="B147" i="2"/>
  <c r="AC146" i="2"/>
  <c r="T146" i="2"/>
  <c r="S146" i="2"/>
  <c r="P146" i="2"/>
  <c r="V146" i="2" s="1"/>
  <c r="L146" i="2"/>
  <c r="I146" i="2"/>
  <c r="B146" i="2"/>
  <c r="AC145" i="2"/>
  <c r="T145" i="2"/>
  <c r="S145" i="2"/>
  <c r="P145" i="2"/>
  <c r="V145" i="2" s="1"/>
  <c r="L145" i="2"/>
  <c r="I145" i="2"/>
  <c r="B145" i="2"/>
  <c r="AC144" i="2"/>
  <c r="T144" i="2"/>
  <c r="S144" i="2"/>
  <c r="P144" i="2"/>
  <c r="V144" i="2" s="1"/>
  <c r="L144" i="2"/>
  <c r="I144" i="2"/>
  <c r="B144" i="2"/>
  <c r="AC143" i="2"/>
  <c r="T143" i="2"/>
  <c r="S143" i="2"/>
  <c r="P143" i="2"/>
  <c r="V143" i="2" s="1"/>
  <c r="L143" i="2"/>
  <c r="I143" i="2"/>
  <c r="B143" i="2"/>
  <c r="AC142" i="2"/>
  <c r="T142" i="2"/>
  <c r="S142" i="2"/>
  <c r="P142" i="2"/>
  <c r="V142" i="2" s="1"/>
  <c r="L142" i="2"/>
  <c r="I142" i="2"/>
  <c r="B142" i="2"/>
  <c r="AC141" i="2"/>
  <c r="T141" i="2"/>
  <c r="S141" i="2"/>
  <c r="P141" i="2"/>
  <c r="V141" i="2" s="1"/>
  <c r="L141" i="2"/>
  <c r="I141" i="2"/>
  <c r="B141" i="2"/>
  <c r="AC140" i="2"/>
  <c r="T140" i="2"/>
  <c r="S140" i="2"/>
  <c r="P140" i="2"/>
  <c r="V140" i="2" s="1"/>
  <c r="L140" i="2"/>
  <c r="I140" i="2"/>
  <c r="B140" i="2"/>
  <c r="AC139" i="2"/>
  <c r="T139" i="2"/>
  <c r="S139" i="2"/>
  <c r="P139" i="2"/>
  <c r="V139" i="2" s="1"/>
  <c r="L139" i="2"/>
  <c r="I139" i="2"/>
  <c r="B139" i="2"/>
  <c r="AC138" i="2"/>
  <c r="T138" i="2"/>
  <c r="S138" i="2"/>
  <c r="P138" i="2"/>
  <c r="V138" i="2" s="1"/>
  <c r="L138" i="2"/>
  <c r="I138" i="2"/>
  <c r="B138" i="2"/>
  <c r="AC137" i="2"/>
  <c r="T137" i="2"/>
  <c r="S137" i="2"/>
  <c r="P137" i="2"/>
  <c r="V137" i="2" s="1"/>
  <c r="L137" i="2"/>
  <c r="I137" i="2"/>
  <c r="B137" i="2"/>
  <c r="AC136" i="2"/>
  <c r="T136" i="2"/>
  <c r="S136" i="2"/>
  <c r="P136" i="2"/>
  <c r="V136" i="2" s="1"/>
  <c r="L136" i="2"/>
  <c r="I136" i="2"/>
  <c r="B136" i="2"/>
  <c r="AC135" i="2"/>
  <c r="T135" i="2"/>
  <c r="S135" i="2"/>
  <c r="P135" i="2"/>
  <c r="V135" i="2" s="1"/>
  <c r="W135" i="2" s="1"/>
  <c r="I135" i="2"/>
  <c r="B135" i="2"/>
  <c r="AC134" i="2"/>
  <c r="T134" i="2"/>
  <c r="S134" i="2"/>
  <c r="R134" i="2"/>
  <c r="X134" i="2" s="1"/>
  <c r="Z134" i="2" s="1"/>
  <c r="P134" i="2"/>
  <c r="V134" i="2" s="1"/>
  <c r="L134" i="2"/>
  <c r="Y134" i="2" s="1"/>
  <c r="I134" i="2"/>
  <c r="B134" i="2"/>
  <c r="T133" i="2"/>
  <c r="S133" i="2"/>
  <c r="P133" i="2"/>
  <c r="V133" i="2" s="1"/>
  <c r="L133" i="2"/>
  <c r="I133" i="2"/>
  <c r="B133" i="2"/>
  <c r="AC132" i="2"/>
  <c r="T132" i="2"/>
  <c r="S132" i="2"/>
  <c r="P132" i="2"/>
  <c r="V132" i="2" s="1"/>
  <c r="L132" i="2"/>
  <c r="I132" i="2"/>
  <c r="B132" i="2"/>
  <c r="AC131" i="2"/>
  <c r="T131" i="2"/>
  <c r="S131" i="2"/>
  <c r="P131" i="2"/>
  <c r="V131" i="2" s="1"/>
  <c r="Z131" i="2" s="1"/>
  <c r="L131" i="2"/>
  <c r="I131" i="2"/>
  <c r="B131" i="2"/>
  <c r="AC130" i="2"/>
  <c r="T130" i="2"/>
  <c r="S130" i="2"/>
  <c r="P130" i="2"/>
  <c r="V130" i="2" s="1"/>
  <c r="Z130" i="2" s="1"/>
  <c r="L130" i="2"/>
  <c r="I130" i="2"/>
  <c r="B130" i="2"/>
  <c r="AC129" i="2"/>
  <c r="T129" i="2"/>
  <c r="S129" i="2"/>
  <c r="P129" i="2"/>
  <c r="V129" i="2" s="1"/>
  <c r="L129" i="2"/>
  <c r="I129" i="2"/>
  <c r="B129" i="2"/>
  <c r="AC128" i="2"/>
  <c r="T128" i="2"/>
  <c r="S128" i="2"/>
  <c r="P128" i="2"/>
  <c r="V128" i="2" s="1"/>
  <c r="W128" i="2" s="1"/>
  <c r="I128" i="2"/>
  <c r="B128" i="2"/>
  <c r="AC127" i="2"/>
  <c r="T127" i="2"/>
  <c r="S127" i="2"/>
  <c r="P127" i="2"/>
  <c r="W127" i="2" s="1"/>
  <c r="I127" i="2"/>
  <c r="C127" i="2"/>
  <c r="B127" i="2"/>
  <c r="AC126" i="2"/>
  <c r="T126" i="2"/>
  <c r="S126" i="2"/>
  <c r="P126" i="2"/>
  <c r="V126" i="2" s="1"/>
  <c r="L126" i="2"/>
  <c r="I126" i="2"/>
  <c r="B126" i="2"/>
  <c r="AC125" i="2"/>
  <c r="T125" i="2"/>
  <c r="S125" i="2"/>
  <c r="P125" i="2"/>
  <c r="V125" i="2" s="1"/>
  <c r="W125" i="2" s="1"/>
  <c r="I125" i="2"/>
  <c r="B125" i="2"/>
  <c r="AC124" i="2"/>
  <c r="T124" i="2"/>
  <c r="S124" i="2"/>
  <c r="P124" i="2"/>
  <c r="V124" i="2" s="1"/>
  <c r="L124" i="2"/>
  <c r="I124" i="2"/>
  <c r="B124" i="2"/>
  <c r="T123" i="2"/>
  <c r="S123" i="2"/>
  <c r="P123" i="2"/>
  <c r="V123" i="2" s="1"/>
  <c r="L123" i="2"/>
  <c r="I123" i="2"/>
  <c r="B123" i="2"/>
  <c r="AC122" i="2"/>
  <c r="T122" i="2"/>
  <c r="S122" i="2"/>
  <c r="P122" i="2"/>
  <c r="V122" i="2" s="1"/>
  <c r="L122" i="2"/>
  <c r="I122" i="2"/>
  <c r="B122" i="2"/>
  <c r="AC121" i="2"/>
  <c r="T121" i="2"/>
  <c r="S121" i="2"/>
  <c r="P121" i="2"/>
  <c r="V121" i="2" s="1"/>
  <c r="L121" i="2"/>
  <c r="I121" i="2"/>
  <c r="B121" i="2"/>
  <c r="AC120" i="2"/>
  <c r="T120" i="2"/>
  <c r="S120" i="2"/>
  <c r="P120" i="2"/>
  <c r="R120" i="2" s="1"/>
  <c r="X120" i="2" s="1"/>
  <c r="L120" i="2"/>
  <c r="K120" i="2"/>
  <c r="V120" i="2" s="1"/>
  <c r="I120" i="2"/>
  <c r="B120" i="2"/>
  <c r="AC119" i="2"/>
  <c r="T119" i="2"/>
  <c r="S119" i="2"/>
  <c r="P119" i="2"/>
  <c r="V119" i="2" s="1"/>
  <c r="L119" i="2"/>
  <c r="I119" i="2"/>
  <c r="B119" i="2"/>
  <c r="AC118" i="2"/>
  <c r="T118" i="2"/>
  <c r="S118" i="2"/>
  <c r="P118" i="2"/>
  <c r="V118" i="2" s="1"/>
  <c r="L118" i="2"/>
  <c r="I118" i="2"/>
  <c r="B118" i="2"/>
  <c r="AC117" i="2"/>
  <c r="T117" i="2"/>
  <c r="S117" i="2"/>
  <c r="P117" i="2"/>
  <c r="V117" i="2" s="1"/>
  <c r="L117" i="2"/>
  <c r="I117" i="2"/>
  <c r="B117" i="2"/>
  <c r="AC116" i="2"/>
  <c r="T116" i="2"/>
  <c r="S116" i="2"/>
  <c r="P116" i="2"/>
  <c r="V116" i="2" s="1"/>
  <c r="L116" i="2"/>
  <c r="I116" i="2"/>
  <c r="B116" i="2"/>
  <c r="AC115" i="2"/>
  <c r="T115" i="2"/>
  <c r="S115" i="2"/>
  <c r="P115" i="2"/>
  <c r="V115" i="2" s="1"/>
  <c r="L115" i="2"/>
  <c r="I115" i="2"/>
  <c r="B115" i="2"/>
  <c r="AC114" i="2"/>
  <c r="T114" i="2"/>
  <c r="S114" i="2"/>
  <c r="P114" i="2"/>
  <c r="V114" i="2" s="1"/>
  <c r="W114" i="2" s="1"/>
  <c r="L114" i="2"/>
  <c r="I114" i="2"/>
  <c r="B114" i="2"/>
  <c r="AC113" i="2"/>
  <c r="T113" i="2"/>
  <c r="S113" i="2"/>
  <c r="P113" i="2"/>
  <c r="V113" i="2" s="1"/>
  <c r="L113" i="2"/>
  <c r="I113" i="2"/>
  <c r="B113" i="2"/>
  <c r="AC112" i="2"/>
  <c r="T112" i="2"/>
  <c r="S112" i="2"/>
  <c r="P112" i="2"/>
  <c r="V112" i="2" s="1"/>
  <c r="W112" i="2" s="1"/>
  <c r="L112" i="2"/>
  <c r="I112" i="2"/>
  <c r="B112" i="2"/>
  <c r="AC111" i="2"/>
  <c r="T111" i="2"/>
  <c r="S111" i="2"/>
  <c r="P111" i="2"/>
  <c r="V111" i="2" s="1"/>
  <c r="L111" i="2"/>
  <c r="I111" i="2"/>
  <c r="B111" i="2"/>
  <c r="AC110" i="2"/>
  <c r="T110" i="2"/>
  <c r="S110" i="2"/>
  <c r="P110" i="2"/>
  <c r="V110" i="2" s="1"/>
  <c r="W110" i="2" s="1"/>
  <c r="L110" i="2"/>
  <c r="I110" i="2"/>
  <c r="B110" i="2"/>
  <c r="AC109" i="2"/>
  <c r="T109" i="2"/>
  <c r="S109" i="2"/>
  <c r="P109" i="2"/>
  <c r="V109" i="2" s="1"/>
  <c r="L109" i="2"/>
  <c r="I109" i="2"/>
  <c r="B109" i="2"/>
  <c r="AC108" i="2"/>
  <c r="AE108" i="2" s="1"/>
  <c r="Z108" i="2"/>
  <c r="T108" i="2"/>
  <c r="S108" i="2"/>
  <c r="P108" i="2"/>
  <c r="R108" i="2" s="1"/>
  <c r="L108" i="2"/>
  <c r="I108" i="2"/>
  <c r="B108" i="2"/>
  <c r="AC107" i="2"/>
  <c r="T107" i="2"/>
  <c r="S107" i="2"/>
  <c r="P107" i="2"/>
  <c r="V107" i="2" s="1"/>
  <c r="L107" i="2"/>
  <c r="I107" i="2"/>
  <c r="B107" i="2"/>
  <c r="AC106" i="2"/>
  <c r="T106" i="2"/>
  <c r="S106" i="2"/>
  <c r="P106" i="2"/>
  <c r="V106" i="2" s="1"/>
  <c r="L106" i="2"/>
  <c r="I106" i="2"/>
  <c r="B106" i="2"/>
  <c r="AC105" i="2"/>
  <c r="T105" i="2"/>
  <c r="S105" i="2"/>
  <c r="P105" i="2"/>
  <c r="V105" i="2" s="1"/>
  <c r="L105" i="2"/>
  <c r="I105" i="2"/>
  <c r="B105" i="2"/>
  <c r="AC104" i="2"/>
  <c r="T104" i="2"/>
  <c r="S104" i="2"/>
  <c r="P104" i="2"/>
  <c r="V104" i="2" s="1"/>
  <c r="L104" i="2"/>
  <c r="I104" i="2"/>
  <c r="B104" i="2"/>
  <c r="AC103" i="2"/>
  <c r="T103" i="2"/>
  <c r="S103" i="2"/>
  <c r="P103" i="2"/>
  <c r="V103" i="2" s="1"/>
  <c r="L103" i="2"/>
  <c r="I103" i="2"/>
  <c r="B103" i="2"/>
  <c r="AC102" i="2"/>
  <c r="T102" i="2"/>
  <c r="S102" i="2"/>
  <c r="P102" i="2"/>
  <c r="V102" i="2" s="1"/>
  <c r="L102" i="2"/>
  <c r="I102" i="2"/>
  <c r="B102" i="2"/>
  <c r="AC101" i="2"/>
  <c r="T101" i="2"/>
  <c r="S101" i="2"/>
  <c r="P101" i="2"/>
  <c r="V101" i="2" s="1"/>
  <c r="L101" i="2"/>
  <c r="I101" i="2"/>
  <c r="B101" i="2"/>
  <c r="AC100" i="2"/>
  <c r="T100" i="2"/>
  <c r="S100" i="2"/>
  <c r="P100" i="2"/>
  <c r="V100" i="2" s="1"/>
  <c r="L100" i="2"/>
  <c r="I100" i="2"/>
  <c r="B100" i="2"/>
  <c r="AC99" i="2"/>
  <c r="T99" i="2"/>
  <c r="S99" i="2"/>
  <c r="P99" i="2"/>
  <c r="R99" i="2" s="1"/>
  <c r="X99" i="2" s="1"/>
  <c r="L99" i="2"/>
  <c r="I99" i="2"/>
  <c r="B99" i="2"/>
  <c r="AC98" i="2"/>
  <c r="T98" i="2"/>
  <c r="S98" i="2"/>
  <c r="P98" i="2"/>
  <c r="V98" i="2" s="1"/>
  <c r="L98" i="2"/>
  <c r="I98" i="2"/>
  <c r="B98" i="2"/>
  <c r="AC97" i="2"/>
  <c r="T97" i="2"/>
  <c r="S97" i="2"/>
  <c r="P97" i="2"/>
  <c r="R97" i="2" s="1"/>
  <c r="X97" i="2" s="1"/>
  <c r="L97" i="2"/>
  <c r="I97" i="2"/>
  <c r="B97" i="2"/>
  <c r="AC96" i="2"/>
  <c r="T96" i="2"/>
  <c r="S96" i="2"/>
  <c r="P96" i="2"/>
  <c r="V96" i="2" s="1"/>
  <c r="L96" i="2"/>
  <c r="I96" i="2"/>
  <c r="B96" i="2"/>
  <c r="AC95" i="2"/>
  <c r="T95" i="2"/>
  <c r="S95" i="2"/>
  <c r="P95" i="2"/>
  <c r="R95" i="2" s="1"/>
  <c r="X95" i="2" s="1"/>
  <c r="L95" i="2"/>
  <c r="I95" i="2"/>
  <c r="B95" i="2"/>
  <c r="AC94" i="2"/>
  <c r="T94" i="2"/>
  <c r="S94" i="2"/>
  <c r="P94" i="2"/>
  <c r="V94" i="2" s="1"/>
  <c r="L94" i="2"/>
  <c r="I94" i="2"/>
  <c r="B94" i="2"/>
  <c r="AC93" i="2"/>
  <c r="T93" i="2"/>
  <c r="S93" i="2"/>
  <c r="P93" i="2"/>
  <c r="V93" i="2" s="1"/>
  <c r="L93" i="2"/>
  <c r="I93" i="2"/>
  <c r="B93" i="2"/>
  <c r="AC92" i="2"/>
  <c r="T92" i="2"/>
  <c r="S92" i="2"/>
  <c r="P92" i="2"/>
  <c r="V92" i="2" s="1"/>
  <c r="L92" i="2"/>
  <c r="I92" i="2"/>
  <c r="B92" i="2"/>
  <c r="AC91" i="2"/>
  <c r="T91" i="2"/>
  <c r="S91" i="2"/>
  <c r="P91" i="2"/>
  <c r="R91" i="2" s="1"/>
  <c r="X91" i="2" s="1"/>
  <c r="L91" i="2"/>
  <c r="K91" i="2"/>
  <c r="I91" i="2"/>
  <c r="B91" i="2"/>
  <c r="AC90" i="2"/>
  <c r="T90" i="2"/>
  <c r="S90" i="2"/>
  <c r="P90" i="2"/>
  <c r="R90" i="2" s="1"/>
  <c r="X90" i="2" s="1"/>
  <c r="L90" i="2"/>
  <c r="I90" i="2"/>
  <c r="B90" i="2"/>
  <c r="AC89" i="2"/>
  <c r="T89" i="2"/>
  <c r="S89" i="2"/>
  <c r="P89" i="2"/>
  <c r="V89" i="2" s="1"/>
  <c r="L89" i="2"/>
  <c r="I89" i="2"/>
  <c r="B89" i="2"/>
  <c r="T88" i="2"/>
  <c r="S88" i="2"/>
  <c r="P88" i="2"/>
  <c r="V88" i="2" s="1"/>
  <c r="L88" i="2"/>
  <c r="I88" i="2"/>
  <c r="B88" i="2"/>
  <c r="AC87" i="2"/>
  <c r="T87" i="2"/>
  <c r="S87" i="2"/>
  <c r="P87" i="2"/>
  <c r="V87" i="2" s="1"/>
  <c r="L87" i="2"/>
  <c r="I87" i="2"/>
  <c r="B87" i="2"/>
  <c r="AC86" i="2"/>
  <c r="T86" i="2"/>
  <c r="S86" i="2"/>
  <c r="P86" i="2"/>
  <c r="V86" i="2" s="1"/>
  <c r="L86" i="2"/>
  <c r="I86" i="2"/>
  <c r="B86" i="2"/>
  <c r="AC85" i="2"/>
  <c r="T85" i="2"/>
  <c r="S85" i="2"/>
  <c r="P85" i="2"/>
  <c r="R85" i="2" s="1"/>
  <c r="X85" i="2" s="1"/>
  <c r="L85" i="2"/>
  <c r="I85" i="2"/>
  <c r="B85" i="2"/>
  <c r="AC84" i="2"/>
  <c r="T84" i="2"/>
  <c r="S84" i="2"/>
  <c r="P84" i="2"/>
  <c r="V84" i="2" s="1"/>
  <c r="L84" i="2"/>
  <c r="I84" i="2"/>
  <c r="B84" i="2"/>
  <c r="AC83" i="2"/>
  <c r="T83" i="2"/>
  <c r="S83" i="2"/>
  <c r="P83" i="2"/>
  <c r="R83" i="2" s="1"/>
  <c r="X83" i="2" s="1"/>
  <c r="L83" i="2"/>
  <c r="I83" i="2"/>
  <c r="B83" i="2"/>
  <c r="AC82" i="2"/>
  <c r="T82" i="2"/>
  <c r="S82" i="2"/>
  <c r="P82" i="2"/>
  <c r="V82" i="2" s="1"/>
  <c r="L82" i="2"/>
  <c r="I82" i="2"/>
  <c r="B82" i="2"/>
  <c r="AC81" i="2"/>
  <c r="T81" i="2"/>
  <c r="S81" i="2"/>
  <c r="P81" i="2"/>
  <c r="R81" i="2" s="1"/>
  <c r="X81" i="2" s="1"/>
  <c r="L81" i="2"/>
  <c r="I81" i="2"/>
  <c r="B81" i="2"/>
  <c r="T80" i="2"/>
  <c r="S80" i="2"/>
  <c r="P80" i="2"/>
  <c r="V80" i="2" s="1"/>
  <c r="L80" i="2"/>
  <c r="I80" i="2"/>
  <c r="B80" i="2"/>
  <c r="Q79" i="2"/>
  <c r="P79" i="2"/>
  <c r="B79" i="2"/>
  <c r="V78" i="2"/>
  <c r="W78" i="2" s="1"/>
  <c r="R78" i="2"/>
  <c r="X78" i="2" s="1"/>
  <c r="V77" i="2"/>
  <c r="W77" i="2" s="1"/>
  <c r="R77" i="2"/>
  <c r="X77" i="2" s="1"/>
  <c r="V76" i="2"/>
  <c r="W76" i="2" s="1"/>
  <c r="R76" i="2"/>
  <c r="X76" i="2" s="1"/>
  <c r="V75" i="2"/>
  <c r="W75" i="2" s="1"/>
  <c r="R75" i="2"/>
  <c r="X75" i="2" s="1"/>
  <c r="V74" i="2"/>
  <c r="W74" i="2" s="1"/>
  <c r="R74" i="2"/>
  <c r="X74" i="2" s="1"/>
  <c r="V73" i="2"/>
  <c r="W73" i="2" s="1"/>
  <c r="R73" i="2"/>
  <c r="X73" i="2" s="1"/>
  <c r="V72" i="2"/>
  <c r="W72" i="2" s="1"/>
  <c r="R72" i="2"/>
  <c r="X72" i="2" s="1"/>
  <c r="V71" i="2"/>
  <c r="W71" i="2" s="1"/>
  <c r="R71" i="2"/>
  <c r="X71" i="2" s="1"/>
  <c r="V70" i="2"/>
  <c r="W70" i="2" s="1"/>
  <c r="R70" i="2"/>
  <c r="X70" i="2" s="1"/>
  <c r="Y70" i="2" s="1"/>
  <c r="V69" i="2"/>
  <c r="W69" i="2" s="1"/>
  <c r="R69" i="2"/>
  <c r="X69" i="2" s="1"/>
  <c r="V68" i="2"/>
  <c r="W68" i="2" s="1"/>
  <c r="R68" i="2"/>
  <c r="X68" i="2" s="1"/>
  <c r="V67" i="2"/>
  <c r="W67" i="2" s="1"/>
  <c r="R67" i="2"/>
  <c r="X67" i="2" s="1"/>
  <c r="V66" i="2"/>
  <c r="W66" i="2" s="1"/>
  <c r="R66" i="2"/>
  <c r="X66" i="2" s="1"/>
  <c r="V65" i="2"/>
  <c r="W65" i="2" s="1"/>
  <c r="R65" i="2"/>
  <c r="X65" i="2" s="1"/>
  <c r="T64" i="2"/>
  <c r="S64" i="2"/>
  <c r="P64" i="2"/>
  <c r="V64" i="2" s="1"/>
  <c r="W64" i="2" s="1"/>
  <c r="B64" i="2"/>
  <c r="AC63" i="2"/>
  <c r="T63" i="2"/>
  <c r="S63" i="2"/>
  <c r="P63" i="2"/>
  <c r="V63" i="2" s="1"/>
  <c r="W63" i="2" s="1"/>
  <c r="B63" i="2"/>
  <c r="AC62" i="2"/>
  <c r="T62" i="2"/>
  <c r="S62" i="2"/>
  <c r="P62" i="2"/>
  <c r="V62" i="2" s="1"/>
  <c r="W62" i="2" s="1"/>
  <c r="B62" i="2"/>
  <c r="AC61" i="2"/>
  <c r="T61" i="2"/>
  <c r="S61" i="2"/>
  <c r="P61" i="2"/>
  <c r="V61" i="2" s="1"/>
  <c r="W61" i="2" s="1"/>
  <c r="B61" i="2"/>
  <c r="T60" i="2"/>
  <c r="S60" i="2"/>
  <c r="P60" i="2"/>
  <c r="V60" i="2" s="1"/>
  <c r="W60" i="2" s="1"/>
  <c r="B60" i="2"/>
  <c r="AC59" i="2"/>
  <c r="T59" i="2"/>
  <c r="S59" i="2"/>
  <c r="P59" i="2"/>
  <c r="R59" i="2" s="1"/>
  <c r="X59" i="2" s="1"/>
  <c r="B59" i="2"/>
  <c r="AC58" i="2"/>
  <c r="T58" i="2"/>
  <c r="S58" i="2"/>
  <c r="P58" i="2"/>
  <c r="V58" i="2" s="1"/>
  <c r="W58" i="2" s="1"/>
  <c r="B58" i="2"/>
  <c r="AC57" i="2"/>
  <c r="T57" i="2"/>
  <c r="S57" i="2"/>
  <c r="P57" i="2"/>
  <c r="R57" i="2" s="1"/>
  <c r="X57" i="2" s="1"/>
  <c r="B57" i="2"/>
  <c r="T56" i="2"/>
  <c r="S56" i="2"/>
  <c r="P56" i="2"/>
  <c r="V56" i="2" s="1"/>
  <c r="W56" i="2" s="1"/>
  <c r="B56" i="2"/>
  <c r="AC55" i="2"/>
  <c r="T55" i="2"/>
  <c r="S55" i="2"/>
  <c r="P55" i="2"/>
  <c r="V55" i="2" s="1"/>
  <c r="W55" i="2" s="1"/>
  <c r="B55" i="2"/>
  <c r="AC54" i="2"/>
  <c r="T54" i="2"/>
  <c r="S54" i="2"/>
  <c r="P54" i="2"/>
  <c r="V54" i="2" s="1"/>
  <c r="W54" i="2" s="1"/>
  <c r="B54" i="2"/>
  <c r="AC53" i="2"/>
  <c r="T53" i="2"/>
  <c r="S53" i="2"/>
  <c r="P53" i="2"/>
  <c r="V53" i="2" s="1"/>
  <c r="W53" i="2" s="1"/>
  <c r="B53" i="2"/>
  <c r="AC52" i="2"/>
  <c r="T52" i="2"/>
  <c r="S52" i="2"/>
  <c r="P52" i="2"/>
  <c r="V52" i="2" s="1"/>
  <c r="L52" i="2"/>
  <c r="I52" i="2"/>
  <c r="B52" i="2"/>
  <c r="AC51" i="2"/>
  <c r="T51" i="2"/>
  <c r="S51" i="2"/>
  <c r="P51" i="2"/>
  <c r="V51" i="2" s="1"/>
  <c r="L51" i="2"/>
  <c r="I51" i="2"/>
  <c r="B51" i="2"/>
  <c r="AC50" i="2"/>
  <c r="T50" i="2"/>
  <c r="S50" i="2"/>
  <c r="P50" i="2"/>
  <c r="V50" i="2" s="1"/>
  <c r="L50" i="2"/>
  <c r="I50" i="2"/>
  <c r="B50" i="2"/>
  <c r="AC49" i="2"/>
  <c r="T49" i="2"/>
  <c r="S49" i="2"/>
  <c r="P49" i="2"/>
  <c r="V49" i="2" s="1"/>
  <c r="L49" i="2"/>
  <c r="I49" i="2"/>
  <c r="B49" i="2"/>
  <c r="T48" i="2"/>
  <c r="S48" i="2"/>
  <c r="P48" i="2"/>
  <c r="V48" i="2" s="1"/>
  <c r="L48" i="2"/>
  <c r="I48" i="2"/>
  <c r="B48" i="2"/>
  <c r="T47" i="2"/>
  <c r="S47" i="2"/>
  <c r="P47" i="2"/>
  <c r="V47" i="2" s="1"/>
  <c r="L47" i="2"/>
  <c r="I47" i="2"/>
  <c r="B47" i="2"/>
  <c r="AC46" i="2"/>
  <c r="T46" i="2"/>
  <c r="S46" i="2"/>
  <c r="P46" i="2"/>
  <c r="R46" i="2" s="1"/>
  <c r="X46" i="2" s="1"/>
  <c r="L46" i="2"/>
  <c r="I46" i="2"/>
  <c r="B46" i="2"/>
  <c r="AC45" i="2"/>
  <c r="T45" i="2"/>
  <c r="S45" i="2"/>
  <c r="P45" i="2"/>
  <c r="V45" i="2" s="1"/>
  <c r="L45" i="2"/>
  <c r="I45" i="2"/>
  <c r="B45" i="2"/>
  <c r="Y44" i="2"/>
  <c r="W44" i="2"/>
  <c r="V44" i="2"/>
  <c r="T44" i="2"/>
  <c r="S44" i="2"/>
  <c r="R44" i="2"/>
  <c r="X44" i="2" s="1"/>
  <c r="P44" i="2"/>
  <c r="I44" i="2"/>
  <c r="AC43" i="2"/>
  <c r="T43" i="2"/>
  <c r="S43" i="2"/>
  <c r="P43" i="2"/>
  <c r="R43" i="2" s="1"/>
  <c r="X43" i="2" s="1"/>
  <c r="L43" i="2"/>
  <c r="K43" i="2"/>
  <c r="V43" i="2" s="1"/>
  <c r="I43" i="2"/>
  <c r="B43" i="2"/>
  <c r="AC42" i="2"/>
  <c r="T42" i="2"/>
  <c r="S42" i="2"/>
  <c r="P42" i="2"/>
  <c r="V42" i="2" s="1"/>
  <c r="L42" i="2"/>
  <c r="I42" i="2"/>
  <c r="B42" i="2"/>
  <c r="AC41" i="2"/>
  <c r="T41" i="2"/>
  <c r="S41" i="2"/>
  <c r="P41" i="2"/>
  <c r="V41" i="2" s="1"/>
  <c r="L41" i="2"/>
  <c r="I41" i="2"/>
  <c r="B41" i="2"/>
  <c r="AC40" i="2"/>
  <c r="T40" i="2"/>
  <c r="S40" i="2"/>
  <c r="P40" i="2"/>
  <c r="V40" i="2" s="1"/>
  <c r="L40" i="2"/>
  <c r="I40" i="2"/>
  <c r="B40" i="2"/>
  <c r="AC39" i="2"/>
  <c r="T39" i="2"/>
  <c r="S39" i="2"/>
  <c r="P39" i="2"/>
  <c r="V39" i="2" s="1"/>
  <c r="L39" i="2"/>
  <c r="I39" i="2"/>
  <c r="B39" i="2"/>
  <c r="T38" i="2"/>
  <c r="S38" i="2"/>
  <c r="P38" i="2"/>
  <c r="V38" i="2" s="1"/>
  <c r="L38" i="2"/>
  <c r="I38" i="2"/>
  <c r="B38" i="2"/>
  <c r="X37" i="2"/>
  <c r="T37" i="2"/>
  <c r="S37" i="2"/>
  <c r="P37" i="2"/>
  <c r="L37" i="2"/>
  <c r="I37" i="2"/>
  <c r="B37" i="2"/>
  <c r="AC36" i="2"/>
  <c r="T36" i="2"/>
  <c r="S36" i="2"/>
  <c r="P36" i="2"/>
  <c r="V36" i="2" s="1"/>
  <c r="W36" i="2" s="1"/>
  <c r="I36" i="2"/>
  <c r="B36" i="2"/>
  <c r="AC35" i="2"/>
  <c r="T35" i="2"/>
  <c r="S35" i="2"/>
  <c r="P35" i="2"/>
  <c r="V35" i="2" s="1"/>
  <c r="L35" i="2"/>
  <c r="I35" i="2"/>
  <c r="B35" i="2"/>
  <c r="AC34" i="2"/>
  <c r="T34" i="2"/>
  <c r="S34" i="2"/>
  <c r="P34" i="2"/>
  <c r="R34" i="2" s="1"/>
  <c r="X34" i="2" s="1"/>
  <c r="L34" i="2"/>
  <c r="I34" i="2"/>
  <c r="B34" i="2"/>
  <c r="AC33" i="2"/>
  <c r="T33" i="2"/>
  <c r="S33" i="2"/>
  <c r="P33" i="2"/>
  <c r="V33" i="2" s="1"/>
  <c r="L33" i="2"/>
  <c r="I33" i="2"/>
  <c r="B33" i="2"/>
  <c r="AC32" i="2"/>
  <c r="T32" i="2"/>
  <c r="S32" i="2"/>
  <c r="P32" i="2"/>
  <c r="R32" i="2" s="1"/>
  <c r="X32" i="2" s="1"/>
  <c r="L32" i="2"/>
  <c r="I32" i="2"/>
  <c r="B32" i="2"/>
  <c r="AC31" i="2"/>
  <c r="T31" i="2"/>
  <c r="S31" i="2"/>
  <c r="P31" i="2"/>
  <c r="V31" i="2" s="1"/>
  <c r="L31" i="2"/>
  <c r="I31" i="2"/>
  <c r="B31" i="2"/>
  <c r="AC30" i="2"/>
  <c r="T30" i="2"/>
  <c r="S30" i="2"/>
  <c r="P30" i="2"/>
  <c r="R30" i="2" s="1"/>
  <c r="X30" i="2" s="1"/>
  <c r="L30" i="2"/>
  <c r="I30" i="2"/>
  <c r="B30" i="2"/>
  <c r="AC29" i="2"/>
  <c r="T29" i="2"/>
  <c r="S29" i="2"/>
  <c r="P29" i="2"/>
  <c r="V29" i="2" s="1"/>
  <c r="L29" i="2"/>
  <c r="I29" i="2"/>
  <c r="B29" i="2"/>
  <c r="AC28" i="2"/>
  <c r="T28" i="2"/>
  <c r="S28" i="2"/>
  <c r="P28" i="2"/>
  <c r="R28" i="2" s="1"/>
  <c r="X28" i="2" s="1"/>
  <c r="L28" i="2"/>
  <c r="I28" i="2"/>
  <c r="B28" i="2"/>
  <c r="AC27" i="2"/>
  <c r="T27" i="2"/>
  <c r="S27" i="2"/>
  <c r="S26" i="2" s="1"/>
  <c r="P27" i="2"/>
  <c r="V27" i="2" s="1"/>
  <c r="W27" i="2" s="1"/>
  <c r="I27" i="2"/>
  <c r="B27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80" i="2" s="1"/>
  <c r="A83" i="2" s="1"/>
  <c r="A84" i="2" s="1"/>
  <c r="A85" i="2" s="1"/>
  <c r="A87" i="2" s="1"/>
  <c r="A88" i="2" s="1"/>
  <c r="A89" i="2" s="1"/>
  <c r="A90" i="2" s="1"/>
  <c r="A91" i="2" s="1"/>
  <c r="A92" i="2" s="1"/>
  <c r="A93" i="2" s="1"/>
  <c r="A95" i="2" s="1"/>
  <c r="A96" i="2" s="1"/>
  <c r="A97" i="2" s="1"/>
  <c r="A98" i="2" s="1"/>
  <c r="A99" i="2" s="1"/>
  <c r="A100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Q26" i="2"/>
  <c r="AC25" i="2"/>
  <c r="V25" i="2"/>
  <c r="T25" i="2"/>
  <c r="S25" i="2"/>
  <c r="R25" i="2"/>
  <c r="X25" i="2" s="1"/>
  <c r="L25" i="2"/>
  <c r="I25" i="2"/>
  <c r="B25" i="2"/>
  <c r="AC24" i="2"/>
  <c r="T24" i="2"/>
  <c r="S24" i="2"/>
  <c r="P24" i="2"/>
  <c r="V24" i="2" s="1"/>
  <c r="Z24" i="2" s="1"/>
  <c r="B24" i="2"/>
  <c r="P23" i="2"/>
  <c r="R23" i="2" s="1"/>
  <c r="T23" i="2" s="1"/>
  <c r="AC22" i="2"/>
  <c r="T22" i="2"/>
  <c r="S22" i="2"/>
  <c r="P22" i="2"/>
  <c r="V22" i="2" s="1"/>
  <c r="B22" i="2"/>
  <c r="T21" i="2"/>
  <c r="S21" i="2"/>
  <c r="P21" i="2"/>
  <c r="V21" i="2" s="1"/>
  <c r="W21" i="2" s="1"/>
  <c r="B21" i="2"/>
  <c r="AC20" i="2"/>
  <c r="T20" i="2"/>
  <c r="S20" i="2"/>
  <c r="P20" i="2"/>
  <c r="R20" i="2" s="1"/>
  <c r="X20" i="2" s="1"/>
  <c r="B20" i="2"/>
  <c r="AC19" i="2"/>
  <c r="T19" i="2"/>
  <c r="S19" i="2"/>
  <c r="P19" i="2"/>
  <c r="V19" i="2" s="1"/>
  <c r="W19" i="2" s="1"/>
  <c r="I19" i="2"/>
  <c r="B19" i="2"/>
  <c r="AC18" i="2"/>
  <c r="T18" i="2"/>
  <c r="S18" i="2"/>
  <c r="P18" i="2"/>
  <c r="V18" i="2" s="1"/>
  <c r="L18" i="2"/>
  <c r="I18" i="2"/>
  <c r="B18" i="2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Q3" i="2"/>
  <c r="Q2" i="2"/>
  <c r="T322" i="2" l="1"/>
  <c r="U108" i="2"/>
  <c r="AA108" i="2" s="1"/>
  <c r="V233" i="2"/>
  <c r="U404" i="2"/>
  <c r="AB404" i="2" s="1"/>
  <c r="AE404" i="2" s="1"/>
  <c r="S321" i="2"/>
  <c r="AL321" i="2"/>
  <c r="T339" i="2"/>
  <c r="W118" i="2"/>
  <c r="P26" i="2"/>
  <c r="W39" i="2"/>
  <c r="W41" i="2"/>
  <c r="Z44" i="2"/>
  <c r="W49" i="2"/>
  <c r="W51" i="2"/>
  <c r="W87" i="2"/>
  <c r="W93" i="2"/>
  <c r="AU108" i="2"/>
  <c r="W156" i="2"/>
  <c r="W158" i="2"/>
  <c r="W160" i="2"/>
  <c r="W168" i="2"/>
  <c r="W170" i="2"/>
  <c r="W180" i="2"/>
  <c r="W182" i="2"/>
  <c r="W184" i="2"/>
  <c r="W186" i="2"/>
  <c r="W188" i="2"/>
  <c r="W190" i="2"/>
  <c r="V232" i="2"/>
  <c r="R294" i="2"/>
  <c r="X294" i="2" s="1"/>
  <c r="P339" i="2"/>
  <c r="P418" i="2"/>
  <c r="P456" i="2" s="1"/>
  <c r="W429" i="2"/>
  <c r="R430" i="2"/>
  <c r="X430" i="2" s="1"/>
  <c r="Y430" i="2" s="1"/>
  <c r="T448" i="2"/>
  <c r="R450" i="2"/>
  <c r="X450" i="2" s="1"/>
  <c r="Y450" i="2" s="1"/>
  <c r="A196" i="2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R368" i="2"/>
  <c r="X368" i="2" s="1"/>
  <c r="Y368" i="2" s="1"/>
  <c r="R394" i="2"/>
  <c r="X394" i="2" s="1"/>
  <c r="Y394" i="2" s="1"/>
  <c r="R426" i="2"/>
  <c r="X426" i="2" s="1"/>
  <c r="Y426" i="2" s="1"/>
  <c r="Z25" i="2"/>
  <c r="W37" i="2"/>
  <c r="W40" i="2"/>
  <c r="W42" i="2"/>
  <c r="W50" i="2"/>
  <c r="W52" i="2"/>
  <c r="W102" i="2"/>
  <c r="W163" i="2"/>
  <c r="AU172" i="2"/>
  <c r="Y208" i="2"/>
  <c r="R211" i="2"/>
  <c r="X211" i="2" s="1"/>
  <c r="Z211" i="2" s="1"/>
  <c r="Y214" i="2"/>
  <c r="S320" i="2"/>
  <c r="R364" i="2"/>
  <c r="X364" i="2" s="1"/>
  <c r="Y364" i="2" s="1"/>
  <c r="R376" i="2"/>
  <c r="X376" i="2" s="1"/>
  <c r="Y376" i="2" s="1"/>
  <c r="Y436" i="2"/>
  <c r="T444" i="2"/>
  <c r="T445" i="2"/>
  <c r="Z445" i="2" s="1"/>
  <c r="AU445" i="2" s="1"/>
  <c r="T452" i="2"/>
  <c r="S17" i="2"/>
  <c r="R24" i="2"/>
  <c r="X24" i="2" s="1"/>
  <c r="Y24" i="2" s="1"/>
  <c r="R86" i="2"/>
  <c r="X86" i="2" s="1"/>
  <c r="Y86" i="2" s="1"/>
  <c r="R96" i="2"/>
  <c r="X96" i="2" s="1"/>
  <c r="Y96" i="2" s="1"/>
  <c r="R100" i="2"/>
  <c r="X100" i="2" s="1"/>
  <c r="Z100" i="2" s="1"/>
  <c r="R109" i="2"/>
  <c r="X109" i="2" s="1"/>
  <c r="Y109" i="2" s="1"/>
  <c r="R113" i="2"/>
  <c r="X113" i="2" s="1"/>
  <c r="Y113" i="2" s="1"/>
  <c r="R127" i="2"/>
  <c r="X127" i="2" s="1"/>
  <c r="Y129" i="2"/>
  <c r="R129" i="2"/>
  <c r="X129" i="2" s="1"/>
  <c r="Z129" i="2" s="1"/>
  <c r="R130" i="2"/>
  <c r="X130" i="2" s="1"/>
  <c r="Y130" i="2" s="1"/>
  <c r="R153" i="2"/>
  <c r="X153" i="2" s="1"/>
  <c r="Y153" i="2" s="1"/>
  <c r="R183" i="2"/>
  <c r="X183" i="2" s="1"/>
  <c r="Y183" i="2" s="1"/>
  <c r="R187" i="2"/>
  <c r="X187" i="2" s="1"/>
  <c r="Y187" i="2" s="1"/>
  <c r="R275" i="2"/>
  <c r="X275" i="2" s="1"/>
  <c r="R306" i="2"/>
  <c r="X306" i="2" s="1"/>
  <c r="R310" i="2"/>
  <c r="X310" i="2" s="1"/>
  <c r="R346" i="2"/>
  <c r="X346" i="2" s="1"/>
  <c r="Y346" i="2" s="1"/>
  <c r="R350" i="2"/>
  <c r="X350" i="2" s="1"/>
  <c r="Y350" i="2" s="1"/>
  <c r="R354" i="2"/>
  <c r="X354" i="2" s="1"/>
  <c r="Y354" i="2" s="1"/>
  <c r="R358" i="2"/>
  <c r="X358" i="2" s="1"/>
  <c r="Y358" i="2" s="1"/>
  <c r="R362" i="2"/>
  <c r="X362" i="2" s="1"/>
  <c r="Y362" i="2" s="1"/>
  <c r="R366" i="2"/>
  <c r="X366" i="2" s="1"/>
  <c r="Y366" i="2" s="1"/>
  <c r="R370" i="2"/>
  <c r="X370" i="2" s="1"/>
  <c r="Y370" i="2" s="1"/>
  <c r="R378" i="2"/>
  <c r="X378" i="2" s="1"/>
  <c r="Y378" i="2" s="1"/>
  <c r="R396" i="2"/>
  <c r="X396" i="2" s="1"/>
  <c r="Y396" i="2" s="1"/>
  <c r="R422" i="2"/>
  <c r="X422" i="2" s="1"/>
  <c r="Z422" i="2" s="1"/>
  <c r="R428" i="2"/>
  <c r="X428" i="2" s="1"/>
  <c r="Y428" i="2" s="1"/>
  <c r="Y89" i="2"/>
  <c r="R89" i="2"/>
  <c r="X89" i="2" s="1"/>
  <c r="Y98" i="2"/>
  <c r="R98" i="2"/>
  <c r="X98" i="2" s="1"/>
  <c r="Y111" i="2"/>
  <c r="R111" i="2"/>
  <c r="X111" i="2" s="1"/>
  <c r="Y120" i="2"/>
  <c r="Y151" i="2"/>
  <c r="R155" i="2"/>
  <c r="X155" i="2" s="1"/>
  <c r="Y155" i="2" s="1"/>
  <c r="R181" i="2"/>
  <c r="X181" i="2" s="1"/>
  <c r="Y181" i="2" s="1"/>
  <c r="R185" i="2"/>
  <c r="X185" i="2" s="1"/>
  <c r="Y185" i="2" s="1"/>
  <c r="R189" i="2"/>
  <c r="X189" i="2" s="1"/>
  <c r="Y189" i="2" s="1"/>
  <c r="R217" i="2"/>
  <c r="X217" i="2" s="1"/>
  <c r="R298" i="2"/>
  <c r="X298" i="2" s="1"/>
  <c r="R308" i="2"/>
  <c r="X308" i="2" s="1"/>
  <c r="R348" i="2"/>
  <c r="X348" i="2" s="1"/>
  <c r="Y348" i="2" s="1"/>
  <c r="R352" i="2"/>
  <c r="X352" i="2" s="1"/>
  <c r="Y352" i="2" s="1"/>
  <c r="R356" i="2"/>
  <c r="X356" i="2" s="1"/>
  <c r="Y356" i="2" s="1"/>
  <c r="R360" i="2"/>
  <c r="X360" i="2" s="1"/>
  <c r="Y360" i="2" s="1"/>
  <c r="AU437" i="2"/>
  <c r="R444" i="2"/>
  <c r="X444" i="2" s="1"/>
  <c r="Y444" i="2" s="1"/>
  <c r="Z43" i="2"/>
  <c r="V20" i="2"/>
  <c r="W20" i="2" s="1"/>
  <c r="U24" i="2"/>
  <c r="AB24" i="2" s="1"/>
  <c r="AE24" i="2" s="1"/>
  <c r="R27" i="2"/>
  <c r="X27" i="2" s="1"/>
  <c r="V28" i="2"/>
  <c r="Z28" i="2" s="1"/>
  <c r="U28" i="2" s="1"/>
  <c r="AB28" i="2" s="1"/>
  <c r="R29" i="2"/>
  <c r="X29" i="2" s="1"/>
  <c r="Z29" i="2" s="1"/>
  <c r="V30" i="2"/>
  <c r="Z30" i="2" s="1"/>
  <c r="U30" i="2" s="1"/>
  <c r="AB30" i="2" s="1"/>
  <c r="AE30" i="2" s="1"/>
  <c r="R31" i="2"/>
  <c r="X31" i="2" s="1"/>
  <c r="Z31" i="2" s="1"/>
  <c r="V32" i="2"/>
  <c r="Z32" i="2" s="1"/>
  <c r="U32" i="2" s="1"/>
  <c r="AB32" i="2" s="1"/>
  <c r="AE32" i="2" s="1"/>
  <c r="R33" i="2"/>
  <c r="X33" i="2" s="1"/>
  <c r="Z33" i="2" s="1"/>
  <c r="V34" i="2"/>
  <c r="Z34" i="2" s="1"/>
  <c r="U34" i="2" s="1"/>
  <c r="AB34" i="2" s="1"/>
  <c r="AE34" i="2" s="1"/>
  <c r="R35" i="2"/>
  <c r="X35" i="2" s="1"/>
  <c r="Z35" i="2" s="1"/>
  <c r="R38" i="2"/>
  <c r="X38" i="2" s="1"/>
  <c r="Z38" i="2" s="1"/>
  <c r="R45" i="2"/>
  <c r="X45" i="2" s="1"/>
  <c r="Z45" i="2" s="1"/>
  <c r="V46" i="2"/>
  <c r="Z46" i="2" s="1"/>
  <c r="U46" i="2" s="1"/>
  <c r="AB46" i="2" s="1"/>
  <c r="AE46" i="2" s="1"/>
  <c r="R47" i="2"/>
  <c r="X47" i="2" s="1"/>
  <c r="Z47" i="2" s="1"/>
  <c r="R48" i="2"/>
  <c r="X48" i="2" s="1"/>
  <c r="Z48" i="2" s="1"/>
  <c r="V57" i="2"/>
  <c r="W57" i="2" s="1"/>
  <c r="R58" i="2"/>
  <c r="X58" i="2" s="1"/>
  <c r="V59" i="2"/>
  <c r="W59" i="2" s="1"/>
  <c r="R60" i="2"/>
  <c r="X60" i="2" s="1"/>
  <c r="V81" i="2"/>
  <c r="Z81" i="2" s="1"/>
  <c r="AU81" i="2" s="1"/>
  <c r="V83" i="2"/>
  <c r="Z83" i="2" s="1"/>
  <c r="V85" i="2"/>
  <c r="Z85" i="2" s="1"/>
  <c r="U85" i="2" s="1"/>
  <c r="AB85" i="2" s="1"/>
  <c r="AE85" i="2" s="1"/>
  <c r="Z86" i="2"/>
  <c r="Z89" i="2"/>
  <c r="V90" i="2"/>
  <c r="Z90" i="2" s="1"/>
  <c r="U90" i="2" s="1"/>
  <c r="AB90" i="2" s="1"/>
  <c r="V95" i="2"/>
  <c r="Z95" i="2" s="1"/>
  <c r="U95" i="2" s="1"/>
  <c r="AB95" i="2" s="1"/>
  <c r="AE95" i="2" s="1"/>
  <c r="Z96" i="2"/>
  <c r="V97" i="2"/>
  <c r="Z97" i="2" s="1"/>
  <c r="U97" i="2" s="1"/>
  <c r="AB97" i="2" s="1"/>
  <c r="AE97" i="2" s="1"/>
  <c r="Z98" i="2"/>
  <c r="V99" i="2"/>
  <c r="Z99" i="2" s="1"/>
  <c r="U99" i="2" s="1"/>
  <c r="AB99" i="2" s="1"/>
  <c r="AE99" i="2" s="1"/>
  <c r="R101" i="2"/>
  <c r="X101" i="2" s="1"/>
  <c r="Z101" i="2" s="1"/>
  <c r="AU101" i="2" s="1"/>
  <c r="R103" i="2"/>
  <c r="X103" i="2" s="1"/>
  <c r="Z103" i="2" s="1"/>
  <c r="AU103" i="2" s="1"/>
  <c r="W104" i="2"/>
  <c r="R105" i="2"/>
  <c r="X105" i="2" s="1"/>
  <c r="Z105" i="2" s="1"/>
  <c r="AU105" i="2" s="1"/>
  <c r="W106" i="2"/>
  <c r="R107" i="2"/>
  <c r="X107" i="2" s="1"/>
  <c r="Z107" i="2" s="1"/>
  <c r="V17" i="2"/>
  <c r="Y28" i="2"/>
  <c r="Y30" i="2"/>
  <c r="Y32" i="2"/>
  <c r="Y34" i="2"/>
  <c r="Y43" i="2"/>
  <c r="Y46" i="2"/>
  <c r="Y81" i="2"/>
  <c r="W82" i="2"/>
  <c r="Y83" i="2"/>
  <c r="W84" i="2"/>
  <c r="Y85" i="2"/>
  <c r="W88" i="2"/>
  <c r="Y90" i="2"/>
  <c r="W92" i="2"/>
  <c r="W94" i="2"/>
  <c r="Y95" i="2"/>
  <c r="Y97" i="2"/>
  <c r="Y99" i="2"/>
  <c r="AU107" i="2"/>
  <c r="Z109" i="2"/>
  <c r="Z111" i="2"/>
  <c r="Z113" i="2"/>
  <c r="R115" i="2"/>
  <c r="X115" i="2" s="1"/>
  <c r="Z115" i="2" s="1"/>
  <c r="W116" i="2"/>
  <c r="R117" i="2"/>
  <c r="X117" i="2" s="1"/>
  <c r="Z117" i="2" s="1"/>
  <c r="U130" i="2"/>
  <c r="AB130" i="2" s="1"/>
  <c r="AE130" i="2" s="1"/>
  <c r="R136" i="2"/>
  <c r="X136" i="2" s="1"/>
  <c r="Z136" i="2" s="1"/>
  <c r="R137" i="2"/>
  <c r="X137" i="2" s="1"/>
  <c r="Z137" i="2" s="1"/>
  <c r="R138" i="2"/>
  <c r="X138" i="2" s="1"/>
  <c r="Z138" i="2" s="1"/>
  <c r="Z151" i="2"/>
  <c r="V152" i="2"/>
  <c r="Z152" i="2" s="1"/>
  <c r="U152" i="2" s="1"/>
  <c r="AB152" i="2" s="1"/>
  <c r="Z153" i="2"/>
  <c r="V154" i="2"/>
  <c r="Z154" i="2" s="1"/>
  <c r="Z155" i="2"/>
  <c r="R157" i="2"/>
  <c r="X157" i="2" s="1"/>
  <c r="Z157" i="2" s="1"/>
  <c r="R159" i="2"/>
  <c r="X159" i="2" s="1"/>
  <c r="Z159" i="2" s="1"/>
  <c r="R161" i="2"/>
  <c r="X161" i="2" s="1"/>
  <c r="Z161" i="2" s="1"/>
  <c r="V162" i="2"/>
  <c r="Z162" i="2" s="1"/>
  <c r="V164" i="2"/>
  <c r="Z164" i="2" s="1"/>
  <c r="V166" i="2"/>
  <c r="Z166" i="2" s="1"/>
  <c r="U166" i="2" s="1"/>
  <c r="AB166" i="2" s="1"/>
  <c r="AE166" i="2" s="1"/>
  <c r="R167" i="2"/>
  <c r="X167" i="2" s="1"/>
  <c r="Z167" i="2" s="1"/>
  <c r="AU167" i="2" s="1"/>
  <c r="R169" i="2"/>
  <c r="X169" i="2" s="1"/>
  <c r="Z169" i="2" s="1"/>
  <c r="R171" i="2"/>
  <c r="X171" i="2" s="1"/>
  <c r="Z171" i="2" s="1"/>
  <c r="AU171" i="2" s="1"/>
  <c r="W172" i="2"/>
  <c r="AF172" i="2"/>
  <c r="W173" i="2"/>
  <c r="R174" i="2"/>
  <c r="X174" i="2" s="1"/>
  <c r="Z174" i="2" s="1"/>
  <c r="W175" i="2"/>
  <c r="Y176" i="2"/>
  <c r="R176" i="2"/>
  <c r="X176" i="2" s="1"/>
  <c r="Z176" i="2" s="1"/>
  <c r="W177" i="2"/>
  <c r="W178" i="2"/>
  <c r="R178" i="2"/>
  <c r="W179" i="2"/>
  <c r="V191" i="2"/>
  <c r="Z191" i="2" s="1"/>
  <c r="R197" i="2"/>
  <c r="X197" i="2" s="1"/>
  <c r="Z197" i="2" s="1"/>
  <c r="AU205" i="2"/>
  <c r="AU208" i="2"/>
  <c r="Y231" i="2"/>
  <c r="Y233" i="2"/>
  <c r="Y235" i="2"/>
  <c r="AU253" i="2"/>
  <c r="V274" i="2"/>
  <c r="W274" i="2" s="1"/>
  <c r="V279" i="2"/>
  <c r="Z279" i="2" s="1"/>
  <c r="AU279" i="2" s="1"/>
  <c r="V282" i="2"/>
  <c r="W282" i="2" s="1"/>
  <c r="R283" i="2"/>
  <c r="X283" i="2" s="1"/>
  <c r="R285" i="2"/>
  <c r="X285" i="2" s="1"/>
  <c r="R300" i="2"/>
  <c r="X300" i="2" s="1"/>
  <c r="R302" i="2"/>
  <c r="X302" i="2" s="1"/>
  <c r="R312" i="2"/>
  <c r="X312" i="2" s="1"/>
  <c r="V314" i="2"/>
  <c r="W314" i="2" s="1"/>
  <c r="V315" i="2"/>
  <c r="W315" i="2" s="1"/>
  <c r="R318" i="2"/>
  <c r="X318" i="2" s="1"/>
  <c r="S319" i="2"/>
  <c r="AH319" i="2"/>
  <c r="AL320" i="2"/>
  <c r="S334" i="2"/>
  <c r="S336" i="2"/>
  <c r="W342" i="2"/>
  <c r="V344" i="2"/>
  <c r="Z346" i="2"/>
  <c r="V347" i="2"/>
  <c r="Z348" i="2"/>
  <c r="V349" i="2"/>
  <c r="AF108" i="2"/>
  <c r="R125" i="2"/>
  <c r="X125" i="2" s="1"/>
  <c r="Y152" i="2"/>
  <c r="Y154" i="2"/>
  <c r="AU157" i="2"/>
  <c r="AU159" i="2"/>
  <c r="Y162" i="2"/>
  <c r="Y164" i="2"/>
  <c r="Y166" i="2"/>
  <c r="AU169" i="2"/>
  <c r="AU174" i="2"/>
  <c r="AU176" i="2"/>
  <c r="AU178" i="2"/>
  <c r="Z181" i="2"/>
  <c r="Z183" i="2"/>
  <c r="Z185" i="2"/>
  <c r="Z187" i="2"/>
  <c r="Z189" i="2"/>
  <c r="Y191" i="2"/>
  <c r="V247" i="2"/>
  <c r="R250" i="2"/>
  <c r="X250" i="2" s="1"/>
  <c r="Y257" i="2"/>
  <c r="R288" i="2"/>
  <c r="X288" i="2" s="1"/>
  <c r="R292" i="2"/>
  <c r="X292" i="2" s="1"/>
  <c r="R296" i="2"/>
  <c r="X296" i="2" s="1"/>
  <c r="S325" i="2"/>
  <c r="AQ325" i="2"/>
  <c r="S333" i="2"/>
  <c r="S335" i="2"/>
  <c r="S337" i="2"/>
  <c r="Z344" i="2"/>
  <c r="Z347" i="2"/>
  <c r="Z349" i="2"/>
  <c r="Z389" i="2"/>
  <c r="Z391" i="2"/>
  <c r="Z393" i="2"/>
  <c r="Y344" i="2"/>
  <c r="Y347" i="2"/>
  <c r="Y349" i="2"/>
  <c r="R351" i="2"/>
  <c r="X351" i="2" s="1"/>
  <c r="Z351" i="2" s="1"/>
  <c r="R353" i="2"/>
  <c r="X353" i="2" s="1"/>
  <c r="Z353" i="2" s="1"/>
  <c r="R355" i="2"/>
  <c r="X355" i="2" s="1"/>
  <c r="Z355" i="2" s="1"/>
  <c r="R357" i="2"/>
  <c r="X357" i="2" s="1"/>
  <c r="Z357" i="2" s="1"/>
  <c r="R359" i="2"/>
  <c r="X359" i="2" s="1"/>
  <c r="Z359" i="2" s="1"/>
  <c r="R361" i="2"/>
  <c r="X361" i="2" s="1"/>
  <c r="Z361" i="2" s="1"/>
  <c r="R363" i="2"/>
  <c r="X363" i="2" s="1"/>
  <c r="Z363" i="2" s="1"/>
  <c r="R365" i="2"/>
  <c r="X365" i="2" s="1"/>
  <c r="Z365" i="2" s="1"/>
  <c r="R367" i="2"/>
  <c r="X367" i="2" s="1"/>
  <c r="Z367" i="2" s="1"/>
  <c r="R369" i="2"/>
  <c r="X369" i="2" s="1"/>
  <c r="Z369" i="2" s="1"/>
  <c r="R371" i="2"/>
  <c r="X371" i="2" s="1"/>
  <c r="Z371" i="2" s="1"/>
  <c r="W373" i="2"/>
  <c r="W375" i="2"/>
  <c r="W377" i="2"/>
  <c r="W379" i="2"/>
  <c r="W381" i="2"/>
  <c r="W385" i="2"/>
  <c r="W387" i="2"/>
  <c r="Y389" i="2"/>
  <c r="Y391" i="2"/>
  <c r="Y393" i="2"/>
  <c r="R395" i="2"/>
  <c r="X395" i="2" s="1"/>
  <c r="Z395" i="2" s="1"/>
  <c r="R397" i="2"/>
  <c r="X397" i="2" s="1"/>
  <c r="Z397" i="2" s="1"/>
  <c r="R399" i="2"/>
  <c r="X399" i="2" s="1"/>
  <c r="Z399" i="2" s="1"/>
  <c r="U411" i="2"/>
  <c r="AB411" i="2" s="1"/>
  <c r="AE411" i="2" s="1"/>
  <c r="R420" i="2"/>
  <c r="X420" i="2" s="1"/>
  <c r="Z420" i="2" s="1"/>
  <c r="R424" i="2"/>
  <c r="X424" i="2" s="1"/>
  <c r="Y424" i="2" s="1"/>
  <c r="W427" i="2"/>
  <c r="R432" i="2"/>
  <c r="X432" i="2" s="1"/>
  <c r="Z432" i="2" s="1"/>
  <c r="V438" i="2"/>
  <c r="W438" i="2" s="1"/>
  <c r="V440" i="2"/>
  <c r="W440" i="2" s="1"/>
  <c r="V442" i="2"/>
  <c r="W442" i="2" s="1"/>
  <c r="V448" i="2"/>
  <c r="W448" i="2" s="1"/>
  <c r="T450" i="2"/>
  <c r="Z450" i="2" s="1"/>
  <c r="V452" i="2"/>
  <c r="Z452" i="2" s="1"/>
  <c r="AU452" i="2" s="1"/>
  <c r="Z453" i="2"/>
  <c r="AU453" i="2" s="1"/>
  <c r="Z350" i="2"/>
  <c r="Z352" i="2"/>
  <c r="Z354" i="2"/>
  <c r="Z356" i="2"/>
  <c r="Z358" i="2"/>
  <c r="Z360" i="2"/>
  <c r="Z362" i="2"/>
  <c r="Z364" i="2"/>
  <c r="Z366" i="2"/>
  <c r="Z368" i="2"/>
  <c r="Z370" i="2"/>
  <c r="Z376" i="2"/>
  <c r="Z378" i="2"/>
  <c r="Z394" i="2"/>
  <c r="Z396" i="2"/>
  <c r="Z426" i="2"/>
  <c r="Z428" i="2"/>
  <c r="Z430" i="2"/>
  <c r="Z443" i="2"/>
  <c r="U443" i="2" s="1"/>
  <c r="AA443" i="2" s="1"/>
  <c r="T446" i="2"/>
  <c r="Z27" i="2"/>
  <c r="Y27" i="2"/>
  <c r="U27" i="2"/>
  <c r="U29" i="2"/>
  <c r="AB29" i="2" s="1"/>
  <c r="AE29" i="2" s="1"/>
  <c r="U31" i="2"/>
  <c r="AB31" i="2" s="1"/>
  <c r="AE31" i="2" s="1"/>
  <c r="U33" i="2"/>
  <c r="AB33" i="2" s="1"/>
  <c r="AE33" i="2" s="1"/>
  <c r="U35" i="2"/>
  <c r="AB35" i="2" s="1"/>
  <c r="AE35" i="2" s="1"/>
  <c r="U38" i="2"/>
  <c r="AB38" i="2" s="1"/>
  <c r="AE38" i="2" s="1"/>
  <c r="U44" i="2"/>
  <c r="AB44" i="2" s="1"/>
  <c r="U45" i="2"/>
  <c r="AB45" i="2" s="1"/>
  <c r="AE45" i="2" s="1"/>
  <c r="U47" i="2"/>
  <c r="AB47" i="2" s="1"/>
  <c r="U48" i="2"/>
  <c r="AB48" i="2" s="1"/>
  <c r="AE48" i="2" s="1"/>
  <c r="Z58" i="2"/>
  <c r="Y58" i="2"/>
  <c r="U58" i="2"/>
  <c r="AB58" i="2" s="1"/>
  <c r="AE58" i="2" s="1"/>
  <c r="Z60" i="2"/>
  <c r="Y60" i="2"/>
  <c r="U60" i="2"/>
  <c r="AB60" i="2" s="1"/>
  <c r="AE60" i="2" s="1"/>
  <c r="Z67" i="2"/>
  <c r="U67" i="2" s="1"/>
  <c r="AB67" i="2" s="1"/>
  <c r="AE67" i="2" s="1"/>
  <c r="Y67" i="2"/>
  <c r="Y68" i="2"/>
  <c r="Z68" i="2"/>
  <c r="U68" i="2" s="1"/>
  <c r="AB68" i="2" s="1"/>
  <c r="AE68" i="2" s="1"/>
  <c r="Z70" i="2"/>
  <c r="U70" i="2" s="1"/>
  <c r="AB70" i="2" s="1"/>
  <c r="AE70" i="2" s="1"/>
  <c r="Z71" i="2"/>
  <c r="U71" i="2" s="1"/>
  <c r="AB71" i="2" s="1"/>
  <c r="AE71" i="2" s="1"/>
  <c r="Y71" i="2"/>
  <c r="Y72" i="2"/>
  <c r="Z72" i="2"/>
  <c r="U72" i="2" s="1"/>
  <c r="AB72" i="2" s="1"/>
  <c r="AE72" i="2" s="1"/>
  <c r="Z75" i="2"/>
  <c r="U75" i="2" s="1"/>
  <c r="AB75" i="2" s="1"/>
  <c r="AE75" i="2" s="1"/>
  <c r="Y75" i="2"/>
  <c r="Y76" i="2"/>
  <c r="Z76" i="2"/>
  <c r="U76" i="2" s="1"/>
  <c r="AB76" i="2" s="1"/>
  <c r="AE76" i="2" s="1"/>
  <c r="W80" i="2"/>
  <c r="Y91" i="2"/>
  <c r="U96" i="2"/>
  <c r="AB96" i="2" s="1"/>
  <c r="AE96" i="2" s="1"/>
  <c r="U98" i="2"/>
  <c r="AB98" i="2" s="1"/>
  <c r="AE98" i="2" s="1"/>
  <c r="Z20" i="2"/>
  <c r="Y20" i="2"/>
  <c r="W22" i="2"/>
  <c r="Z22" i="2"/>
  <c r="U22" i="2" s="1"/>
  <c r="T17" i="2"/>
  <c r="U23" i="2"/>
  <c r="AB23" i="2" s="1"/>
  <c r="Y25" i="2"/>
  <c r="U43" i="2"/>
  <c r="AB43" i="2" s="1"/>
  <c r="AE43" i="2" s="1"/>
  <c r="AA44" i="2"/>
  <c r="Z57" i="2"/>
  <c r="Y57" i="2"/>
  <c r="U57" i="2"/>
  <c r="AB57" i="2" s="1"/>
  <c r="AE57" i="2" s="1"/>
  <c r="Z59" i="2"/>
  <c r="Y59" i="2"/>
  <c r="U59" i="2"/>
  <c r="AB59" i="2" s="1"/>
  <c r="AE59" i="2" s="1"/>
  <c r="Z65" i="2"/>
  <c r="U65" i="2" s="1"/>
  <c r="AB65" i="2" s="1"/>
  <c r="AE65" i="2" s="1"/>
  <c r="Y65" i="2"/>
  <c r="Y66" i="2"/>
  <c r="Z66" i="2"/>
  <c r="U66" i="2" s="1"/>
  <c r="AB66" i="2" s="1"/>
  <c r="AE66" i="2" s="1"/>
  <c r="Z69" i="2"/>
  <c r="U69" i="2" s="1"/>
  <c r="AB69" i="2" s="1"/>
  <c r="AE69" i="2" s="1"/>
  <c r="Y69" i="2"/>
  <c r="AA70" i="2"/>
  <c r="Z73" i="2"/>
  <c r="U73" i="2" s="1"/>
  <c r="AB73" i="2" s="1"/>
  <c r="AE73" i="2" s="1"/>
  <c r="Y73" i="2"/>
  <c r="Y74" i="2"/>
  <c r="Z74" i="2"/>
  <c r="U74" i="2" s="1"/>
  <c r="AB74" i="2" s="1"/>
  <c r="AE74" i="2" s="1"/>
  <c r="Z77" i="2"/>
  <c r="U77" i="2" s="1"/>
  <c r="AB77" i="2" s="1"/>
  <c r="AE77" i="2" s="1"/>
  <c r="Y77" i="2"/>
  <c r="Y78" i="2"/>
  <c r="Z78" i="2"/>
  <c r="U78" i="2" s="1"/>
  <c r="AB78" i="2" s="1"/>
  <c r="AE78" i="2" s="1"/>
  <c r="AU86" i="2"/>
  <c r="P17" i="2"/>
  <c r="R18" i="2"/>
  <c r="R19" i="2"/>
  <c r="X19" i="2" s="1"/>
  <c r="U20" i="2"/>
  <c r="AB20" i="2" s="1"/>
  <c r="R21" i="2"/>
  <c r="X21" i="2" s="1"/>
  <c r="R22" i="2"/>
  <c r="X22" i="2" s="1"/>
  <c r="Y22" i="2" s="1"/>
  <c r="W24" i="2"/>
  <c r="AA24" i="2" s="1"/>
  <c r="U25" i="2"/>
  <c r="AB25" i="2" s="1"/>
  <c r="W25" i="2"/>
  <c r="T26" i="2"/>
  <c r="W28" i="2"/>
  <c r="W29" i="2"/>
  <c r="W30" i="2"/>
  <c r="W31" i="2"/>
  <c r="W32" i="2"/>
  <c r="W33" i="2"/>
  <c r="W34" i="2"/>
  <c r="W35" i="2"/>
  <c r="R36" i="2"/>
  <c r="X36" i="2" s="1"/>
  <c r="R37" i="2"/>
  <c r="Y37" i="2" s="1"/>
  <c r="V37" i="2"/>
  <c r="Z37" i="2" s="1"/>
  <c r="U37" i="2" s="1"/>
  <c r="AB37" i="2" s="1"/>
  <c r="AE37" i="2" s="1"/>
  <c r="W38" i="2"/>
  <c r="R39" i="2"/>
  <c r="X39" i="2" s="1"/>
  <c r="R40" i="2"/>
  <c r="X40" i="2" s="1"/>
  <c r="R41" i="2"/>
  <c r="X41" i="2" s="1"/>
  <c r="R42" i="2"/>
  <c r="X42" i="2" s="1"/>
  <c r="W43" i="2"/>
  <c r="AA43" i="2" s="1"/>
  <c r="W45" i="2"/>
  <c r="W46" i="2"/>
  <c r="W47" i="2"/>
  <c r="W48" i="2"/>
  <c r="R49" i="2"/>
  <c r="X49" i="2" s="1"/>
  <c r="R50" i="2"/>
  <c r="X50" i="2" s="1"/>
  <c r="R51" i="2"/>
  <c r="X51" i="2" s="1"/>
  <c r="R52" i="2"/>
  <c r="X52" i="2" s="1"/>
  <c r="R53" i="2"/>
  <c r="X53" i="2" s="1"/>
  <c r="R54" i="2"/>
  <c r="X54" i="2" s="1"/>
  <c r="R55" i="2"/>
  <c r="X55" i="2" s="1"/>
  <c r="R56" i="2"/>
  <c r="X56" i="2" s="1"/>
  <c r="R61" i="2"/>
  <c r="X61" i="2" s="1"/>
  <c r="R62" i="2"/>
  <c r="X62" i="2" s="1"/>
  <c r="R63" i="2"/>
  <c r="X63" i="2" s="1"/>
  <c r="R64" i="2"/>
  <c r="X64" i="2" s="1"/>
  <c r="R80" i="2"/>
  <c r="W81" i="2"/>
  <c r="R82" i="2"/>
  <c r="X82" i="2" s="1"/>
  <c r="W83" i="2"/>
  <c r="R84" i="2"/>
  <c r="X84" i="2" s="1"/>
  <c r="W85" i="2"/>
  <c r="U86" i="2"/>
  <c r="AB86" i="2" s="1"/>
  <c r="W86" i="2"/>
  <c r="R87" i="2"/>
  <c r="X87" i="2" s="1"/>
  <c r="R88" i="2"/>
  <c r="X88" i="2" s="1"/>
  <c r="U89" i="2"/>
  <c r="AB89" i="2" s="1"/>
  <c r="W89" i="2"/>
  <c r="W90" i="2"/>
  <c r="V91" i="2"/>
  <c r="W91" i="2" s="1"/>
  <c r="R92" i="2"/>
  <c r="X92" i="2" s="1"/>
  <c r="R93" i="2"/>
  <c r="X93" i="2" s="1"/>
  <c r="R94" i="2"/>
  <c r="X94" i="2" s="1"/>
  <c r="W95" i="2"/>
  <c r="W96" i="2"/>
  <c r="W97" i="2"/>
  <c r="W98" i="2"/>
  <c r="AA98" i="2" s="1"/>
  <c r="W99" i="2"/>
  <c r="AU109" i="2"/>
  <c r="AU111" i="2"/>
  <c r="AU113" i="2"/>
  <c r="AU115" i="2"/>
  <c r="AU117" i="2"/>
  <c r="Z120" i="2"/>
  <c r="Y125" i="2"/>
  <c r="Z125" i="2"/>
  <c r="AU125" i="2" s="1"/>
  <c r="AU130" i="2"/>
  <c r="U131" i="2"/>
  <c r="AB131" i="2" s="1"/>
  <c r="AE131" i="2" s="1"/>
  <c r="AU138" i="2"/>
  <c r="Y147" i="2"/>
  <c r="AU155" i="2"/>
  <c r="W165" i="2"/>
  <c r="Z165" i="2"/>
  <c r="U165" i="2" s="1"/>
  <c r="AG172" i="2"/>
  <c r="AE172" i="2"/>
  <c r="Q458" i="2"/>
  <c r="Q454" i="2"/>
  <c r="Q457" i="2" s="1"/>
  <c r="Q459" i="2"/>
  <c r="Y100" i="2"/>
  <c r="W100" i="2"/>
  <c r="U100" i="2"/>
  <c r="AB100" i="2" s="1"/>
  <c r="AE100" i="2" s="1"/>
  <c r="AU120" i="2"/>
  <c r="Z127" i="2"/>
  <c r="AU127" i="2" s="1"/>
  <c r="Y127" i="2"/>
  <c r="U127" i="2"/>
  <c r="AB127" i="2" s="1"/>
  <c r="U129" i="2"/>
  <c r="AB129" i="2" s="1"/>
  <c r="AE129" i="2" s="1"/>
  <c r="U136" i="2"/>
  <c r="AB136" i="2" s="1"/>
  <c r="AE136" i="2" s="1"/>
  <c r="U137" i="2"/>
  <c r="AB137" i="2" s="1"/>
  <c r="AE137" i="2" s="1"/>
  <c r="Z147" i="2"/>
  <c r="AU147" i="2" s="1"/>
  <c r="AU181" i="2"/>
  <c r="AU183" i="2"/>
  <c r="AU185" i="2"/>
  <c r="AU187" i="2"/>
  <c r="AU189" i="2"/>
  <c r="AG108" i="2"/>
  <c r="AH108" i="2" s="1"/>
  <c r="R119" i="2"/>
  <c r="X119" i="2" s="1"/>
  <c r="Z119" i="2" s="1"/>
  <c r="AU119" i="2" s="1"/>
  <c r="W121" i="2"/>
  <c r="R122" i="2"/>
  <c r="X122" i="2" s="1"/>
  <c r="Z122" i="2" s="1"/>
  <c r="U122" i="2" s="1"/>
  <c r="AB122" i="2" s="1"/>
  <c r="AE122" i="2" s="1"/>
  <c r="R123" i="2"/>
  <c r="X123" i="2" s="1"/>
  <c r="Z123" i="2" s="1"/>
  <c r="U123" i="2" s="1"/>
  <c r="AB123" i="2" s="1"/>
  <c r="AE123" i="2" s="1"/>
  <c r="W124" i="2"/>
  <c r="W126" i="2"/>
  <c r="AF127" i="2"/>
  <c r="W131" i="2"/>
  <c r="W132" i="2"/>
  <c r="W133" i="2"/>
  <c r="W139" i="2"/>
  <c r="R140" i="2"/>
  <c r="X140" i="2" s="1"/>
  <c r="Z140" i="2" s="1"/>
  <c r="AU140" i="2" s="1"/>
  <c r="W141" i="2"/>
  <c r="R142" i="2"/>
  <c r="X142" i="2" s="1"/>
  <c r="Z142" i="2" s="1"/>
  <c r="AU142" i="2" s="1"/>
  <c r="W143" i="2"/>
  <c r="R144" i="2"/>
  <c r="X144" i="2" s="1"/>
  <c r="Z144" i="2" s="1"/>
  <c r="AU144" i="2" s="1"/>
  <c r="W145" i="2"/>
  <c r="R146" i="2"/>
  <c r="X146" i="2" s="1"/>
  <c r="Z146" i="2" s="1"/>
  <c r="U146" i="2" s="1"/>
  <c r="AB146" i="2" s="1"/>
  <c r="AE146" i="2" s="1"/>
  <c r="U147" i="2"/>
  <c r="AB147" i="2" s="1"/>
  <c r="W147" i="2"/>
  <c r="R148" i="2"/>
  <c r="X148" i="2" s="1"/>
  <c r="Z148" i="2" s="1"/>
  <c r="AU148" i="2" s="1"/>
  <c r="W149" i="2"/>
  <c r="R150" i="2"/>
  <c r="X150" i="2" s="1"/>
  <c r="Z150" i="2" s="1"/>
  <c r="U150" i="2" s="1"/>
  <c r="AB150" i="2" s="1"/>
  <c r="U151" i="2"/>
  <c r="AB151" i="2" s="1"/>
  <c r="W151" i="2"/>
  <c r="W152" i="2"/>
  <c r="U153" i="2"/>
  <c r="AB153" i="2" s="1"/>
  <c r="W153" i="2"/>
  <c r="W154" i="2"/>
  <c r="U155" i="2"/>
  <c r="AB155" i="2" s="1"/>
  <c r="W155" i="2"/>
  <c r="R156" i="2"/>
  <c r="X156" i="2" s="1"/>
  <c r="U157" i="2"/>
  <c r="AB157" i="2" s="1"/>
  <c r="W157" i="2"/>
  <c r="R158" i="2"/>
  <c r="X158" i="2" s="1"/>
  <c r="U159" i="2"/>
  <c r="AB159" i="2" s="1"/>
  <c r="W159" i="2"/>
  <c r="R160" i="2"/>
  <c r="X160" i="2" s="1"/>
  <c r="U161" i="2"/>
  <c r="AB161" i="2" s="1"/>
  <c r="W161" i="2"/>
  <c r="W162" i="2"/>
  <c r="R163" i="2"/>
  <c r="X163" i="2" s="1"/>
  <c r="W164" i="2"/>
  <c r="R165" i="2"/>
  <c r="X165" i="2" s="1"/>
  <c r="Y165" i="2" s="1"/>
  <c r="W166" i="2"/>
  <c r="U167" i="2"/>
  <c r="AB167" i="2" s="1"/>
  <c r="W167" i="2"/>
  <c r="R168" i="2"/>
  <c r="X168" i="2" s="1"/>
  <c r="U169" i="2"/>
  <c r="AB169" i="2" s="1"/>
  <c r="W169" i="2"/>
  <c r="R170" i="2"/>
  <c r="X170" i="2" s="1"/>
  <c r="U171" i="2"/>
  <c r="AB171" i="2" s="1"/>
  <c r="W171" i="2"/>
  <c r="R172" i="2"/>
  <c r="X172" i="2" s="1"/>
  <c r="Y172" i="2" s="1"/>
  <c r="AA172" i="2" s="1"/>
  <c r="R173" i="2"/>
  <c r="X173" i="2" s="1"/>
  <c r="U174" i="2"/>
  <c r="AB174" i="2" s="1"/>
  <c r="W174" i="2"/>
  <c r="R175" i="2"/>
  <c r="X175" i="2" s="1"/>
  <c r="U176" i="2"/>
  <c r="AB176" i="2" s="1"/>
  <c r="W176" i="2"/>
  <c r="R177" i="2"/>
  <c r="X177" i="2" s="1"/>
  <c r="U178" i="2"/>
  <c r="AB178" i="2" s="1"/>
  <c r="R179" i="2"/>
  <c r="X179" i="2" s="1"/>
  <c r="R180" i="2"/>
  <c r="X180" i="2" s="1"/>
  <c r="U181" i="2"/>
  <c r="AB181" i="2" s="1"/>
  <c r="W181" i="2"/>
  <c r="R182" i="2"/>
  <c r="X182" i="2" s="1"/>
  <c r="U183" i="2"/>
  <c r="AB183" i="2" s="1"/>
  <c r="W183" i="2"/>
  <c r="R184" i="2"/>
  <c r="X184" i="2" s="1"/>
  <c r="U185" i="2"/>
  <c r="AB185" i="2" s="1"/>
  <c r="W185" i="2"/>
  <c r="R186" i="2"/>
  <c r="X186" i="2" s="1"/>
  <c r="U187" i="2"/>
  <c r="AB187" i="2" s="1"/>
  <c r="W187" i="2"/>
  <c r="R188" i="2"/>
  <c r="X188" i="2" s="1"/>
  <c r="U189" i="2"/>
  <c r="AB189" i="2" s="1"/>
  <c r="W189" i="2"/>
  <c r="R190" i="2"/>
  <c r="X190" i="2" s="1"/>
  <c r="W191" i="2"/>
  <c r="AU197" i="2"/>
  <c r="U205" i="2"/>
  <c r="AU209" i="2"/>
  <c r="Y226" i="2"/>
  <c r="Y227" i="2"/>
  <c r="Y229" i="2"/>
  <c r="Y230" i="2"/>
  <c r="Z231" i="2"/>
  <c r="Y232" i="2"/>
  <c r="Z233" i="2"/>
  <c r="Y234" i="2"/>
  <c r="Z235" i="2"/>
  <c r="Y236" i="2"/>
  <c r="X247" i="2"/>
  <c r="Z247" i="2" s="1"/>
  <c r="U247" i="2" s="1"/>
  <c r="AB247" i="2" s="1"/>
  <c r="AE247" i="2" s="1"/>
  <c r="Z250" i="2"/>
  <c r="Y250" i="2"/>
  <c r="Y254" i="2"/>
  <c r="Y255" i="2"/>
  <c r="Z257" i="2"/>
  <c r="AU257" i="2" s="1"/>
  <c r="Y263" i="2"/>
  <c r="Y265" i="2"/>
  <c r="Y267" i="2"/>
  <c r="Y268" i="2"/>
  <c r="Y271" i="2"/>
  <c r="Y272" i="2"/>
  <c r="Z274" i="2"/>
  <c r="Y274" i="2"/>
  <c r="Z282" i="2"/>
  <c r="Y282" i="2"/>
  <c r="U282" i="2"/>
  <c r="AB282" i="2" s="1"/>
  <c r="AE282" i="2" s="1"/>
  <c r="U101" i="2"/>
  <c r="AB101" i="2" s="1"/>
  <c r="W101" i="2"/>
  <c r="R102" i="2"/>
  <c r="X102" i="2" s="1"/>
  <c r="U103" i="2"/>
  <c r="AB103" i="2" s="1"/>
  <c r="W103" i="2"/>
  <c r="R104" i="2"/>
  <c r="X104" i="2" s="1"/>
  <c r="U105" i="2"/>
  <c r="AB105" i="2" s="1"/>
  <c r="W105" i="2"/>
  <c r="R106" i="2"/>
  <c r="X106" i="2" s="1"/>
  <c r="U107" i="2"/>
  <c r="AB107" i="2" s="1"/>
  <c r="W107" i="2"/>
  <c r="U109" i="2"/>
  <c r="AB109" i="2" s="1"/>
  <c r="W109" i="2"/>
  <c r="R110" i="2"/>
  <c r="X110" i="2" s="1"/>
  <c r="U111" i="2"/>
  <c r="AB111" i="2" s="1"/>
  <c r="W111" i="2"/>
  <c r="R112" i="2"/>
  <c r="X112" i="2" s="1"/>
  <c r="U113" i="2"/>
  <c r="AB113" i="2" s="1"/>
  <c r="W113" i="2"/>
  <c r="R114" i="2"/>
  <c r="X114" i="2" s="1"/>
  <c r="U115" i="2"/>
  <c r="AB115" i="2" s="1"/>
  <c r="W115" i="2"/>
  <c r="R116" i="2"/>
  <c r="X116" i="2" s="1"/>
  <c r="U117" i="2"/>
  <c r="AB117" i="2" s="1"/>
  <c r="W117" i="2"/>
  <c r="R118" i="2"/>
  <c r="X118" i="2" s="1"/>
  <c r="U119" i="2"/>
  <c r="AB119" i="2" s="1"/>
  <c r="W119" i="2"/>
  <c r="U120" i="2"/>
  <c r="AB120" i="2" s="1"/>
  <c r="W120" i="2"/>
  <c r="R121" i="2"/>
  <c r="X121" i="2" s="1"/>
  <c r="Z121" i="2" s="1"/>
  <c r="AU121" i="2" s="1"/>
  <c r="W122" i="2"/>
  <c r="W123" i="2"/>
  <c r="R124" i="2"/>
  <c r="X124" i="2" s="1"/>
  <c r="Z124" i="2" s="1"/>
  <c r="U124" i="2" s="1"/>
  <c r="AB124" i="2" s="1"/>
  <c r="AE124" i="2" s="1"/>
  <c r="U125" i="2"/>
  <c r="AB125" i="2" s="1"/>
  <c r="R126" i="2"/>
  <c r="X126" i="2" s="1"/>
  <c r="Z126" i="2" s="1"/>
  <c r="U126" i="2" s="1"/>
  <c r="AB126" i="2" s="1"/>
  <c r="AE126" i="2" s="1"/>
  <c r="R128" i="2"/>
  <c r="X128" i="2" s="1"/>
  <c r="W129" i="2"/>
  <c r="AA129" i="2" s="1"/>
  <c r="W130" i="2"/>
  <c r="R131" i="2"/>
  <c r="X131" i="2" s="1"/>
  <c r="Y131" i="2" s="1"/>
  <c r="AA131" i="2" s="1"/>
  <c r="R132" i="2"/>
  <c r="X132" i="2" s="1"/>
  <c r="Z132" i="2" s="1"/>
  <c r="U132" i="2" s="1"/>
  <c r="AB132" i="2" s="1"/>
  <c r="R133" i="2"/>
  <c r="X133" i="2" s="1"/>
  <c r="Z133" i="2" s="1"/>
  <c r="U133" i="2" s="1"/>
  <c r="AB133" i="2" s="1"/>
  <c r="AE133" i="2" s="1"/>
  <c r="U134" i="2"/>
  <c r="AB134" i="2" s="1"/>
  <c r="W134" i="2"/>
  <c r="R135" i="2"/>
  <c r="X135" i="2" s="1"/>
  <c r="W136" i="2"/>
  <c r="W137" i="2"/>
  <c r="U138" i="2"/>
  <c r="AB138" i="2" s="1"/>
  <c r="W138" i="2"/>
  <c r="R139" i="2"/>
  <c r="X139" i="2" s="1"/>
  <c r="Z139" i="2" s="1"/>
  <c r="U139" i="2" s="1"/>
  <c r="U140" i="2"/>
  <c r="AB140" i="2" s="1"/>
  <c r="W140" i="2"/>
  <c r="R141" i="2"/>
  <c r="X141" i="2" s="1"/>
  <c r="Z141" i="2" s="1"/>
  <c r="AU141" i="2" s="1"/>
  <c r="U142" i="2"/>
  <c r="AB142" i="2" s="1"/>
  <c r="W142" i="2"/>
  <c r="R143" i="2"/>
  <c r="X143" i="2" s="1"/>
  <c r="Z143" i="2" s="1"/>
  <c r="U143" i="2" s="1"/>
  <c r="U144" i="2"/>
  <c r="AB144" i="2" s="1"/>
  <c r="W144" i="2"/>
  <c r="R145" i="2"/>
  <c r="X145" i="2" s="1"/>
  <c r="Z145" i="2" s="1"/>
  <c r="AU145" i="2" s="1"/>
  <c r="W146" i="2"/>
  <c r="U148" i="2"/>
  <c r="AB148" i="2" s="1"/>
  <c r="W148" i="2"/>
  <c r="R149" i="2"/>
  <c r="X149" i="2" s="1"/>
  <c r="Z149" i="2" s="1"/>
  <c r="AU149" i="2" s="1"/>
  <c r="W150" i="2"/>
  <c r="U211" i="2"/>
  <c r="AB211" i="2" s="1"/>
  <c r="AE211" i="2" s="1"/>
  <c r="Y215" i="2"/>
  <c r="Y216" i="2"/>
  <c r="Z217" i="2"/>
  <c r="AU217" i="2" s="1"/>
  <c r="Y217" i="2"/>
  <c r="Y218" i="2"/>
  <c r="Y221" i="2"/>
  <c r="Z226" i="2"/>
  <c r="U226" i="2" s="1"/>
  <c r="AB226" i="2" s="1"/>
  <c r="Z227" i="2"/>
  <c r="U227" i="2" s="1"/>
  <c r="AB227" i="2" s="1"/>
  <c r="Z229" i="2"/>
  <c r="U229" i="2" s="1"/>
  <c r="AB229" i="2" s="1"/>
  <c r="Z230" i="2"/>
  <c r="AU230" i="2" s="1"/>
  <c r="AU231" i="2"/>
  <c r="Z232" i="2"/>
  <c r="U232" i="2" s="1"/>
  <c r="AB232" i="2" s="1"/>
  <c r="AU233" i="2"/>
  <c r="Z234" i="2"/>
  <c r="AU234" i="2" s="1"/>
  <c r="AU235" i="2"/>
  <c r="Z236" i="2"/>
  <c r="U236" i="2" s="1"/>
  <c r="AB236" i="2" s="1"/>
  <c r="Y247" i="2"/>
  <c r="AF247" i="2"/>
  <c r="Z254" i="2"/>
  <c r="AU254" i="2" s="1"/>
  <c r="Z255" i="2"/>
  <c r="AU255" i="2" s="1"/>
  <c r="Z263" i="2"/>
  <c r="AU263" i="2" s="1"/>
  <c r="Z265" i="2"/>
  <c r="AU265" i="2" s="1"/>
  <c r="Z267" i="2"/>
  <c r="U267" i="2" s="1"/>
  <c r="AB267" i="2" s="1"/>
  <c r="Z268" i="2"/>
  <c r="U268" i="2" s="1"/>
  <c r="AB268" i="2" s="1"/>
  <c r="Z271" i="2"/>
  <c r="U271" i="2" s="1"/>
  <c r="AB271" i="2" s="1"/>
  <c r="Z272" i="2"/>
  <c r="U272" i="2" s="1"/>
  <c r="AB272" i="2" s="1"/>
  <c r="AE272" i="2" s="1"/>
  <c r="Z275" i="2"/>
  <c r="AU275" i="2" s="1"/>
  <c r="Y275" i="2"/>
  <c r="Z283" i="2"/>
  <c r="U283" i="2" s="1"/>
  <c r="AB283" i="2" s="1"/>
  <c r="Y283" i="2"/>
  <c r="W192" i="2"/>
  <c r="W193" i="2"/>
  <c r="W194" i="2"/>
  <c r="W195" i="2"/>
  <c r="W196" i="2"/>
  <c r="W198" i="2"/>
  <c r="W199" i="2"/>
  <c r="W200" i="2"/>
  <c r="R201" i="2"/>
  <c r="X201" i="2" s="1"/>
  <c r="Z201" i="2" s="1"/>
  <c r="AU201" i="2" s="1"/>
  <c r="W202" i="2"/>
  <c r="R203" i="2"/>
  <c r="X203" i="2" s="1"/>
  <c r="Z203" i="2" s="1"/>
  <c r="AU203" i="2" s="1"/>
  <c r="W204" i="2"/>
  <c r="AF205" i="2"/>
  <c r="W206" i="2"/>
  <c r="R207" i="2"/>
  <c r="X207" i="2" s="1"/>
  <c r="Z207" i="2" s="1"/>
  <c r="AU207" i="2" s="1"/>
  <c r="U208" i="2"/>
  <c r="AB208" i="2" s="1"/>
  <c r="R209" i="2"/>
  <c r="X209" i="2" s="1"/>
  <c r="Y209" i="2" s="1"/>
  <c r="W210" i="2"/>
  <c r="W211" i="2"/>
  <c r="U212" i="2"/>
  <c r="K214" i="2"/>
  <c r="V214" i="2" s="1"/>
  <c r="Z214" i="2" s="1"/>
  <c r="V215" i="2"/>
  <c r="W215" i="2" s="1"/>
  <c r="V216" i="2"/>
  <c r="W216" i="2" s="1"/>
  <c r="U217" i="2"/>
  <c r="AB217" i="2" s="1"/>
  <c r="V218" i="2"/>
  <c r="W218" i="2" s="1"/>
  <c r="R219" i="2"/>
  <c r="X219" i="2" s="1"/>
  <c r="R220" i="2"/>
  <c r="X220" i="2" s="1"/>
  <c r="V221" i="2"/>
  <c r="W221" i="2" s="1"/>
  <c r="R222" i="2"/>
  <c r="X222" i="2" s="1"/>
  <c r="R223" i="2"/>
  <c r="X223" i="2" s="1"/>
  <c r="R224" i="2"/>
  <c r="X224" i="2" s="1"/>
  <c r="R225" i="2"/>
  <c r="X225" i="2" s="1"/>
  <c r="Z225" i="2" s="1"/>
  <c r="U225" i="2" s="1"/>
  <c r="AB225" i="2" s="1"/>
  <c r="R228" i="2"/>
  <c r="X228" i="2" s="1"/>
  <c r="Z228" i="2" s="1"/>
  <c r="U228" i="2" s="1"/>
  <c r="AB228" i="2" s="1"/>
  <c r="U231" i="2"/>
  <c r="AB231" i="2" s="1"/>
  <c r="W231" i="2"/>
  <c r="U233" i="2"/>
  <c r="AB233" i="2" s="1"/>
  <c r="W233" i="2"/>
  <c r="U235" i="2"/>
  <c r="AB235" i="2" s="1"/>
  <c r="W235" i="2"/>
  <c r="R238" i="2"/>
  <c r="X238" i="2" s="1"/>
  <c r="R240" i="2"/>
  <c r="X240" i="2" s="1"/>
  <c r="R242" i="2"/>
  <c r="X242" i="2" s="1"/>
  <c r="R244" i="2"/>
  <c r="X244" i="2" s="1"/>
  <c r="R246" i="2"/>
  <c r="X246" i="2" s="1"/>
  <c r="R248" i="2"/>
  <c r="X248" i="2" s="1"/>
  <c r="R249" i="2"/>
  <c r="X249" i="2" s="1"/>
  <c r="U250" i="2"/>
  <c r="AB250" i="2" s="1"/>
  <c r="R252" i="2"/>
  <c r="X252" i="2" s="1"/>
  <c r="U253" i="2"/>
  <c r="U254" i="2"/>
  <c r="AB254" i="2" s="1"/>
  <c r="W254" i="2"/>
  <c r="W255" i="2"/>
  <c r="U257" i="2"/>
  <c r="AB257" i="2" s="1"/>
  <c r="W257" i="2"/>
  <c r="U258" i="2"/>
  <c r="AB258" i="2" s="1"/>
  <c r="W258" i="2"/>
  <c r="R259" i="2"/>
  <c r="X259" i="2" s="1"/>
  <c r="R260" i="2"/>
  <c r="R261" i="2"/>
  <c r="X261" i="2" s="1"/>
  <c r="R262" i="2"/>
  <c r="X262" i="2" s="1"/>
  <c r="W263" i="2"/>
  <c r="R266" i="2"/>
  <c r="X266" i="2" s="1"/>
  <c r="R269" i="2"/>
  <c r="X269" i="2" s="1"/>
  <c r="R270" i="2"/>
  <c r="X270" i="2" s="1"/>
  <c r="R273" i="2"/>
  <c r="X273" i="2" s="1"/>
  <c r="U274" i="2"/>
  <c r="AB274" i="2" s="1"/>
  <c r="U275" i="2"/>
  <c r="AB275" i="2" s="1"/>
  <c r="R276" i="2"/>
  <c r="X276" i="2" s="1"/>
  <c r="R277" i="2"/>
  <c r="X277" i="2" s="1"/>
  <c r="R278" i="2"/>
  <c r="X278" i="2" s="1"/>
  <c r="U279" i="2"/>
  <c r="AB279" i="2" s="1"/>
  <c r="W279" i="2"/>
  <c r="R280" i="2"/>
  <c r="X280" i="2" s="1"/>
  <c r="R281" i="2"/>
  <c r="X281" i="2" s="1"/>
  <c r="AU283" i="2"/>
  <c r="Y288" i="2"/>
  <c r="Z288" i="2"/>
  <c r="AU288" i="2" s="1"/>
  <c r="Y292" i="2"/>
  <c r="Z292" i="2"/>
  <c r="AU292" i="2" s="1"/>
  <c r="Y296" i="2"/>
  <c r="Z296" i="2"/>
  <c r="AU296" i="2" s="1"/>
  <c r="Y314" i="2"/>
  <c r="Z314" i="2"/>
  <c r="U314" i="2" s="1"/>
  <c r="AB314" i="2" s="1"/>
  <c r="Y315" i="2"/>
  <c r="Z315" i="2"/>
  <c r="AU315" i="2" s="1"/>
  <c r="Y319" i="2"/>
  <c r="AI319" i="2" s="1"/>
  <c r="AJ319" i="2" s="1"/>
  <c r="AK319" i="2" s="1"/>
  <c r="AL319" i="2" s="1"/>
  <c r="AM319" i="2" s="1"/>
  <c r="AN319" i="2" s="1"/>
  <c r="AO319" i="2" s="1"/>
  <c r="AP319" i="2" s="1"/>
  <c r="AQ319" i="2" s="1"/>
  <c r="AR319" i="2" s="1"/>
  <c r="Y320" i="2"/>
  <c r="Y321" i="2"/>
  <c r="AM321" i="2" s="1"/>
  <c r="AN321" i="2" s="1"/>
  <c r="AO321" i="2" s="1"/>
  <c r="AP321" i="2" s="1"/>
  <c r="AQ321" i="2" s="1"/>
  <c r="AR321" i="2" s="1"/>
  <c r="T323" i="2"/>
  <c r="R192" i="2"/>
  <c r="X192" i="2" s="1"/>
  <c r="Z192" i="2" s="1"/>
  <c r="U192" i="2" s="1"/>
  <c r="AB192" i="2" s="1"/>
  <c r="AE192" i="2" s="1"/>
  <c r="R193" i="2"/>
  <c r="X193" i="2" s="1"/>
  <c r="Z193" i="2" s="1"/>
  <c r="U193" i="2" s="1"/>
  <c r="R194" i="2"/>
  <c r="X194" i="2" s="1"/>
  <c r="Z194" i="2" s="1"/>
  <c r="U194" i="2" s="1"/>
  <c r="AB194" i="2" s="1"/>
  <c r="AE194" i="2" s="1"/>
  <c r="R195" i="2"/>
  <c r="X195" i="2" s="1"/>
  <c r="Z195" i="2" s="1"/>
  <c r="U195" i="2" s="1"/>
  <c r="R196" i="2"/>
  <c r="X196" i="2" s="1"/>
  <c r="Z196" i="2" s="1"/>
  <c r="AU196" i="2" s="1"/>
  <c r="U197" i="2"/>
  <c r="AB197" i="2" s="1"/>
  <c r="W197" i="2"/>
  <c r="R198" i="2"/>
  <c r="X198" i="2" s="1"/>
  <c r="Z198" i="2" s="1"/>
  <c r="U198" i="2" s="1"/>
  <c r="AB198" i="2" s="1"/>
  <c r="AE198" i="2" s="1"/>
  <c r="R199" i="2"/>
  <c r="X199" i="2" s="1"/>
  <c r="Z199" i="2" s="1"/>
  <c r="U199" i="2" s="1"/>
  <c r="AB199" i="2" s="1"/>
  <c r="AE199" i="2" s="1"/>
  <c r="R200" i="2"/>
  <c r="X200" i="2" s="1"/>
  <c r="Z200" i="2" s="1"/>
  <c r="AU200" i="2" s="1"/>
  <c r="W201" i="2"/>
  <c r="R202" i="2"/>
  <c r="X202" i="2" s="1"/>
  <c r="Z202" i="2" s="1"/>
  <c r="U202" i="2" s="1"/>
  <c r="AB202" i="2" s="1"/>
  <c r="U203" i="2"/>
  <c r="AB203" i="2" s="1"/>
  <c r="W203" i="2"/>
  <c r="R204" i="2"/>
  <c r="X204" i="2" s="1"/>
  <c r="Z204" i="2" s="1"/>
  <c r="U204" i="2" s="1"/>
  <c r="AB204" i="2" s="1"/>
  <c r="R206" i="2"/>
  <c r="X206" i="2" s="1"/>
  <c r="Z206" i="2" s="1"/>
  <c r="AU206" i="2" s="1"/>
  <c r="U207" i="2"/>
  <c r="AB207" i="2" s="1"/>
  <c r="W207" i="2"/>
  <c r="U209" i="2"/>
  <c r="AB209" i="2" s="1"/>
  <c r="W209" i="2"/>
  <c r="R210" i="2"/>
  <c r="X210" i="2" s="1"/>
  <c r="Z210" i="2" s="1"/>
  <c r="U210" i="2" s="1"/>
  <c r="R213" i="2"/>
  <c r="X213" i="2" s="1"/>
  <c r="W226" i="2"/>
  <c r="W227" i="2"/>
  <c r="W228" i="2"/>
  <c r="W229" i="2"/>
  <c r="U230" i="2"/>
  <c r="AB230" i="2" s="1"/>
  <c r="W230" i="2"/>
  <c r="W232" i="2"/>
  <c r="W234" i="2"/>
  <c r="W236" i="2"/>
  <c r="R237" i="2"/>
  <c r="X237" i="2" s="1"/>
  <c r="R239" i="2"/>
  <c r="X239" i="2" s="1"/>
  <c r="R241" i="2"/>
  <c r="X241" i="2" s="1"/>
  <c r="R243" i="2"/>
  <c r="X243" i="2" s="1"/>
  <c r="R245" i="2"/>
  <c r="X245" i="2" s="1"/>
  <c r="W247" i="2"/>
  <c r="R251" i="2"/>
  <c r="X251" i="2" s="1"/>
  <c r="R256" i="2"/>
  <c r="X256" i="2" s="1"/>
  <c r="R264" i="2"/>
  <c r="X264" i="2" s="1"/>
  <c r="U265" i="2"/>
  <c r="AB265" i="2" s="1"/>
  <c r="W265" i="2"/>
  <c r="W267" i="2"/>
  <c r="W268" i="2"/>
  <c r="W271" i="2"/>
  <c r="W272" i="2"/>
  <c r="Y285" i="2"/>
  <c r="Z285" i="2"/>
  <c r="AU285" i="2" s="1"/>
  <c r="Y294" i="2"/>
  <c r="Z294" i="2"/>
  <c r="AU294" i="2" s="1"/>
  <c r="Y298" i="2"/>
  <c r="Z298" i="2"/>
  <c r="AU298" i="2" s="1"/>
  <c r="Y300" i="2"/>
  <c r="Z300" i="2"/>
  <c r="AU300" i="2" s="1"/>
  <c r="Y302" i="2"/>
  <c r="Z302" i="2"/>
  <c r="AU302" i="2" s="1"/>
  <c r="Y306" i="2"/>
  <c r="Z306" i="2"/>
  <c r="AU306" i="2" s="1"/>
  <c r="Y308" i="2"/>
  <c r="Z308" i="2"/>
  <c r="AU308" i="2" s="1"/>
  <c r="Y310" i="2"/>
  <c r="Z310" i="2"/>
  <c r="AU310" i="2" s="1"/>
  <c r="Y312" i="2"/>
  <c r="Z312" i="2"/>
  <c r="AU312" i="2" s="1"/>
  <c r="AU314" i="2"/>
  <c r="Y318" i="2"/>
  <c r="Z318" i="2"/>
  <c r="AU318" i="2" s="1"/>
  <c r="AM320" i="2"/>
  <c r="AN320" i="2" s="1"/>
  <c r="AO320" i="2" s="1"/>
  <c r="AP320" i="2" s="1"/>
  <c r="AQ320" i="2" s="1"/>
  <c r="AR320" i="2" s="1"/>
  <c r="R286" i="2"/>
  <c r="X286" i="2" s="1"/>
  <c r="X323" i="2"/>
  <c r="AO323" i="2"/>
  <c r="AQ326" i="2"/>
  <c r="S326" i="2"/>
  <c r="Y328" i="2"/>
  <c r="Y330" i="2"/>
  <c r="T332" i="2"/>
  <c r="Y334" i="2"/>
  <c r="Y336" i="2"/>
  <c r="U346" i="2"/>
  <c r="AB346" i="2" s="1"/>
  <c r="AE346" i="2" s="1"/>
  <c r="U348" i="2"/>
  <c r="AB348" i="2" s="1"/>
  <c r="AE348" i="2" s="1"/>
  <c r="U350" i="2"/>
  <c r="AB350" i="2" s="1"/>
  <c r="AE350" i="2" s="1"/>
  <c r="U352" i="2"/>
  <c r="AB352" i="2" s="1"/>
  <c r="AE352" i="2" s="1"/>
  <c r="U354" i="2"/>
  <c r="AB354" i="2" s="1"/>
  <c r="AE354" i="2" s="1"/>
  <c r="U356" i="2"/>
  <c r="AB356" i="2" s="1"/>
  <c r="AE356" i="2" s="1"/>
  <c r="U358" i="2"/>
  <c r="AB358" i="2" s="1"/>
  <c r="AE358" i="2" s="1"/>
  <c r="U360" i="2"/>
  <c r="AB360" i="2" s="1"/>
  <c r="AE360" i="2" s="1"/>
  <c r="U362" i="2"/>
  <c r="AB362" i="2" s="1"/>
  <c r="AE362" i="2" s="1"/>
  <c r="U364" i="2"/>
  <c r="AB364" i="2" s="1"/>
  <c r="AE364" i="2" s="1"/>
  <c r="U366" i="2"/>
  <c r="AB366" i="2" s="1"/>
  <c r="AE366" i="2" s="1"/>
  <c r="U368" i="2"/>
  <c r="AB368" i="2" s="1"/>
  <c r="AE368" i="2" s="1"/>
  <c r="U370" i="2"/>
  <c r="AB370" i="2" s="1"/>
  <c r="AE370" i="2" s="1"/>
  <c r="U376" i="2"/>
  <c r="AB376" i="2" s="1"/>
  <c r="AE376" i="2" s="1"/>
  <c r="U378" i="2"/>
  <c r="AB378" i="2" s="1"/>
  <c r="AE378" i="2" s="1"/>
  <c r="R284" i="2"/>
  <c r="X284" i="2" s="1"/>
  <c r="R287" i="2"/>
  <c r="X287" i="2" s="1"/>
  <c r="R289" i="2"/>
  <c r="X289" i="2" s="1"/>
  <c r="R290" i="2"/>
  <c r="X290" i="2" s="1"/>
  <c r="R291" i="2"/>
  <c r="X291" i="2" s="1"/>
  <c r="R293" i="2"/>
  <c r="X293" i="2" s="1"/>
  <c r="R295" i="2"/>
  <c r="X295" i="2" s="1"/>
  <c r="U296" i="2"/>
  <c r="AB296" i="2" s="1"/>
  <c r="R297" i="2"/>
  <c r="X297" i="2" s="1"/>
  <c r="R299" i="2"/>
  <c r="X299" i="2" s="1"/>
  <c r="R301" i="2"/>
  <c r="X301" i="2" s="1"/>
  <c r="R303" i="2"/>
  <c r="X303" i="2" s="1"/>
  <c r="R304" i="2"/>
  <c r="X304" i="2" s="1"/>
  <c r="R305" i="2"/>
  <c r="X305" i="2" s="1"/>
  <c r="R307" i="2"/>
  <c r="X307" i="2" s="1"/>
  <c r="R309" i="2"/>
  <c r="X309" i="2" s="1"/>
  <c r="R311" i="2"/>
  <c r="X311" i="2" s="1"/>
  <c r="R313" i="2"/>
  <c r="X313" i="2" s="1"/>
  <c r="U315" i="2"/>
  <c r="AB315" i="2" s="1"/>
  <c r="R316" i="2"/>
  <c r="X316" i="2" s="1"/>
  <c r="R317" i="2"/>
  <c r="X317" i="2" s="1"/>
  <c r="T319" i="2"/>
  <c r="Z319" i="2" s="1"/>
  <c r="T320" i="2"/>
  <c r="T321" i="2"/>
  <c r="Z321" i="2" s="1"/>
  <c r="AU321" i="2" s="1"/>
  <c r="X322" i="2"/>
  <c r="AQ324" i="2"/>
  <c r="AR324" i="2" s="1"/>
  <c r="S324" i="2"/>
  <c r="Y325" i="2"/>
  <c r="X326" i="2"/>
  <c r="Y327" i="2"/>
  <c r="Y329" i="2"/>
  <c r="Y331" i="2"/>
  <c r="Y333" i="2"/>
  <c r="Y335" i="2"/>
  <c r="Y337" i="2"/>
  <c r="W340" i="2"/>
  <c r="U344" i="2"/>
  <c r="AB344" i="2" s="1"/>
  <c r="AE344" i="2" s="1"/>
  <c r="U347" i="2"/>
  <c r="AB347" i="2" s="1"/>
  <c r="AE347" i="2" s="1"/>
  <c r="U349" i="2"/>
  <c r="AB349" i="2" s="1"/>
  <c r="AE349" i="2" s="1"/>
  <c r="U351" i="2"/>
  <c r="AB351" i="2" s="1"/>
  <c r="AE351" i="2" s="1"/>
  <c r="U353" i="2"/>
  <c r="AB353" i="2" s="1"/>
  <c r="AE353" i="2" s="1"/>
  <c r="U355" i="2"/>
  <c r="AB355" i="2" s="1"/>
  <c r="AE355" i="2" s="1"/>
  <c r="U357" i="2"/>
  <c r="AB357" i="2" s="1"/>
  <c r="AE357" i="2" s="1"/>
  <c r="U359" i="2"/>
  <c r="AB359" i="2" s="1"/>
  <c r="AE359" i="2" s="1"/>
  <c r="U361" i="2"/>
  <c r="AB361" i="2" s="1"/>
  <c r="AE361" i="2" s="1"/>
  <c r="U363" i="2"/>
  <c r="AB363" i="2" s="1"/>
  <c r="AE363" i="2" s="1"/>
  <c r="U365" i="2"/>
  <c r="AB365" i="2" s="1"/>
  <c r="AE365" i="2" s="1"/>
  <c r="U367" i="2"/>
  <c r="AB367" i="2" s="1"/>
  <c r="AE367" i="2" s="1"/>
  <c r="U369" i="2"/>
  <c r="AB369" i="2" s="1"/>
  <c r="AE369" i="2" s="1"/>
  <c r="U371" i="2"/>
  <c r="AB371" i="2" s="1"/>
  <c r="AE371" i="2" s="1"/>
  <c r="S327" i="2"/>
  <c r="AR327" i="2"/>
  <c r="S328" i="2"/>
  <c r="AR328" i="2"/>
  <c r="S329" i="2"/>
  <c r="S330" i="2"/>
  <c r="S331" i="2"/>
  <c r="X332" i="2"/>
  <c r="T333" i="2"/>
  <c r="T334" i="2"/>
  <c r="T335" i="2"/>
  <c r="Z335" i="2" s="1"/>
  <c r="T336" i="2"/>
  <c r="T337" i="2"/>
  <c r="R338" i="2"/>
  <c r="X338" i="2" s="1"/>
  <c r="R340" i="2"/>
  <c r="R341" i="2"/>
  <c r="X341" i="2" s="1"/>
  <c r="R342" i="2"/>
  <c r="X342" i="2" s="1"/>
  <c r="R343" i="2"/>
  <c r="X343" i="2" s="1"/>
  <c r="W344" i="2"/>
  <c r="AA344" i="2" s="1"/>
  <c r="R345" i="2"/>
  <c r="X345" i="2" s="1"/>
  <c r="V345" i="2"/>
  <c r="W346" i="2"/>
  <c r="W347" i="2"/>
  <c r="W348" i="2"/>
  <c r="W349" i="2"/>
  <c r="AA349" i="2" s="1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R372" i="2"/>
  <c r="X372" i="2" s="1"/>
  <c r="R373" i="2"/>
  <c r="X373" i="2" s="1"/>
  <c r="R374" i="2"/>
  <c r="X374" i="2" s="1"/>
  <c r="R375" i="2"/>
  <c r="X375" i="2" s="1"/>
  <c r="W376" i="2"/>
  <c r="R377" i="2"/>
  <c r="X377" i="2" s="1"/>
  <c r="W378" i="2"/>
  <c r="R379" i="2"/>
  <c r="X379" i="2" s="1"/>
  <c r="R380" i="2"/>
  <c r="X380" i="2" s="1"/>
  <c r="R381" i="2"/>
  <c r="X381" i="2" s="1"/>
  <c r="R382" i="2"/>
  <c r="X382" i="2" s="1"/>
  <c r="Z390" i="2"/>
  <c r="U390" i="2" s="1"/>
  <c r="AB390" i="2" s="1"/>
  <c r="AE390" i="2" s="1"/>
  <c r="Y390" i="2"/>
  <c r="Z392" i="2"/>
  <c r="U392" i="2" s="1"/>
  <c r="AB392" i="2" s="1"/>
  <c r="AE392" i="2" s="1"/>
  <c r="Y392" i="2"/>
  <c r="U394" i="2"/>
  <c r="AB394" i="2" s="1"/>
  <c r="AE394" i="2" s="1"/>
  <c r="U396" i="2"/>
  <c r="AB396" i="2" s="1"/>
  <c r="AE396" i="2" s="1"/>
  <c r="Z405" i="2"/>
  <c r="U405" i="2" s="1"/>
  <c r="AB405" i="2" s="1"/>
  <c r="AE405" i="2" s="1"/>
  <c r="Y405" i="2"/>
  <c r="Z406" i="2"/>
  <c r="U406" i="2" s="1"/>
  <c r="AB406" i="2" s="1"/>
  <c r="AE406" i="2" s="1"/>
  <c r="Y406" i="2"/>
  <c r="Z407" i="2"/>
  <c r="U407" i="2" s="1"/>
  <c r="AB407" i="2" s="1"/>
  <c r="AE407" i="2" s="1"/>
  <c r="Y407" i="2"/>
  <c r="Z408" i="2"/>
  <c r="U408" i="2" s="1"/>
  <c r="AB408" i="2" s="1"/>
  <c r="AE408" i="2" s="1"/>
  <c r="Y408" i="2"/>
  <c r="Z409" i="2"/>
  <c r="U409" i="2" s="1"/>
  <c r="AB409" i="2" s="1"/>
  <c r="AE409" i="2" s="1"/>
  <c r="Y409" i="2"/>
  <c r="Z410" i="2"/>
  <c r="U410" i="2" s="1"/>
  <c r="AB410" i="2" s="1"/>
  <c r="AE410" i="2" s="1"/>
  <c r="Y410" i="2"/>
  <c r="V383" i="2"/>
  <c r="W383" i="2" s="1"/>
  <c r="R383" i="2"/>
  <c r="X383" i="2" s="1"/>
  <c r="V384" i="2"/>
  <c r="W384" i="2" s="1"/>
  <c r="R384" i="2"/>
  <c r="X384" i="2" s="1"/>
  <c r="U389" i="2"/>
  <c r="AB389" i="2" s="1"/>
  <c r="AE389" i="2" s="1"/>
  <c r="U391" i="2"/>
  <c r="AB391" i="2" s="1"/>
  <c r="AE391" i="2" s="1"/>
  <c r="U393" i="2"/>
  <c r="AB393" i="2" s="1"/>
  <c r="AE393" i="2" s="1"/>
  <c r="U395" i="2"/>
  <c r="AB395" i="2" s="1"/>
  <c r="AE395" i="2" s="1"/>
  <c r="U397" i="2"/>
  <c r="AB397" i="2" s="1"/>
  <c r="AE397" i="2" s="1"/>
  <c r="U399" i="2"/>
  <c r="AB399" i="2" s="1"/>
  <c r="AE399" i="2" s="1"/>
  <c r="W390" i="2"/>
  <c r="W392" i="2"/>
  <c r="Z413" i="2"/>
  <c r="Y413" i="2"/>
  <c r="U413" i="2"/>
  <c r="AB413" i="2" s="1"/>
  <c r="AE413" i="2" s="1"/>
  <c r="Z414" i="2"/>
  <c r="Y414" i="2"/>
  <c r="W419" i="2"/>
  <c r="U426" i="2"/>
  <c r="AB426" i="2" s="1"/>
  <c r="AE426" i="2" s="1"/>
  <c r="U430" i="2"/>
  <c r="AB430" i="2" s="1"/>
  <c r="AE430" i="2" s="1"/>
  <c r="AU432" i="2"/>
  <c r="W435" i="2"/>
  <c r="Z435" i="2"/>
  <c r="AU435" i="2" s="1"/>
  <c r="AE437" i="2"/>
  <c r="AF437" i="2"/>
  <c r="AG437" i="2" s="1"/>
  <c r="R385" i="2"/>
  <c r="X385" i="2" s="1"/>
  <c r="R386" i="2"/>
  <c r="X386" i="2" s="1"/>
  <c r="R387" i="2"/>
  <c r="X387" i="2" s="1"/>
  <c r="R388" i="2"/>
  <c r="X388" i="2" s="1"/>
  <c r="W389" i="2"/>
  <c r="W391" i="2"/>
  <c r="AA391" i="2" s="1"/>
  <c r="W393" i="2"/>
  <c r="W394" i="2"/>
  <c r="W395" i="2"/>
  <c r="W396" i="2"/>
  <c r="W397" i="2"/>
  <c r="R398" i="2"/>
  <c r="X398" i="2" s="1"/>
  <c r="W399" i="2"/>
  <c r="R400" i="2"/>
  <c r="X400" i="2" s="1"/>
  <c r="R401" i="2"/>
  <c r="X401" i="2" s="1"/>
  <c r="R402" i="2"/>
  <c r="X402" i="2" s="1"/>
  <c r="R403" i="2"/>
  <c r="X403" i="2" s="1"/>
  <c r="Z412" i="2"/>
  <c r="U412" i="2" s="1"/>
  <c r="AB412" i="2" s="1"/>
  <c r="AE412" i="2" s="1"/>
  <c r="Y412" i="2"/>
  <c r="Z416" i="2"/>
  <c r="U416" i="2" s="1"/>
  <c r="AB416" i="2" s="1"/>
  <c r="AE416" i="2" s="1"/>
  <c r="Y416" i="2"/>
  <c r="AA416" i="2" s="1"/>
  <c r="AU422" i="2"/>
  <c r="Z424" i="2"/>
  <c r="AU424" i="2" s="1"/>
  <c r="AU428" i="2"/>
  <c r="AU434" i="2"/>
  <c r="U414" i="2"/>
  <c r="AB414" i="2" s="1"/>
  <c r="R417" i="2"/>
  <c r="X417" i="2" s="1"/>
  <c r="R419" i="2"/>
  <c r="U420" i="2"/>
  <c r="AB420" i="2" s="1"/>
  <c r="W420" i="2"/>
  <c r="R421" i="2"/>
  <c r="X421" i="2" s="1"/>
  <c r="Z421" i="2" s="1"/>
  <c r="AU421" i="2" s="1"/>
  <c r="U422" i="2"/>
  <c r="AB422" i="2" s="1"/>
  <c r="W422" i="2"/>
  <c r="R423" i="2"/>
  <c r="X423" i="2" s="1"/>
  <c r="Z423" i="2" s="1"/>
  <c r="AU423" i="2" s="1"/>
  <c r="W424" i="2"/>
  <c r="R425" i="2"/>
  <c r="X425" i="2" s="1"/>
  <c r="Z425" i="2" s="1"/>
  <c r="U425" i="2" s="1"/>
  <c r="AB425" i="2" s="1"/>
  <c r="W426" i="2"/>
  <c r="R427" i="2"/>
  <c r="X427" i="2" s="1"/>
  <c r="U428" i="2"/>
  <c r="AB428" i="2" s="1"/>
  <c r="W428" i="2"/>
  <c r="R429" i="2"/>
  <c r="X429" i="2" s="1"/>
  <c r="W430" i="2"/>
  <c r="R431" i="2"/>
  <c r="X431" i="2" s="1"/>
  <c r="Z431" i="2" s="1"/>
  <c r="U431" i="2" s="1"/>
  <c r="AB431" i="2" s="1"/>
  <c r="U432" i="2"/>
  <c r="AB432" i="2" s="1"/>
  <c r="W432" i="2"/>
  <c r="R433" i="2"/>
  <c r="X433" i="2" s="1"/>
  <c r="Z433" i="2" s="1"/>
  <c r="U433" i="2" s="1"/>
  <c r="AB433" i="2" s="1"/>
  <c r="AE433" i="2" s="1"/>
  <c r="R434" i="2"/>
  <c r="X434" i="2" s="1"/>
  <c r="Y434" i="2" s="1"/>
  <c r="R435" i="2"/>
  <c r="X435" i="2" s="1"/>
  <c r="Y435" i="2" s="1"/>
  <c r="K436" i="2"/>
  <c r="V436" i="2" s="1"/>
  <c r="Z436" i="2" s="1"/>
  <c r="AU436" i="2" s="1"/>
  <c r="R437" i="2"/>
  <c r="X437" i="2" s="1"/>
  <c r="Y437" i="2" s="1"/>
  <c r="W437" i="2"/>
  <c r="Z439" i="2"/>
  <c r="U439" i="2" s="1"/>
  <c r="W439" i="2"/>
  <c r="Z441" i="2"/>
  <c r="U441" i="2" s="1"/>
  <c r="W441" i="2"/>
  <c r="Z446" i="2"/>
  <c r="U446" i="2" s="1"/>
  <c r="W421" i="2"/>
  <c r="W423" i="2"/>
  <c r="W425" i="2"/>
  <c r="W431" i="2"/>
  <c r="W433" i="2"/>
  <c r="U434" i="2"/>
  <c r="AB434" i="2" s="1"/>
  <c r="W434" i="2"/>
  <c r="W447" i="2"/>
  <c r="Z438" i="2"/>
  <c r="U438" i="2" s="1"/>
  <c r="Z440" i="2"/>
  <c r="AU440" i="2" s="1"/>
  <c r="Z442" i="2"/>
  <c r="AU442" i="2" s="1"/>
  <c r="AB443" i="2"/>
  <c r="Z444" i="2"/>
  <c r="AU444" i="2" s="1"/>
  <c r="T449" i="2"/>
  <c r="R439" i="2"/>
  <c r="X439" i="2" s="1"/>
  <c r="Y439" i="2" s="1"/>
  <c r="R441" i="2"/>
  <c r="X441" i="2" s="1"/>
  <c r="Y441" i="2" s="1"/>
  <c r="U442" i="2"/>
  <c r="AB442" i="2" s="1"/>
  <c r="U445" i="2"/>
  <c r="R447" i="2"/>
  <c r="X447" i="2" s="1"/>
  <c r="Y447" i="2" s="1"/>
  <c r="T447" i="2"/>
  <c r="Z448" i="2"/>
  <c r="AU448" i="2" s="1"/>
  <c r="V449" i="2"/>
  <c r="R449" i="2"/>
  <c r="X449" i="2" s="1"/>
  <c r="Y449" i="2" s="1"/>
  <c r="W451" i="2"/>
  <c r="U453" i="2"/>
  <c r="W450" i="2"/>
  <c r="R451" i="2"/>
  <c r="X451" i="2" s="1"/>
  <c r="Y451" i="2" s="1"/>
  <c r="T451" i="2"/>
  <c r="U452" i="2"/>
  <c r="AB452" i="2" s="1"/>
  <c r="W452" i="2"/>
  <c r="W453" i="2"/>
  <c r="AA22" i="2" l="1"/>
  <c r="U292" i="2"/>
  <c r="AB292" i="2" s="1"/>
  <c r="U288" i="2"/>
  <c r="AB288" i="2" s="1"/>
  <c r="U285" i="2"/>
  <c r="AB285" i="2" s="1"/>
  <c r="U234" i="2"/>
  <c r="AB234" i="2" s="1"/>
  <c r="U201" i="2"/>
  <c r="AB201" i="2" s="1"/>
  <c r="AA165" i="2"/>
  <c r="AU165" i="2"/>
  <c r="AA347" i="2"/>
  <c r="AA134" i="2"/>
  <c r="AA120" i="2"/>
  <c r="AA111" i="2"/>
  <c r="A217" i="2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U435" i="2"/>
  <c r="AB435" i="2" s="1"/>
  <c r="AA78" i="2"/>
  <c r="AA74" i="2"/>
  <c r="AA69" i="2"/>
  <c r="AA65" i="2"/>
  <c r="Y115" i="2"/>
  <c r="AA115" i="2" s="1"/>
  <c r="U421" i="2"/>
  <c r="AB421" i="2" s="1"/>
  <c r="W436" i="2"/>
  <c r="AA430" i="2"/>
  <c r="Y211" i="2"/>
  <c r="AA211" i="2" s="1"/>
  <c r="AA155" i="2"/>
  <c r="AA151" i="2"/>
  <c r="Y420" i="2"/>
  <c r="AA420" i="2" s="1"/>
  <c r="Y107" i="2"/>
  <c r="AA107" i="2" s="1"/>
  <c r="AA453" i="2"/>
  <c r="AA394" i="2"/>
  <c r="T325" i="2"/>
  <c r="Z325" i="2" s="1"/>
  <c r="AU325" i="2" s="1"/>
  <c r="AU319" i="2"/>
  <c r="Y167" i="2"/>
  <c r="Y45" i="2"/>
  <c r="AA45" i="2" s="1"/>
  <c r="Y38" i="2"/>
  <c r="Y35" i="2"/>
  <c r="AA35" i="2" s="1"/>
  <c r="AA452" i="2"/>
  <c r="U444" i="2"/>
  <c r="AB444" i="2" s="1"/>
  <c r="AA393" i="2"/>
  <c r="AA389" i="2"/>
  <c r="Z383" i="2"/>
  <c r="U383" i="2" s="1"/>
  <c r="AB383" i="2" s="1"/>
  <c r="AE383" i="2" s="1"/>
  <c r="AA410" i="2"/>
  <c r="AA409" i="2"/>
  <c r="AA408" i="2"/>
  <c r="AA407" i="2"/>
  <c r="AA406" i="2"/>
  <c r="AA405" i="2"/>
  <c r="AA376" i="2"/>
  <c r="AA368" i="2"/>
  <c r="AA364" i="2"/>
  <c r="Z345" i="2"/>
  <c r="U345" i="2" s="1"/>
  <c r="AB345" i="2" s="1"/>
  <c r="AE345" i="2" s="1"/>
  <c r="U318" i="2"/>
  <c r="AB318" i="2" s="1"/>
  <c r="AE318" i="2" s="1"/>
  <c r="U312" i="2"/>
  <c r="AB312" i="2" s="1"/>
  <c r="U310" i="2"/>
  <c r="AB310" i="2" s="1"/>
  <c r="AE310" i="2" s="1"/>
  <c r="U308" i="2"/>
  <c r="AB308" i="2" s="1"/>
  <c r="U306" i="2"/>
  <c r="AB306" i="2" s="1"/>
  <c r="AE306" i="2" s="1"/>
  <c r="U302" i="2"/>
  <c r="AB302" i="2" s="1"/>
  <c r="U300" i="2"/>
  <c r="AB300" i="2" s="1"/>
  <c r="AE300" i="2" s="1"/>
  <c r="U298" i="2"/>
  <c r="AB298" i="2" s="1"/>
  <c r="U294" i="2"/>
  <c r="AB294" i="2" s="1"/>
  <c r="U263" i="2"/>
  <c r="AB263" i="2" s="1"/>
  <c r="U255" i="2"/>
  <c r="AB255" i="2" s="1"/>
  <c r="AE255" i="2" s="1"/>
  <c r="AA130" i="2"/>
  <c r="AA167" i="2"/>
  <c r="AA38" i="2"/>
  <c r="AA57" i="2"/>
  <c r="AU335" i="2"/>
  <c r="U448" i="2"/>
  <c r="AA428" i="2"/>
  <c r="AA390" i="2"/>
  <c r="AA378" i="2"/>
  <c r="AA370" i="2"/>
  <c r="AA366" i="2"/>
  <c r="AA362" i="2"/>
  <c r="AA360" i="2"/>
  <c r="AA358" i="2"/>
  <c r="AA356" i="2"/>
  <c r="AA354" i="2"/>
  <c r="AA352" i="2"/>
  <c r="AA350" i="2"/>
  <c r="AA348" i="2"/>
  <c r="AA346" i="2"/>
  <c r="AA153" i="2"/>
  <c r="Y197" i="2"/>
  <c r="Y174" i="2"/>
  <c r="Y169" i="2"/>
  <c r="Y31" i="2"/>
  <c r="Y422" i="2"/>
  <c r="AA396" i="2"/>
  <c r="AF285" i="2"/>
  <c r="AG285" i="2" s="1"/>
  <c r="AA285" i="2"/>
  <c r="AA197" i="2"/>
  <c r="AA187" i="2"/>
  <c r="AA183" i="2"/>
  <c r="AA174" i="2"/>
  <c r="AA96" i="2"/>
  <c r="AA31" i="2"/>
  <c r="Y353" i="2"/>
  <c r="AA353" i="2" s="1"/>
  <c r="Y351" i="2"/>
  <c r="AA351" i="2" s="1"/>
  <c r="Y157" i="2"/>
  <c r="Y103" i="2"/>
  <c r="Y101" i="2"/>
  <c r="AA101" i="2" s="1"/>
  <c r="AU450" i="2"/>
  <c r="U450" i="2"/>
  <c r="U164" i="2"/>
  <c r="AB164" i="2" s="1"/>
  <c r="AU164" i="2"/>
  <c r="U81" i="2"/>
  <c r="U325" i="2"/>
  <c r="AA325" i="2" s="1"/>
  <c r="U191" i="2"/>
  <c r="AU191" i="2"/>
  <c r="AU162" i="2"/>
  <c r="U162" i="2"/>
  <c r="AB162" i="2" s="1"/>
  <c r="AU154" i="2"/>
  <c r="U154" i="2"/>
  <c r="AB154" i="2" s="1"/>
  <c r="AU83" i="2"/>
  <c r="U83" i="2"/>
  <c r="AB83" i="2" s="1"/>
  <c r="AA450" i="2"/>
  <c r="AF435" i="2"/>
  <c r="AA209" i="2"/>
  <c r="AA283" i="2"/>
  <c r="AA191" i="2"/>
  <c r="AA166" i="2"/>
  <c r="AA152" i="2"/>
  <c r="AF159" i="2"/>
  <c r="AF153" i="2"/>
  <c r="AG153" i="2" s="1"/>
  <c r="AA99" i="2"/>
  <c r="AA97" i="2"/>
  <c r="AA95" i="2"/>
  <c r="AA81" i="2"/>
  <c r="W17" i="2"/>
  <c r="AU443" i="2"/>
  <c r="Y161" i="2"/>
  <c r="Y159" i="2"/>
  <c r="AA159" i="2" s="1"/>
  <c r="Y117" i="2"/>
  <c r="Y105" i="2"/>
  <c r="AA105" i="2" s="1"/>
  <c r="Y48" i="2"/>
  <c r="Y47" i="2"/>
  <c r="AA47" i="2" s="1"/>
  <c r="Y33" i="2"/>
  <c r="AA33" i="2" s="1"/>
  <c r="Y29" i="2"/>
  <c r="AA29" i="2" s="1"/>
  <c r="U440" i="2"/>
  <c r="AB440" i="2" s="1"/>
  <c r="AF444" i="2"/>
  <c r="AU438" i="2"/>
  <c r="U423" i="2"/>
  <c r="AB423" i="2" s="1"/>
  <c r="AE423" i="2" s="1"/>
  <c r="AA434" i="2"/>
  <c r="AA426" i="2"/>
  <c r="AA422" i="2"/>
  <c r="AF432" i="2"/>
  <c r="Y425" i="2"/>
  <c r="AF420" i="2"/>
  <c r="AG420" i="2" s="1"/>
  <c r="Y433" i="2"/>
  <c r="AF425" i="2"/>
  <c r="V339" i="2"/>
  <c r="AA258" i="2"/>
  <c r="AA257" i="2"/>
  <c r="AA235" i="2"/>
  <c r="AA233" i="2"/>
  <c r="AA231" i="2"/>
  <c r="W214" i="2"/>
  <c r="AF227" i="2"/>
  <c r="AG227" i="2" s="1"/>
  <c r="AF226" i="2"/>
  <c r="AA117" i="2"/>
  <c r="AA113" i="2"/>
  <c r="AA109" i="2"/>
  <c r="AA103" i="2"/>
  <c r="AA282" i="2"/>
  <c r="AA189" i="2"/>
  <c r="AA185" i="2"/>
  <c r="AA181" i="2"/>
  <c r="AA176" i="2"/>
  <c r="AA169" i="2"/>
  <c r="AA161" i="2"/>
  <c r="AA157" i="2"/>
  <c r="AF151" i="2"/>
  <c r="AF147" i="2"/>
  <c r="AA89" i="2"/>
  <c r="AA86" i="2"/>
  <c r="AA85" i="2"/>
  <c r="AA48" i="2"/>
  <c r="AA46" i="2"/>
  <c r="AA34" i="2"/>
  <c r="AA32" i="2"/>
  <c r="AA30" i="2"/>
  <c r="AA28" i="2"/>
  <c r="AA75" i="2"/>
  <c r="AA71" i="2"/>
  <c r="AA68" i="2"/>
  <c r="AA60" i="2"/>
  <c r="AF443" i="2"/>
  <c r="Y432" i="2"/>
  <c r="AA432" i="2" s="1"/>
  <c r="Y399" i="2"/>
  <c r="AA399" i="2" s="1"/>
  <c r="Y397" i="2"/>
  <c r="AA397" i="2" s="1"/>
  <c r="Y395" i="2"/>
  <c r="AA395" i="2" s="1"/>
  <c r="Y371" i="2"/>
  <c r="AA371" i="2" s="1"/>
  <c r="Y369" i="2"/>
  <c r="AA369" i="2" s="1"/>
  <c r="Y367" i="2"/>
  <c r="AA367" i="2" s="1"/>
  <c r="Y365" i="2"/>
  <c r="AA365" i="2" s="1"/>
  <c r="Y363" i="2"/>
  <c r="AA363" i="2" s="1"/>
  <c r="Y361" i="2"/>
  <c r="AA361" i="2" s="1"/>
  <c r="Y359" i="2"/>
  <c r="AA359" i="2" s="1"/>
  <c r="Y357" i="2"/>
  <c r="AA357" i="2" s="1"/>
  <c r="Y355" i="2"/>
  <c r="AA355" i="2" s="1"/>
  <c r="Y171" i="2"/>
  <c r="AA171" i="2" s="1"/>
  <c r="Y138" i="2"/>
  <c r="AA138" i="2" s="1"/>
  <c r="Y137" i="2"/>
  <c r="AA137" i="2" s="1"/>
  <c r="Y136" i="2"/>
  <c r="AA136" i="2" s="1"/>
  <c r="AA446" i="2"/>
  <c r="AB446" i="2"/>
  <c r="AF446" i="2"/>
  <c r="AU214" i="2"/>
  <c r="U214" i="2"/>
  <c r="AB143" i="2"/>
  <c r="AF143" i="2"/>
  <c r="AB139" i="2"/>
  <c r="AF139" i="2"/>
  <c r="AB438" i="2"/>
  <c r="AA438" i="2"/>
  <c r="AF438" i="2"/>
  <c r="AB210" i="2"/>
  <c r="AF210" i="2"/>
  <c r="AB195" i="2"/>
  <c r="AF195" i="2"/>
  <c r="AB193" i="2"/>
  <c r="AF193" i="2"/>
  <c r="AA214" i="2"/>
  <c r="Z451" i="2"/>
  <c r="AU451" i="2" s="1"/>
  <c r="T418" i="2"/>
  <c r="T456" i="2" s="1"/>
  <c r="AB445" i="2"/>
  <c r="AA445" i="2"/>
  <c r="AE442" i="2"/>
  <c r="AE440" i="2"/>
  <c r="AF445" i="2"/>
  <c r="AG443" i="2"/>
  <c r="AE443" i="2"/>
  <c r="AE421" i="2"/>
  <c r="AA442" i="2"/>
  <c r="AB441" i="2"/>
  <c r="AF441" i="2"/>
  <c r="AA440" i="2"/>
  <c r="AB439" i="2"/>
  <c r="AF439" i="2"/>
  <c r="AE431" i="2"/>
  <c r="Y429" i="2"/>
  <c r="Z429" i="2"/>
  <c r="AE428" i="2"/>
  <c r="AE422" i="2"/>
  <c r="R418" i="2"/>
  <c r="R456" i="2" s="1"/>
  <c r="X419" i="2"/>
  <c r="AE414" i="2"/>
  <c r="AF431" i="2"/>
  <c r="AG431" i="2" s="1"/>
  <c r="AA425" i="2"/>
  <c r="Z402" i="2"/>
  <c r="U402" i="2" s="1"/>
  <c r="AB402" i="2" s="1"/>
  <c r="AE402" i="2" s="1"/>
  <c r="Y402" i="2"/>
  <c r="Z400" i="2"/>
  <c r="U400" i="2" s="1"/>
  <c r="AB400" i="2" s="1"/>
  <c r="AE400" i="2" s="1"/>
  <c r="Y400" i="2"/>
  <c r="Z398" i="2"/>
  <c r="U398" i="2" s="1"/>
  <c r="AB398" i="2" s="1"/>
  <c r="AE398" i="2" s="1"/>
  <c r="Y398" i="2"/>
  <c r="Z388" i="2"/>
  <c r="U388" i="2" s="1"/>
  <c r="AB388" i="2" s="1"/>
  <c r="AE388" i="2" s="1"/>
  <c r="Y388" i="2"/>
  <c r="Z386" i="2"/>
  <c r="U386" i="2" s="1"/>
  <c r="AB386" i="2" s="1"/>
  <c r="AE386" i="2" s="1"/>
  <c r="Y386" i="2"/>
  <c r="AA433" i="2"/>
  <c r="AU431" i="2"/>
  <c r="AF428" i="2"/>
  <c r="AG428" i="2" s="1"/>
  <c r="AF422" i="2"/>
  <c r="AG422" i="2" s="1"/>
  <c r="AF421" i="2"/>
  <c r="AG421" i="2" s="1"/>
  <c r="AF414" i="2"/>
  <c r="AG414" i="2" s="1"/>
  <c r="Z384" i="2"/>
  <c r="U384" i="2" s="1"/>
  <c r="AB384" i="2" s="1"/>
  <c r="AE384" i="2" s="1"/>
  <c r="Y384" i="2"/>
  <c r="AA392" i="2"/>
  <c r="Y382" i="2"/>
  <c r="Z382" i="2"/>
  <c r="U382" i="2" s="1"/>
  <c r="AB382" i="2" s="1"/>
  <c r="AE382" i="2" s="1"/>
  <c r="Y380" i="2"/>
  <c r="Z380" i="2"/>
  <c r="U380" i="2" s="1"/>
  <c r="AB380" i="2" s="1"/>
  <c r="AE380" i="2" s="1"/>
  <c r="Y374" i="2"/>
  <c r="Z374" i="2"/>
  <c r="U374" i="2" s="1"/>
  <c r="AB374" i="2" s="1"/>
  <c r="AE374" i="2" s="1"/>
  <c r="Y372" i="2"/>
  <c r="Z372" i="2"/>
  <c r="U372" i="2" s="1"/>
  <c r="AB372" i="2" s="1"/>
  <c r="AE372" i="2" s="1"/>
  <c r="Y343" i="2"/>
  <c r="Z343" i="2"/>
  <c r="U343" i="2" s="1"/>
  <c r="AB343" i="2" s="1"/>
  <c r="AE343" i="2" s="1"/>
  <c r="Y341" i="2"/>
  <c r="Z341" i="2"/>
  <c r="U341" i="2" s="1"/>
  <c r="Y338" i="2"/>
  <c r="Z338" i="2"/>
  <c r="U338" i="2" s="1"/>
  <c r="AB338" i="2" s="1"/>
  <c r="AE338" i="2" s="1"/>
  <c r="Y332" i="2"/>
  <c r="Z332" i="2"/>
  <c r="AU332" i="2" s="1"/>
  <c r="T330" i="2"/>
  <c r="W339" i="2"/>
  <c r="Y326" i="2"/>
  <c r="AR326" i="2" s="1"/>
  <c r="T324" i="2"/>
  <c r="Z322" i="2"/>
  <c r="AU322" i="2" s="1"/>
  <c r="Y322" i="2"/>
  <c r="Z316" i="2"/>
  <c r="U316" i="2" s="1"/>
  <c r="Y316" i="2"/>
  <c r="AE314" i="2"/>
  <c r="AE312" i="2"/>
  <c r="AE308" i="2"/>
  <c r="Z304" i="2"/>
  <c r="U304" i="2" s="1"/>
  <c r="AB304" i="2" s="1"/>
  <c r="AE304" i="2" s="1"/>
  <c r="Y304" i="2"/>
  <c r="AE302" i="2"/>
  <c r="AE298" i="2"/>
  <c r="AE296" i="2"/>
  <c r="AE294" i="2"/>
  <c r="AE292" i="2"/>
  <c r="Z290" i="2"/>
  <c r="U290" i="2" s="1"/>
  <c r="AB290" i="2" s="1"/>
  <c r="AE290" i="2" s="1"/>
  <c r="Y290" i="2"/>
  <c r="Z289" i="2"/>
  <c r="Y289" i="2"/>
  <c r="Z287" i="2"/>
  <c r="Y287" i="2"/>
  <c r="Z284" i="2"/>
  <c r="Y284" i="2"/>
  <c r="AA345" i="2"/>
  <c r="Z336" i="2"/>
  <c r="AU336" i="2" s="1"/>
  <c r="T326" i="2"/>
  <c r="AR325" i="2"/>
  <c r="Y286" i="2"/>
  <c r="Z286" i="2"/>
  <c r="AA318" i="2"/>
  <c r="AA310" i="2"/>
  <c r="AA306" i="2"/>
  <c r="AA300" i="2"/>
  <c r="Z264" i="2"/>
  <c r="U264" i="2" s="1"/>
  <c r="Y264" i="2"/>
  <c r="Z256" i="2"/>
  <c r="Y256" i="2"/>
  <c r="Z243" i="2"/>
  <c r="Y243" i="2"/>
  <c r="Z239" i="2"/>
  <c r="Y239" i="2"/>
  <c r="AE234" i="2"/>
  <c r="Z213" i="2"/>
  <c r="Y213" i="2"/>
  <c r="AE202" i="2"/>
  <c r="AE201" i="2"/>
  <c r="Z320" i="2"/>
  <c r="AU320" i="2" s="1"/>
  <c r="AF314" i="2"/>
  <c r="AG314" i="2" s="1"/>
  <c r="AA314" i="2"/>
  <c r="Y280" i="2"/>
  <c r="Z280" i="2"/>
  <c r="AE279" i="2"/>
  <c r="Y277" i="2"/>
  <c r="Z277" i="2"/>
  <c r="AE275" i="2"/>
  <c r="Y273" i="2"/>
  <c r="Z273" i="2"/>
  <c r="U273" i="2" s="1"/>
  <c r="Y269" i="2"/>
  <c r="Z269" i="2"/>
  <c r="AE263" i="2"/>
  <c r="Y261" i="2"/>
  <c r="Z261" i="2"/>
  <c r="Y259" i="2"/>
  <c r="Z259" i="2"/>
  <c r="AE258" i="2"/>
  <c r="AE257" i="2"/>
  <c r="AA253" i="2"/>
  <c r="AB253" i="2"/>
  <c r="Y249" i="2"/>
  <c r="Z249" i="2"/>
  <c r="U249" i="2" s="1"/>
  <c r="AE235" i="2"/>
  <c r="AE233" i="2"/>
  <c r="AE231" i="2"/>
  <c r="AE225" i="2"/>
  <c r="Y223" i="2"/>
  <c r="Z223" i="2"/>
  <c r="Y219" i="2"/>
  <c r="Z219" i="2"/>
  <c r="AE217" i="2"/>
  <c r="AB212" i="2"/>
  <c r="AE212" i="2" s="1"/>
  <c r="AA212" i="2"/>
  <c r="U206" i="2"/>
  <c r="AA275" i="2"/>
  <c r="AE271" i="2"/>
  <c r="AE268" i="2"/>
  <c r="AE267" i="2"/>
  <c r="AF265" i="2"/>
  <c r="AG265" i="2" s="1"/>
  <c r="AF258" i="2"/>
  <c r="AG258" i="2" s="1"/>
  <c r="AF255" i="2"/>
  <c r="AG255" i="2" s="1"/>
  <c r="AF254" i="2"/>
  <c r="AA247" i="2"/>
  <c r="AE236" i="2"/>
  <c r="AE232" i="2"/>
  <c r="AE229" i="2"/>
  <c r="AF225" i="2"/>
  <c r="AG225" i="2" s="1"/>
  <c r="Z218" i="2"/>
  <c r="AA217" i="2"/>
  <c r="Z216" i="2"/>
  <c r="Z215" i="2"/>
  <c r="AU210" i="2"/>
  <c r="AF209" i="2"/>
  <c r="AG209" i="2" s="1"/>
  <c r="AF207" i="2"/>
  <c r="Y206" i="2"/>
  <c r="Y204" i="2"/>
  <c r="AA204" i="2" s="1"/>
  <c r="AU202" i="2"/>
  <c r="AF201" i="2"/>
  <c r="AG201" i="2" s="1"/>
  <c r="Y200" i="2"/>
  <c r="Y198" i="2"/>
  <c r="AA198" i="2" s="1"/>
  <c r="Y195" i="2"/>
  <c r="AA195" i="2" s="1"/>
  <c r="Y193" i="2"/>
  <c r="AA193" i="2" s="1"/>
  <c r="AE148" i="2"/>
  <c r="AE144" i="2"/>
  <c r="AE140" i="2"/>
  <c r="Z135" i="2"/>
  <c r="Y135" i="2"/>
  <c r="AE134" i="2"/>
  <c r="AE132" i="2"/>
  <c r="Z128" i="2"/>
  <c r="Y128" i="2"/>
  <c r="AE125" i="2"/>
  <c r="AE120" i="2"/>
  <c r="AE119" i="2"/>
  <c r="Z116" i="2"/>
  <c r="Y116" i="2"/>
  <c r="AE115" i="2"/>
  <c r="Z112" i="2"/>
  <c r="Y112" i="2"/>
  <c r="AE111" i="2"/>
  <c r="Z106" i="2"/>
  <c r="Y106" i="2"/>
  <c r="AE105" i="2"/>
  <c r="Z102" i="2"/>
  <c r="Y102" i="2"/>
  <c r="AE101" i="2"/>
  <c r="AA274" i="2"/>
  <c r="AU272" i="2"/>
  <c r="AU271" i="2"/>
  <c r="AU268" i="2"/>
  <c r="AU267" i="2"/>
  <c r="AA265" i="2"/>
  <c r="AA263" i="2"/>
  <c r="AA254" i="2"/>
  <c r="AF250" i="2"/>
  <c r="AG250" i="2" s="1"/>
  <c r="AA236" i="2"/>
  <c r="AA232" i="2"/>
  <c r="AA230" i="2"/>
  <c r="AA229" i="2"/>
  <c r="Y228" i="2"/>
  <c r="AA228" i="2" s="1"/>
  <c r="AA227" i="2"/>
  <c r="AA226" i="2"/>
  <c r="Y225" i="2"/>
  <c r="AA225" i="2" s="1"/>
  <c r="AF208" i="2"/>
  <c r="Y207" i="2"/>
  <c r="AA207" i="2" s="1"/>
  <c r="AB205" i="2"/>
  <c r="AA205" i="2"/>
  <c r="AF202" i="2"/>
  <c r="AG202" i="2" s="1"/>
  <c r="Y201" i="2"/>
  <c r="AA201" i="2" s="1"/>
  <c r="Y199" i="2"/>
  <c r="AA199" i="2" s="1"/>
  <c r="Y196" i="2"/>
  <c r="Y194" i="2"/>
  <c r="AA194" i="2" s="1"/>
  <c r="Y192" i="2"/>
  <c r="AA192" i="2" s="1"/>
  <c r="Y190" i="2"/>
  <c r="Z190" i="2"/>
  <c r="AE189" i="2"/>
  <c r="Y186" i="2"/>
  <c r="Z186" i="2"/>
  <c r="AE185" i="2"/>
  <c r="Y182" i="2"/>
  <c r="Z182" i="2"/>
  <c r="AE181" i="2"/>
  <c r="Y179" i="2"/>
  <c r="Z179" i="2"/>
  <c r="U179" i="2" s="1"/>
  <c r="AB179" i="2" s="1"/>
  <c r="AE179" i="2" s="1"/>
  <c r="Y177" i="2"/>
  <c r="Z177" i="2"/>
  <c r="AE176" i="2"/>
  <c r="Y173" i="2"/>
  <c r="Z173" i="2"/>
  <c r="Y170" i="2"/>
  <c r="Z170" i="2"/>
  <c r="AE169" i="2"/>
  <c r="Y163" i="2"/>
  <c r="Z163" i="2"/>
  <c r="AE162" i="2"/>
  <c r="AE161" i="2"/>
  <c r="Y158" i="2"/>
  <c r="Z158" i="2"/>
  <c r="AE157" i="2"/>
  <c r="AE150" i="2"/>
  <c r="U149" i="2"/>
  <c r="U145" i="2"/>
  <c r="U141" i="2"/>
  <c r="U121" i="2"/>
  <c r="AH454" i="2"/>
  <c r="AI108" i="2"/>
  <c r="AF178" i="2"/>
  <c r="AG178" i="2" s="1"/>
  <c r="AF176" i="2"/>
  <c r="AG176" i="2" s="1"/>
  <c r="AF174" i="2"/>
  <c r="AG174" i="2" s="1"/>
  <c r="AF171" i="2"/>
  <c r="AF169" i="2"/>
  <c r="AG169" i="2" s="1"/>
  <c r="AF167" i="2"/>
  <c r="AF161" i="2"/>
  <c r="AG161" i="2" s="1"/>
  <c r="AF157" i="2"/>
  <c r="AG157" i="2" s="1"/>
  <c r="Y150" i="2"/>
  <c r="AA150" i="2" s="1"/>
  <c r="Y145" i="2"/>
  <c r="AA145" i="2" s="1"/>
  <c r="AU143" i="2"/>
  <c r="AF142" i="2"/>
  <c r="Y141" i="2"/>
  <c r="AA141" i="2" s="1"/>
  <c r="AU139" i="2"/>
  <c r="AF138" i="2"/>
  <c r="AG138" i="2" s="1"/>
  <c r="AF132" i="2"/>
  <c r="AG132" i="2" s="1"/>
  <c r="AG127" i="2"/>
  <c r="AE127" i="2"/>
  <c r="Y122" i="2"/>
  <c r="AA122" i="2" s="1"/>
  <c r="AF117" i="2"/>
  <c r="AF115" i="2"/>
  <c r="AG115" i="2" s="1"/>
  <c r="AF113" i="2"/>
  <c r="AF111" i="2"/>
  <c r="AG111" i="2" s="1"/>
  <c r="AA100" i="2"/>
  <c r="AF189" i="2"/>
  <c r="AG189" i="2" s="1"/>
  <c r="AF187" i="2"/>
  <c r="AF185" i="2"/>
  <c r="AG185" i="2" s="1"/>
  <c r="AF183" i="2"/>
  <c r="AF181" i="2"/>
  <c r="AG181" i="2" s="1"/>
  <c r="AF148" i="2"/>
  <c r="AG148" i="2" s="1"/>
  <c r="AA147" i="2"/>
  <c r="Y144" i="2"/>
  <c r="AA144" i="2" s="1"/>
  <c r="Y140" i="2"/>
  <c r="AA140" i="2" s="1"/>
  <c r="Y132" i="2"/>
  <c r="AA132" i="2" s="1"/>
  <c r="Y126" i="2"/>
  <c r="AA126" i="2" s="1"/>
  <c r="Y124" i="2"/>
  <c r="AA124" i="2" s="1"/>
  <c r="Y121" i="2"/>
  <c r="AF107" i="2"/>
  <c r="AF105" i="2"/>
  <c r="AG105" i="2" s="1"/>
  <c r="AF103" i="2"/>
  <c r="AF101" i="2"/>
  <c r="AG101" i="2" s="1"/>
  <c r="Y93" i="2"/>
  <c r="Z93" i="2"/>
  <c r="U93" i="2" s="1"/>
  <c r="AB93" i="2" s="1"/>
  <c r="AE93" i="2" s="1"/>
  <c r="AE90" i="2"/>
  <c r="AE89" i="2"/>
  <c r="Y87" i="2"/>
  <c r="Z87" i="2"/>
  <c r="U87" i="2" s="1"/>
  <c r="AB87" i="2" s="1"/>
  <c r="AE87" i="2" s="1"/>
  <c r="AE86" i="2"/>
  <c r="Y84" i="2"/>
  <c r="Z84" i="2"/>
  <c r="AE83" i="2"/>
  <c r="R79" i="2"/>
  <c r="X80" i="2"/>
  <c r="Y63" i="2"/>
  <c r="Z63" i="2"/>
  <c r="U63" i="2" s="1"/>
  <c r="AB63" i="2" s="1"/>
  <c r="AE63" i="2" s="1"/>
  <c r="Y61" i="2"/>
  <c r="Z61" i="2"/>
  <c r="U61" i="2" s="1"/>
  <c r="AB61" i="2" s="1"/>
  <c r="AE61" i="2" s="1"/>
  <c r="Y55" i="2"/>
  <c r="Z55" i="2"/>
  <c r="U55" i="2" s="1"/>
  <c r="AB55" i="2" s="1"/>
  <c r="AE55" i="2" s="1"/>
  <c r="Y53" i="2"/>
  <c r="Z53" i="2"/>
  <c r="U53" i="2" s="1"/>
  <c r="AB53" i="2" s="1"/>
  <c r="AE53" i="2" s="1"/>
  <c r="Y51" i="2"/>
  <c r="Z51" i="2"/>
  <c r="U51" i="2" s="1"/>
  <c r="AB51" i="2" s="1"/>
  <c r="AE51" i="2" s="1"/>
  <c r="Y49" i="2"/>
  <c r="Z49" i="2"/>
  <c r="U49" i="2" s="1"/>
  <c r="AB49" i="2" s="1"/>
  <c r="AE49" i="2" s="1"/>
  <c r="Y42" i="2"/>
  <c r="Z42" i="2"/>
  <c r="U42" i="2" s="1"/>
  <c r="AB42" i="2" s="1"/>
  <c r="AE42" i="2" s="1"/>
  <c r="Y40" i="2"/>
  <c r="Z40" i="2"/>
  <c r="U40" i="2" s="1"/>
  <c r="AB40" i="2" s="1"/>
  <c r="AE40" i="2" s="1"/>
  <c r="AA37" i="2"/>
  <c r="AE28" i="2"/>
  <c r="Y21" i="2"/>
  <c r="Z21" i="2"/>
  <c r="U21" i="2" s="1"/>
  <c r="AB21" i="2" s="1"/>
  <c r="AE21" i="2" s="1"/>
  <c r="Y19" i="2"/>
  <c r="Z19" i="2"/>
  <c r="U19" i="2" s="1"/>
  <c r="AB19" i="2" s="1"/>
  <c r="AE19" i="2" s="1"/>
  <c r="P459" i="2"/>
  <c r="P458" i="2"/>
  <c r="P454" i="2"/>
  <c r="P457" i="2" s="1"/>
  <c r="AA90" i="2"/>
  <c r="AF83" i="2"/>
  <c r="AG83" i="2" s="1"/>
  <c r="S79" i="2"/>
  <c r="AF28" i="2"/>
  <c r="AG28" i="2" s="1"/>
  <c r="W26" i="2"/>
  <c r="AE23" i="2"/>
  <c r="AF23" i="2"/>
  <c r="AG23" i="2" s="1"/>
  <c r="AA20" i="2"/>
  <c r="AF89" i="2"/>
  <c r="AG89" i="2" s="1"/>
  <c r="AF86" i="2"/>
  <c r="AG86" i="2" s="1"/>
  <c r="V79" i="2"/>
  <c r="AB27" i="2"/>
  <c r="AE452" i="2"/>
  <c r="Z449" i="2"/>
  <c r="AU449" i="2" s="1"/>
  <c r="W449" i="2"/>
  <c r="W418" i="2" s="1"/>
  <c r="W456" i="2" s="1"/>
  <c r="AE444" i="2"/>
  <c r="AA441" i="2"/>
  <c r="AA439" i="2"/>
  <c r="AF452" i="2"/>
  <c r="AG452" i="2" s="1"/>
  <c r="AU446" i="2"/>
  <c r="Z447" i="2"/>
  <c r="AU447" i="2" s="1"/>
  <c r="AA444" i="2"/>
  <c r="AU441" i="2"/>
  <c r="AU439" i="2"/>
  <c r="AG435" i="2"/>
  <c r="AE435" i="2"/>
  <c r="AE434" i="2"/>
  <c r="AA448" i="2"/>
  <c r="AF442" i="2"/>
  <c r="AG442" i="2" s="1"/>
  <c r="AF440" i="2"/>
  <c r="AG440" i="2" s="1"/>
  <c r="AA437" i="2"/>
  <c r="U436" i="2"/>
  <c r="AA435" i="2"/>
  <c r="AG432" i="2"/>
  <c r="AE432" i="2"/>
  <c r="Y427" i="2"/>
  <c r="Z427" i="2"/>
  <c r="U427" i="2" s="1"/>
  <c r="AB427" i="2" s="1"/>
  <c r="AE427" i="2" s="1"/>
  <c r="AG425" i="2"/>
  <c r="AE425" i="2"/>
  <c r="U424" i="2"/>
  <c r="AE420" i="2"/>
  <c r="Y417" i="2"/>
  <c r="Z417" i="2"/>
  <c r="U417" i="2" s="1"/>
  <c r="AU425" i="2"/>
  <c r="Y421" i="2"/>
  <c r="AA421" i="2" s="1"/>
  <c r="AA412" i="2"/>
  <c r="Z403" i="2"/>
  <c r="U403" i="2" s="1"/>
  <c r="AB403" i="2" s="1"/>
  <c r="AE403" i="2" s="1"/>
  <c r="Y403" i="2"/>
  <c r="Z401" i="2"/>
  <c r="U401" i="2" s="1"/>
  <c r="AB401" i="2" s="1"/>
  <c r="AE401" i="2" s="1"/>
  <c r="Y401" i="2"/>
  <c r="Z387" i="2"/>
  <c r="U387" i="2" s="1"/>
  <c r="AB387" i="2" s="1"/>
  <c r="AE387" i="2" s="1"/>
  <c r="Y387" i="2"/>
  <c r="Z385" i="2"/>
  <c r="U385" i="2" s="1"/>
  <c r="AB385" i="2" s="1"/>
  <c r="AE385" i="2" s="1"/>
  <c r="Y385" i="2"/>
  <c r="AF434" i="2"/>
  <c r="AG434" i="2" s="1"/>
  <c r="Y431" i="2"/>
  <c r="AA431" i="2" s="1"/>
  <c r="Y423" i="2"/>
  <c r="AA423" i="2" s="1"/>
  <c r="V418" i="2"/>
  <c r="V456" i="2" s="1"/>
  <c r="AA414" i="2"/>
  <c r="Y381" i="2"/>
  <c r="Z381" i="2"/>
  <c r="U381" i="2" s="1"/>
  <c r="AB381" i="2" s="1"/>
  <c r="AE381" i="2" s="1"/>
  <c r="Y379" i="2"/>
  <c r="Z379" i="2"/>
  <c r="U379" i="2" s="1"/>
  <c r="AB379" i="2" s="1"/>
  <c r="AE379" i="2" s="1"/>
  <c r="Y377" i="2"/>
  <c r="Z377" i="2"/>
  <c r="U377" i="2" s="1"/>
  <c r="Y375" i="2"/>
  <c r="Z375" i="2"/>
  <c r="U375" i="2" s="1"/>
  <c r="Y373" i="2"/>
  <c r="Z373" i="2"/>
  <c r="U373" i="2" s="1"/>
  <c r="AB373" i="2" s="1"/>
  <c r="AE373" i="2" s="1"/>
  <c r="Y342" i="2"/>
  <c r="Z342" i="2"/>
  <c r="U342" i="2" s="1"/>
  <c r="R339" i="2"/>
  <c r="X340" i="2"/>
  <c r="U335" i="2"/>
  <c r="AF335" i="2" s="1"/>
  <c r="T331" i="2"/>
  <c r="T329" i="2"/>
  <c r="T328" i="2"/>
  <c r="T79" i="2" s="1"/>
  <c r="T327" i="2"/>
  <c r="Z337" i="2"/>
  <c r="AU337" i="2" s="1"/>
  <c r="AA335" i="2"/>
  <c r="Z333" i="2"/>
  <c r="AU333" i="2" s="1"/>
  <c r="U321" i="2"/>
  <c r="AB321" i="2" s="1"/>
  <c r="AE321" i="2" s="1"/>
  <c r="U319" i="2"/>
  <c r="AA319" i="2" s="1"/>
  <c r="Z317" i="2"/>
  <c r="Y317" i="2"/>
  <c r="AE315" i="2"/>
  <c r="Z313" i="2"/>
  <c r="U313" i="2" s="1"/>
  <c r="Y313" i="2"/>
  <c r="Z311" i="2"/>
  <c r="Y311" i="2"/>
  <c r="Z309" i="2"/>
  <c r="Y309" i="2"/>
  <c r="Z307" i="2"/>
  <c r="Y307" i="2"/>
  <c r="Z305" i="2"/>
  <c r="Y305" i="2"/>
  <c r="Z303" i="2"/>
  <c r="U303" i="2" s="1"/>
  <c r="Y303" i="2"/>
  <c r="Z301" i="2"/>
  <c r="Y301" i="2"/>
  <c r="Z299" i="2"/>
  <c r="Y299" i="2"/>
  <c r="Z297" i="2"/>
  <c r="Y297" i="2"/>
  <c r="Z295" i="2"/>
  <c r="Y295" i="2"/>
  <c r="Z293" i="2"/>
  <c r="Y293" i="2"/>
  <c r="Z291" i="2"/>
  <c r="Y291" i="2"/>
  <c r="AE288" i="2"/>
  <c r="AE285" i="2"/>
  <c r="Y383" i="2"/>
  <c r="AA383" i="2" s="1"/>
  <c r="Z334" i="2"/>
  <c r="AU334" i="2" s="1"/>
  <c r="Y323" i="2"/>
  <c r="Z323" i="2"/>
  <c r="AU323" i="2" s="1"/>
  <c r="AF312" i="2"/>
  <c r="AG312" i="2" s="1"/>
  <c r="AA312" i="2"/>
  <c r="AF308" i="2"/>
  <c r="AG308" i="2" s="1"/>
  <c r="AA308" i="2"/>
  <c r="AF302" i="2"/>
  <c r="AG302" i="2" s="1"/>
  <c r="AA302" i="2"/>
  <c r="AF298" i="2"/>
  <c r="AG298" i="2" s="1"/>
  <c r="AA298" i="2"/>
  <c r="AA294" i="2"/>
  <c r="AE265" i="2"/>
  <c r="Z251" i="2"/>
  <c r="Y251" i="2"/>
  <c r="Z245" i="2"/>
  <c r="Y245" i="2"/>
  <c r="Z241" i="2"/>
  <c r="Y241" i="2"/>
  <c r="Z237" i="2"/>
  <c r="Y237" i="2"/>
  <c r="AE230" i="2"/>
  <c r="AE209" i="2"/>
  <c r="AG207" i="2"/>
  <c r="AE207" i="2"/>
  <c r="AE204" i="2"/>
  <c r="AE203" i="2"/>
  <c r="AE197" i="2"/>
  <c r="AA321" i="2"/>
  <c r="AF315" i="2"/>
  <c r="AG315" i="2" s="1"/>
  <c r="AA315" i="2"/>
  <c r="AF296" i="2"/>
  <c r="AG296" i="2" s="1"/>
  <c r="AA296" i="2"/>
  <c r="AF292" i="2"/>
  <c r="AG292" i="2" s="1"/>
  <c r="AA292" i="2"/>
  <c r="AA288" i="2"/>
  <c r="AE283" i="2"/>
  <c r="Y281" i="2"/>
  <c r="Z281" i="2"/>
  <c r="Y278" i="2"/>
  <c r="Z278" i="2"/>
  <c r="Y276" i="2"/>
  <c r="Z276" i="2"/>
  <c r="AE274" i="2"/>
  <c r="Y270" i="2"/>
  <c r="Z270" i="2"/>
  <c r="Y266" i="2"/>
  <c r="Z266" i="2"/>
  <c r="Y262" i="2"/>
  <c r="Z262" i="2"/>
  <c r="U262" i="2" s="1"/>
  <c r="AB262" i="2" s="1"/>
  <c r="AE262" i="2" s="1"/>
  <c r="Y260" i="2"/>
  <c r="X260" i="2"/>
  <c r="Z260" i="2" s="1"/>
  <c r="U260" i="2" s="1"/>
  <c r="AG254" i="2"/>
  <c r="AE254" i="2"/>
  <c r="Y252" i="2"/>
  <c r="Z252" i="2"/>
  <c r="AE250" i="2"/>
  <c r="Y248" i="2"/>
  <c r="Z248" i="2"/>
  <c r="U248" i="2" s="1"/>
  <c r="Y246" i="2"/>
  <c r="Z246" i="2"/>
  <c r="Y244" i="2"/>
  <c r="Z244" i="2"/>
  <c r="Y242" i="2"/>
  <c r="Z242" i="2"/>
  <c r="Y240" i="2"/>
  <c r="Z240" i="2"/>
  <c r="Y238" i="2"/>
  <c r="Z238" i="2"/>
  <c r="AE228" i="2"/>
  <c r="Y224" i="2"/>
  <c r="Z224" i="2"/>
  <c r="Y222" i="2"/>
  <c r="Z222" i="2"/>
  <c r="Y220" i="2"/>
  <c r="Z220" i="2"/>
  <c r="AG208" i="2"/>
  <c r="AE208" i="2"/>
  <c r="U200" i="2"/>
  <c r="U196" i="2"/>
  <c r="AF283" i="2"/>
  <c r="AG283" i="2" s="1"/>
  <c r="AF275" i="2"/>
  <c r="AG275" i="2" s="1"/>
  <c r="AF271" i="2"/>
  <c r="AG271" i="2" s="1"/>
  <c r="AF268" i="2"/>
  <c r="AG268" i="2" s="1"/>
  <c r="AF267" i="2"/>
  <c r="AG267" i="2" s="1"/>
  <c r="AF263" i="2"/>
  <c r="AG263" i="2" s="1"/>
  <c r="AF236" i="2"/>
  <c r="AG236" i="2" s="1"/>
  <c r="AF234" i="2"/>
  <c r="AG234" i="2" s="1"/>
  <c r="AF232" i="2"/>
  <c r="AG232" i="2" s="1"/>
  <c r="AF230" i="2"/>
  <c r="AG230" i="2" s="1"/>
  <c r="AF229" i="2"/>
  <c r="AG229" i="2" s="1"/>
  <c r="AF228" i="2"/>
  <c r="AG228" i="2" s="1"/>
  <c r="AE227" i="2"/>
  <c r="AG226" i="2"/>
  <c r="AE226" i="2"/>
  <c r="Z221" i="2"/>
  <c r="AF217" i="2"/>
  <c r="AG217" i="2" s="1"/>
  <c r="Y210" i="2"/>
  <c r="AA210" i="2" s="1"/>
  <c r="AA208" i="2"/>
  <c r="AU204" i="2"/>
  <c r="AF203" i="2"/>
  <c r="AG203" i="2" s="1"/>
  <c r="Y202" i="2"/>
  <c r="AA202" i="2" s="1"/>
  <c r="AF197" i="2"/>
  <c r="AG197" i="2" s="1"/>
  <c r="AG142" i="2"/>
  <c r="AE142" i="2"/>
  <c r="AE138" i="2"/>
  <c r="Z118" i="2"/>
  <c r="Y118" i="2"/>
  <c r="AG117" i="2"/>
  <c r="AE117" i="2"/>
  <c r="Z114" i="2"/>
  <c r="Y114" i="2"/>
  <c r="AG113" i="2"/>
  <c r="AE113" i="2"/>
  <c r="Z110" i="2"/>
  <c r="Y110" i="2"/>
  <c r="AE109" i="2"/>
  <c r="AG107" i="2"/>
  <c r="AE107" i="2"/>
  <c r="Z104" i="2"/>
  <c r="Y104" i="2"/>
  <c r="AG103" i="2"/>
  <c r="AE103" i="2"/>
  <c r="AF279" i="2"/>
  <c r="AG279" i="2" s="1"/>
  <c r="AF274" i="2"/>
  <c r="AG274" i="2" s="1"/>
  <c r="AA272" i="2"/>
  <c r="AA271" i="2"/>
  <c r="AA268" i="2"/>
  <c r="AA267" i="2"/>
  <c r="AF257" i="2"/>
  <c r="AG257" i="2" s="1"/>
  <c r="AF253" i="2"/>
  <c r="AA250" i="2"/>
  <c r="AG247" i="2"/>
  <c r="AU236" i="2"/>
  <c r="AF235" i="2"/>
  <c r="AG235" i="2" s="1"/>
  <c r="AF233" i="2"/>
  <c r="AG233" i="2" s="1"/>
  <c r="AU232" i="2"/>
  <c r="AF231" i="2"/>
  <c r="AG231" i="2" s="1"/>
  <c r="AU229" i="2"/>
  <c r="AU228" i="2"/>
  <c r="AU227" i="2"/>
  <c r="AU226" i="2"/>
  <c r="AU225" i="2"/>
  <c r="AF204" i="2"/>
  <c r="AG204" i="2" s="1"/>
  <c r="Y203" i="2"/>
  <c r="AA203" i="2" s="1"/>
  <c r="Y188" i="2"/>
  <c r="Z188" i="2"/>
  <c r="AG187" i="2"/>
  <c r="AE187" i="2"/>
  <c r="Y184" i="2"/>
  <c r="Z184" i="2"/>
  <c r="AG183" i="2"/>
  <c r="AE183" i="2"/>
  <c r="Y180" i="2"/>
  <c r="Z180" i="2"/>
  <c r="AE178" i="2"/>
  <c r="Y175" i="2"/>
  <c r="Z175" i="2"/>
  <c r="AE174" i="2"/>
  <c r="AG171" i="2"/>
  <c r="AE171" i="2"/>
  <c r="Y168" i="2"/>
  <c r="Z168" i="2"/>
  <c r="AG167" i="2"/>
  <c r="AE167" i="2"/>
  <c r="AE164" i="2"/>
  <c r="Y160" i="2"/>
  <c r="Z160" i="2"/>
  <c r="AG159" i="2"/>
  <c r="AE159" i="2"/>
  <c r="Y156" i="2"/>
  <c r="Z156" i="2"/>
  <c r="AE155" i="2"/>
  <c r="AE154" i="2"/>
  <c r="AE153" i="2"/>
  <c r="AE152" i="2"/>
  <c r="AG151" i="2"/>
  <c r="AE151" i="2"/>
  <c r="AG147" i="2"/>
  <c r="AE147" i="2"/>
  <c r="AA178" i="2"/>
  <c r="AF155" i="2"/>
  <c r="AG155" i="2" s="1"/>
  <c r="Y148" i="2"/>
  <c r="AA148" i="2" s="1"/>
  <c r="AF144" i="2"/>
  <c r="AG144" i="2" s="1"/>
  <c r="Y143" i="2"/>
  <c r="AA143" i="2" s="1"/>
  <c r="AF140" i="2"/>
  <c r="AG140" i="2" s="1"/>
  <c r="Y139" i="2"/>
  <c r="AA139" i="2" s="1"/>
  <c r="AF134" i="2"/>
  <c r="AG134" i="2" s="1"/>
  <c r="Y133" i="2"/>
  <c r="AA133" i="2" s="1"/>
  <c r="AA127" i="2"/>
  <c r="Y119" i="2"/>
  <c r="AA119" i="2" s="1"/>
  <c r="AF109" i="2"/>
  <c r="AG109" i="2" s="1"/>
  <c r="AF165" i="2"/>
  <c r="AB165" i="2"/>
  <c r="AF164" i="2"/>
  <c r="AG164" i="2" s="1"/>
  <c r="AF162" i="2"/>
  <c r="AG162" i="2" s="1"/>
  <c r="AF154" i="2"/>
  <c r="AG154" i="2" s="1"/>
  <c r="AF152" i="2"/>
  <c r="AG152" i="2" s="1"/>
  <c r="AF150" i="2"/>
  <c r="AG150" i="2" s="1"/>
  <c r="Y149" i="2"/>
  <c r="Y146" i="2"/>
  <c r="AA146" i="2" s="1"/>
  <c r="Y142" i="2"/>
  <c r="AA142" i="2" s="1"/>
  <c r="AU126" i="2"/>
  <c r="AF125" i="2"/>
  <c r="AG125" i="2" s="1"/>
  <c r="AA125" i="2"/>
  <c r="Y123" i="2"/>
  <c r="AA123" i="2" s="1"/>
  <c r="AF120" i="2"/>
  <c r="AG120" i="2" s="1"/>
  <c r="AF119" i="2"/>
  <c r="AG119" i="2" s="1"/>
  <c r="Y94" i="2"/>
  <c r="Z94" i="2"/>
  <c r="AU94" i="2" s="1"/>
  <c r="Y92" i="2"/>
  <c r="Z92" i="2"/>
  <c r="U92" i="2" s="1"/>
  <c r="AB92" i="2" s="1"/>
  <c r="AE92" i="2" s="1"/>
  <c r="Y88" i="2"/>
  <c r="Z88" i="2"/>
  <c r="U88" i="2" s="1"/>
  <c r="AB88" i="2" s="1"/>
  <c r="AE88" i="2" s="1"/>
  <c r="Y82" i="2"/>
  <c r="Z82" i="2"/>
  <c r="AU82" i="2" s="1"/>
  <c r="Y64" i="2"/>
  <c r="Z64" i="2"/>
  <c r="U64" i="2" s="1"/>
  <c r="AB64" i="2" s="1"/>
  <c r="AE64" i="2" s="1"/>
  <c r="Y62" i="2"/>
  <c r="Z62" i="2"/>
  <c r="U62" i="2" s="1"/>
  <c r="AB62" i="2" s="1"/>
  <c r="AE62" i="2" s="1"/>
  <c r="Y56" i="2"/>
  <c r="Z56" i="2"/>
  <c r="U56" i="2" s="1"/>
  <c r="AB56" i="2" s="1"/>
  <c r="AE56" i="2" s="1"/>
  <c r="Y54" i="2"/>
  <c r="Z54" i="2"/>
  <c r="U54" i="2" s="1"/>
  <c r="AB54" i="2" s="1"/>
  <c r="AE54" i="2" s="1"/>
  <c r="Y52" i="2"/>
  <c r="Z52" i="2"/>
  <c r="U52" i="2" s="1"/>
  <c r="AB52" i="2" s="1"/>
  <c r="AE52" i="2" s="1"/>
  <c r="Y50" i="2"/>
  <c r="Z50" i="2"/>
  <c r="U50" i="2" s="1"/>
  <c r="AB50" i="2" s="1"/>
  <c r="AE50" i="2" s="1"/>
  <c r="Y41" i="2"/>
  <c r="Z41" i="2"/>
  <c r="U41" i="2" s="1"/>
  <c r="AB41" i="2" s="1"/>
  <c r="AE41" i="2" s="1"/>
  <c r="Y39" i="2"/>
  <c r="Z39" i="2"/>
  <c r="U39" i="2" s="1"/>
  <c r="AB39" i="2" s="1"/>
  <c r="AE39" i="2" s="1"/>
  <c r="Y36" i="2"/>
  <c r="Y26" i="2" s="1"/>
  <c r="Z36" i="2"/>
  <c r="U36" i="2" s="1"/>
  <c r="AB36" i="2" s="1"/>
  <c r="AE36" i="2" s="1"/>
  <c r="V26" i="2"/>
  <c r="R26" i="2"/>
  <c r="AE25" i="2"/>
  <c r="AE20" i="2"/>
  <c r="X18" i="2"/>
  <c r="Z18" i="2" s="1"/>
  <c r="R17" i="2"/>
  <c r="AF90" i="2"/>
  <c r="AG90" i="2" s="1"/>
  <c r="AA77" i="2"/>
  <c r="AA73" i="2"/>
  <c r="AA66" i="2"/>
  <c r="AA59" i="2"/>
  <c r="AA25" i="2"/>
  <c r="AF22" i="2"/>
  <c r="AB22" i="2"/>
  <c r="AF20" i="2"/>
  <c r="AG20" i="2" s="1"/>
  <c r="Z91" i="2"/>
  <c r="U91" i="2" s="1"/>
  <c r="W79" i="2"/>
  <c r="AA76" i="2"/>
  <c r="AA72" i="2"/>
  <c r="AA67" i="2"/>
  <c r="AA58" i="2"/>
  <c r="AG47" i="2"/>
  <c r="AE47" i="2"/>
  <c r="AG44" i="2"/>
  <c r="AE44" i="2"/>
  <c r="AA27" i="2"/>
  <c r="AF25" i="2"/>
  <c r="AG25" i="2" s="1"/>
  <c r="U332" i="2" l="1"/>
  <c r="AF332" i="2" s="1"/>
  <c r="AG444" i="2"/>
  <c r="AA149" i="2"/>
  <c r="AF288" i="2"/>
  <c r="AG288" i="2" s="1"/>
  <c r="AF294" i="2"/>
  <c r="AG294" i="2" s="1"/>
  <c r="AA234" i="2"/>
  <c r="AA255" i="2"/>
  <c r="AF300" i="2"/>
  <c r="AG300" i="2" s="1"/>
  <c r="AF306" i="2"/>
  <c r="AG306" i="2" s="1"/>
  <c r="AF310" i="2"/>
  <c r="AG310" i="2" s="1"/>
  <c r="AF318" i="2"/>
  <c r="AG318" i="2" s="1"/>
  <c r="AF423" i="2"/>
  <c r="AG423" i="2" s="1"/>
  <c r="A286" i="2"/>
  <c r="A287" i="2" s="1"/>
  <c r="A288" i="2" s="1"/>
  <c r="A289" i="2" s="1"/>
  <c r="V454" i="2"/>
  <c r="V457" i="2" s="1"/>
  <c r="AA83" i="2"/>
  <c r="AA162" i="2"/>
  <c r="AA154" i="2"/>
  <c r="T458" i="2"/>
  <c r="T459" i="2"/>
  <c r="T454" i="2"/>
  <c r="T457" i="2" s="1"/>
  <c r="AA54" i="2"/>
  <c r="AA56" i="2"/>
  <c r="AA62" i="2"/>
  <c r="AA64" i="2"/>
  <c r="AA88" i="2"/>
  <c r="AA92" i="2"/>
  <c r="AA63" i="2"/>
  <c r="AA206" i="2"/>
  <c r="AA343" i="2"/>
  <c r="AA372" i="2"/>
  <c r="AA374" i="2"/>
  <c r="AA380" i="2"/>
  <c r="AA382" i="2"/>
  <c r="AA384" i="2"/>
  <c r="AB448" i="2"/>
  <c r="AF448" i="2"/>
  <c r="AA164" i="2"/>
  <c r="AB81" i="2"/>
  <c r="AF81" i="2"/>
  <c r="AB450" i="2"/>
  <c r="AF450" i="2"/>
  <c r="AA303" i="2"/>
  <c r="AA313" i="2"/>
  <c r="AA342" i="2"/>
  <c r="AA373" i="2"/>
  <c r="AA375" i="2"/>
  <c r="AA377" i="2"/>
  <c r="AA379" i="2"/>
  <c r="AA381" i="2"/>
  <c r="AA385" i="2"/>
  <c r="AA387" i="2"/>
  <c r="AA401" i="2"/>
  <c r="AA403" i="2"/>
  <c r="AA417" i="2"/>
  <c r="AA40" i="2"/>
  <c r="AA42" i="2"/>
  <c r="AA49" i="2"/>
  <c r="AA51" i="2"/>
  <c r="AA53" i="2"/>
  <c r="AA55" i="2"/>
  <c r="AA61" i="2"/>
  <c r="AA87" i="2"/>
  <c r="AA93" i="2"/>
  <c r="AA264" i="2"/>
  <c r="AA316" i="2"/>
  <c r="AA338" i="2"/>
  <c r="AA341" i="2"/>
  <c r="AB191" i="2"/>
  <c r="AF191" i="2"/>
  <c r="W454" i="2"/>
  <c r="W457" i="2" s="1"/>
  <c r="AF91" i="2"/>
  <c r="AB91" i="2"/>
  <c r="AG22" i="2"/>
  <c r="AE22" i="2"/>
  <c r="U18" i="2"/>
  <c r="Z17" i="2"/>
  <c r="AA36" i="2"/>
  <c r="AA39" i="2"/>
  <c r="AA41" i="2"/>
  <c r="AA50" i="2"/>
  <c r="AA52" i="2"/>
  <c r="U104" i="2"/>
  <c r="AU104" i="2"/>
  <c r="U110" i="2"/>
  <c r="AU110" i="2"/>
  <c r="U114" i="2"/>
  <c r="AU114" i="2"/>
  <c r="U118" i="2"/>
  <c r="AU118" i="2"/>
  <c r="AB196" i="2"/>
  <c r="AF196" i="2"/>
  <c r="U220" i="2"/>
  <c r="AU220" i="2"/>
  <c r="U222" i="2"/>
  <c r="AU222" i="2"/>
  <c r="U224" i="2"/>
  <c r="AU224" i="2"/>
  <c r="U238" i="2"/>
  <c r="AU238" i="2"/>
  <c r="U240" i="2"/>
  <c r="AU240" i="2"/>
  <c r="U242" i="2"/>
  <c r="AU242" i="2"/>
  <c r="U244" i="2"/>
  <c r="AU244" i="2"/>
  <c r="U246" i="2"/>
  <c r="AU246" i="2"/>
  <c r="AB248" i="2"/>
  <c r="AF248" i="2"/>
  <c r="U252" i="2"/>
  <c r="AU252" i="2"/>
  <c r="AB260" i="2"/>
  <c r="AF260" i="2"/>
  <c r="U266" i="2"/>
  <c r="AU266" i="2"/>
  <c r="U270" i="2"/>
  <c r="AU270" i="2"/>
  <c r="U276" i="2"/>
  <c r="AU276" i="2"/>
  <c r="U278" i="2"/>
  <c r="AU278" i="2"/>
  <c r="U281" i="2"/>
  <c r="AU281" i="2"/>
  <c r="AU237" i="2"/>
  <c r="U237" i="2"/>
  <c r="AU241" i="2"/>
  <c r="U241" i="2"/>
  <c r="AU245" i="2"/>
  <c r="U245" i="2"/>
  <c r="U291" i="2"/>
  <c r="AU291" i="2"/>
  <c r="U293" i="2"/>
  <c r="AU293" i="2"/>
  <c r="U295" i="2"/>
  <c r="AU295" i="2"/>
  <c r="U297" i="2"/>
  <c r="AU297" i="2"/>
  <c r="U299" i="2"/>
  <c r="AU299" i="2"/>
  <c r="U301" i="2"/>
  <c r="AU301" i="2"/>
  <c r="AB303" i="2"/>
  <c r="AF303" i="2"/>
  <c r="U305" i="2"/>
  <c r="AU305" i="2"/>
  <c r="U307" i="2"/>
  <c r="AU307" i="2"/>
  <c r="U309" i="2"/>
  <c r="AU309" i="2"/>
  <c r="U311" i="2"/>
  <c r="AU311" i="2"/>
  <c r="AB313" i="2"/>
  <c r="AF313" i="2"/>
  <c r="U317" i="2"/>
  <c r="AU317" i="2"/>
  <c r="Z327" i="2"/>
  <c r="AU327" i="2" s="1"/>
  <c r="Z328" i="2"/>
  <c r="AU328" i="2" s="1"/>
  <c r="Z329" i="2"/>
  <c r="AU329" i="2" s="1"/>
  <c r="U333" i="2"/>
  <c r="U337" i="2"/>
  <c r="Y340" i="2"/>
  <c r="X339" i="2"/>
  <c r="Z340" i="2"/>
  <c r="AF342" i="2"/>
  <c r="AB342" i="2"/>
  <c r="AB375" i="2"/>
  <c r="AF375" i="2"/>
  <c r="AB377" i="2"/>
  <c r="AF377" i="2"/>
  <c r="AB417" i="2"/>
  <c r="AF417" i="2"/>
  <c r="AB424" i="2"/>
  <c r="AF424" i="2"/>
  <c r="AA427" i="2"/>
  <c r="AB436" i="2"/>
  <c r="AF436" i="2"/>
  <c r="Z26" i="2"/>
  <c r="AE27" i="2"/>
  <c r="AE26" i="2" s="1"/>
  <c r="AB26" i="2"/>
  <c r="AA91" i="2"/>
  <c r="AA19" i="2"/>
  <c r="Y17" i="2"/>
  <c r="AA21" i="2"/>
  <c r="Y80" i="2"/>
  <c r="X79" i="2"/>
  <c r="Z80" i="2"/>
  <c r="U84" i="2"/>
  <c r="AU84" i="2"/>
  <c r="AA121" i="2"/>
  <c r="AB141" i="2"/>
  <c r="AF141" i="2"/>
  <c r="AB149" i="2"/>
  <c r="AF149" i="2"/>
  <c r="AA179" i="2"/>
  <c r="AG205" i="2"/>
  <c r="AE205" i="2"/>
  <c r="AA200" i="2"/>
  <c r="U215" i="2"/>
  <c r="AU215" i="2"/>
  <c r="AB206" i="2"/>
  <c r="AF206" i="2"/>
  <c r="AA249" i="2"/>
  <c r="AA273" i="2"/>
  <c r="U323" i="2"/>
  <c r="U213" i="2"/>
  <c r="AU213" i="2"/>
  <c r="AU239" i="2"/>
  <c r="U239" i="2"/>
  <c r="AU243" i="2"/>
  <c r="U243" i="2"/>
  <c r="U256" i="2"/>
  <c r="AU256" i="2"/>
  <c r="AB264" i="2"/>
  <c r="AF264" i="2"/>
  <c r="U284" i="2"/>
  <c r="AU284" i="2"/>
  <c r="U287" i="2"/>
  <c r="AU287" i="2"/>
  <c r="U289" i="2"/>
  <c r="AU289" i="2"/>
  <c r="U320" i="2"/>
  <c r="U322" i="2"/>
  <c r="AA332" i="2"/>
  <c r="Y419" i="2"/>
  <c r="X418" i="2"/>
  <c r="X456" i="2" s="1"/>
  <c r="Z419" i="2"/>
  <c r="U429" i="2"/>
  <c r="AU429" i="2"/>
  <c r="AG441" i="2"/>
  <c r="AE441" i="2"/>
  <c r="AG445" i="2"/>
  <c r="AE445" i="2"/>
  <c r="U447" i="2"/>
  <c r="AG193" i="2"/>
  <c r="AE193" i="2"/>
  <c r="AG195" i="2"/>
  <c r="AE195" i="2"/>
  <c r="AG210" i="2"/>
  <c r="AE210" i="2"/>
  <c r="AG438" i="2"/>
  <c r="AE438" i="2"/>
  <c r="AB214" i="2"/>
  <c r="AF214" i="2"/>
  <c r="AA436" i="2"/>
  <c r="AG446" i="2"/>
  <c r="AE446" i="2"/>
  <c r="R459" i="2"/>
  <c r="R458" i="2"/>
  <c r="R454" i="2"/>
  <c r="R457" i="2" s="1"/>
  <c r="U82" i="2"/>
  <c r="U94" i="2"/>
  <c r="AG165" i="2"/>
  <c r="AE165" i="2"/>
  <c r="U156" i="2"/>
  <c r="AU156" i="2"/>
  <c r="U160" i="2"/>
  <c r="AU160" i="2"/>
  <c r="U168" i="2"/>
  <c r="AU168" i="2"/>
  <c r="U175" i="2"/>
  <c r="AU175" i="2"/>
  <c r="U180" i="2"/>
  <c r="AU180" i="2"/>
  <c r="U184" i="2"/>
  <c r="AU184" i="2"/>
  <c r="U188" i="2"/>
  <c r="AU188" i="2"/>
  <c r="AA104" i="2"/>
  <c r="AA110" i="2"/>
  <c r="AA114" i="2"/>
  <c r="AA118" i="2"/>
  <c r="U221" i="2"/>
  <c r="AU221" i="2"/>
  <c r="AB200" i="2"/>
  <c r="AF200" i="2"/>
  <c r="AA220" i="2"/>
  <c r="AA222" i="2"/>
  <c r="AA224" i="2"/>
  <c r="AA238" i="2"/>
  <c r="AA240" i="2"/>
  <c r="AA242" i="2"/>
  <c r="AA244" i="2"/>
  <c r="AA246" i="2"/>
  <c r="AA248" i="2"/>
  <c r="AA252" i="2"/>
  <c r="AA260" i="2"/>
  <c r="AA262" i="2"/>
  <c r="AA266" i="2"/>
  <c r="AA270" i="2"/>
  <c r="AA276" i="2"/>
  <c r="AA281" i="2"/>
  <c r="AA237" i="2"/>
  <c r="AA241" i="2"/>
  <c r="AA245" i="2"/>
  <c r="AU251" i="2"/>
  <c r="U251" i="2"/>
  <c r="AA323" i="2"/>
  <c r="AA291" i="2"/>
  <c r="AA293" i="2"/>
  <c r="AA295" i="2"/>
  <c r="AA297" i="2"/>
  <c r="AA299" i="2"/>
  <c r="AA301" i="2"/>
  <c r="AA305" i="2"/>
  <c r="AA307" i="2"/>
  <c r="AA309" i="2"/>
  <c r="AA311" i="2"/>
  <c r="AA317" i="2"/>
  <c r="Z331" i="2"/>
  <c r="AU331" i="2" s="1"/>
  <c r="U26" i="2"/>
  <c r="S458" i="2"/>
  <c r="S459" i="2"/>
  <c r="S454" i="2"/>
  <c r="S457" i="2" s="1"/>
  <c r="AA84" i="2"/>
  <c r="AI454" i="2"/>
  <c r="AJ108" i="2"/>
  <c r="AB121" i="2"/>
  <c r="AF121" i="2"/>
  <c r="AB145" i="2"/>
  <c r="AF145" i="2"/>
  <c r="U158" i="2"/>
  <c r="AA158" i="2" s="1"/>
  <c r="AU158" i="2"/>
  <c r="U163" i="2"/>
  <c r="AU163" i="2"/>
  <c r="U170" i="2"/>
  <c r="AA170" i="2" s="1"/>
  <c r="AU170" i="2"/>
  <c r="U173" i="2"/>
  <c r="AU173" i="2"/>
  <c r="U177" i="2"/>
  <c r="AA177" i="2" s="1"/>
  <c r="AU177" i="2"/>
  <c r="U182" i="2"/>
  <c r="AA182" i="2" s="1"/>
  <c r="AU182" i="2"/>
  <c r="U186" i="2"/>
  <c r="AU186" i="2"/>
  <c r="U190" i="2"/>
  <c r="AA190" i="2" s="1"/>
  <c r="AU190" i="2"/>
  <c r="AA196" i="2"/>
  <c r="U102" i="2"/>
  <c r="AU102" i="2"/>
  <c r="U106" i="2"/>
  <c r="AU106" i="2"/>
  <c r="U112" i="2"/>
  <c r="AU112" i="2"/>
  <c r="U116" i="2"/>
  <c r="AU116" i="2"/>
  <c r="AU128" i="2"/>
  <c r="U128" i="2"/>
  <c r="U135" i="2"/>
  <c r="AU135" i="2"/>
  <c r="U216" i="2"/>
  <c r="AU216" i="2"/>
  <c r="U218" i="2"/>
  <c r="AU218" i="2"/>
  <c r="U219" i="2"/>
  <c r="AU219" i="2"/>
  <c r="U223" i="2"/>
  <c r="AU223" i="2"/>
  <c r="AB249" i="2"/>
  <c r="AF249" i="2"/>
  <c r="AG253" i="2"/>
  <c r="AE253" i="2"/>
  <c r="U259" i="2"/>
  <c r="AU259" i="2"/>
  <c r="AU261" i="2"/>
  <c r="U261" i="2"/>
  <c r="AA261" i="2" s="1"/>
  <c r="U269" i="2"/>
  <c r="AU269" i="2"/>
  <c r="AF273" i="2"/>
  <c r="AB273" i="2"/>
  <c r="U277" i="2"/>
  <c r="AU277" i="2"/>
  <c r="U280" i="2"/>
  <c r="AU280" i="2"/>
  <c r="AA213" i="2"/>
  <c r="AA239" i="2"/>
  <c r="AA243" i="2"/>
  <c r="AA256" i="2"/>
  <c r="AU286" i="2"/>
  <c r="U286" i="2"/>
  <c r="AP323" i="2"/>
  <c r="AQ323" i="2" s="1"/>
  <c r="AR323" i="2" s="1"/>
  <c r="AA284" i="2"/>
  <c r="AA287" i="2"/>
  <c r="AA289" i="2"/>
  <c r="AA290" i="2"/>
  <c r="AA304" i="2"/>
  <c r="AB316" i="2"/>
  <c r="AF316" i="2"/>
  <c r="AA322" i="2"/>
  <c r="AO322" i="2"/>
  <c r="AP322" i="2" s="1"/>
  <c r="AQ322" i="2" s="1"/>
  <c r="AR322" i="2" s="1"/>
  <c r="Z324" i="2"/>
  <c r="AU324" i="2" s="1"/>
  <c r="Z326" i="2"/>
  <c r="AU326" i="2" s="1"/>
  <c r="Z330" i="2"/>
  <c r="AU330" i="2" s="1"/>
  <c r="U334" i="2"/>
  <c r="U336" i="2"/>
  <c r="AF341" i="2"/>
  <c r="AB341" i="2"/>
  <c r="AA386" i="2"/>
  <c r="AA388" i="2"/>
  <c r="AA398" i="2"/>
  <c r="AA400" i="2"/>
  <c r="AA402" i="2"/>
  <c r="AA429" i="2"/>
  <c r="AG439" i="2"/>
  <c r="AE439" i="2"/>
  <c r="U449" i="2"/>
  <c r="U451" i="2"/>
  <c r="AA424" i="2"/>
  <c r="AG139" i="2"/>
  <c r="AE139" i="2"/>
  <c r="AG143" i="2"/>
  <c r="AE143" i="2"/>
  <c r="A290" i="2" l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291" i="2"/>
  <c r="U330" i="2"/>
  <c r="AA330" i="2" s="1"/>
  <c r="U329" i="2"/>
  <c r="AA329" i="2" s="1"/>
  <c r="AG448" i="2"/>
  <c r="AE448" i="2"/>
  <c r="AA26" i="2"/>
  <c r="AE191" i="2"/>
  <c r="AG191" i="2"/>
  <c r="AG450" i="2"/>
  <c r="AE450" i="2"/>
  <c r="AE81" i="2"/>
  <c r="AG81" i="2"/>
  <c r="AB451" i="2"/>
  <c r="AA451" i="2"/>
  <c r="AF451" i="2"/>
  <c r="AG341" i="2"/>
  <c r="AE341" i="2"/>
  <c r="AA336" i="2"/>
  <c r="AF336" i="2"/>
  <c r="AF330" i="2"/>
  <c r="U324" i="2"/>
  <c r="AG316" i="2"/>
  <c r="AE316" i="2"/>
  <c r="AB280" i="2"/>
  <c r="AF280" i="2"/>
  <c r="AF277" i="2"/>
  <c r="AB277" i="2"/>
  <c r="AB269" i="2"/>
  <c r="AF269" i="2"/>
  <c r="AB259" i="2"/>
  <c r="AF259" i="2"/>
  <c r="AG249" i="2"/>
  <c r="AE249" i="2"/>
  <c r="AF223" i="2"/>
  <c r="AB223" i="2"/>
  <c r="AF219" i="2"/>
  <c r="AB219" i="2"/>
  <c r="AF218" i="2"/>
  <c r="AB218" i="2"/>
  <c r="AA218" i="2"/>
  <c r="AB216" i="2"/>
  <c r="AF216" i="2"/>
  <c r="AA216" i="2"/>
  <c r="AB135" i="2"/>
  <c r="AF135" i="2"/>
  <c r="AB116" i="2"/>
  <c r="AF116" i="2"/>
  <c r="AB112" i="2"/>
  <c r="AF112" i="2"/>
  <c r="AB106" i="2"/>
  <c r="AF106" i="2"/>
  <c r="AB102" i="2"/>
  <c r="AF102" i="2"/>
  <c r="AJ454" i="2"/>
  <c r="AK108" i="2"/>
  <c r="U331" i="2"/>
  <c r="AA331" i="2" s="1"/>
  <c r="AB251" i="2"/>
  <c r="AF251" i="2"/>
  <c r="AG200" i="2"/>
  <c r="AE200" i="2"/>
  <c r="AF221" i="2"/>
  <c r="AB221" i="2"/>
  <c r="AA221" i="2"/>
  <c r="AF188" i="2"/>
  <c r="AB188" i="2"/>
  <c r="AF184" i="2"/>
  <c r="AB184" i="2"/>
  <c r="AF180" i="2"/>
  <c r="AB180" i="2"/>
  <c r="AF175" i="2"/>
  <c r="AB175" i="2"/>
  <c r="AF168" i="2"/>
  <c r="AB168" i="2"/>
  <c r="AF160" i="2"/>
  <c r="AB160" i="2"/>
  <c r="AB156" i="2"/>
  <c r="AF156" i="2"/>
  <c r="AF94" i="2"/>
  <c r="AB94" i="2"/>
  <c r="AF82" i="2"/>
  <c r="AB82" i="2"/>
  <c r="AG214" i="2"/>
  <c r="AE214" i="2"/>
  <c r="U419" i="2"/>
  <c r="Z418" i="2"/>
  <c r="Z456" i="2" s="1"/>
  <c r="AA419" i="2"/>
  <c r="Y418" i="2"/>
  <c r="Y456" i="2" s="1"/>
  <c r="AB320" i="2"/>
  <c r="AE320" i="2" s="1"/>
  <c r="AA320" i="2"/>
  <c r="AB289" i="2"/>
  <c r="AF289" i="2"/>
  <c r="AB287" i="2"/>
  <c r="AF287" i="2"/>
  <c r="AB284" i="2"/>
  <c r="AF284" i="2"/>
  <c r="AB243" i="2"/>
  <c r="AF243" i="2"/>
  <c r="AB239" i="2"/>
  <c r="AF239" i="2"/>
  <c r="AA219" i="2"/>
  <c r="AG206" i="2"/>
  <c r="AE206" i="2"/>
  <c r="AB215" i="2"/>
  <c r="AF215" i="2"/>
  <c r="AA215" i="2"/>
  <c r="AA135" i="2"/>
  <c r="AA116" i="2"/>
  <c r="AA106" i="2"/>
  <c r="AG149" i="2"/>
  <c r="AE149" i="2"/>
  <c r="AG141" i="2"/>
  <c r="AE141" i="2"/>
  <c r="U80" i="2"/>
  <c r="Z79" i="2"/>
  <c r="AA80" i="2"/>
  <c r="Y79" i="2"/>
  <c r="AG424" i="2"/>
  <c r="AE424" i="2"/>
  <c r="AG417" i="2"/>
  <c r="AE417" i="2"/>
  <c r="AG377" i="2"/>
  <c r="AE377" i="2"/>
  <c r="AG375" i="2"/>
  <c r="AE375" i="2"/>
  <c r="AF337" i="2"/>
  <c r="AA337" i="2"/>
  <c r="AF329" i="2"/>
  <c r="U328" i="2"/>
  <c r="AA328" i="2" s="1"/>
  <c r="U327" i="2"/>
  <c r="AA327" i="2" s="1"/>
  <c r="AB317" i="2"/>
  <c r="AF317" i="2"/>
  <c r="AG313" i="2"/>
  <c r="AE313" i="2"/>
  <c r="AB311" i="2"/>
  <c r="AF311" i="2"/>
  <c r="AB309" i="2"/>
  <c r="AF309" i="2"/>
  <c r="AB307" i="2"/>
  <c r="AF307" i="2"/>
  <c r="AB305" i="2"/>
  <c r="AF305" i="2"/>
  <c r="AG303" i="2"/>
  <c r="AE303" i="2"/>
  <c r="AB301" i="2"/>
  <c r="AF301" i="2"/>
  <c r="AB299" i="2"/>
  <c r="AF299" i="2"/>
  <c r="AB297" i="2"/>
  <c r="AF297" i="2"/>
  <c r="AB295" i="2"/>
  <c r="AF295" i="2"/>
  <c r="AB293" i="2"/>
  <c r="AF293" i="2"/>
  <c r="AB291" i="2"/>
  <c r="AF291" i="2"/>
  <c r="AB245" i="2"/>
  <c r="AF245" i="2"/>
  <c r="AB241" i="2"/>
  <c r="AF241" i="2"/>
  <c r="AB237" i="2"/>
  <c r="AF237" i="2"/>
  <c r="AA188" i="2"/>
  <c r="AA180" i="2"/>
  <c r="AA168" i="2"/>
  <c r="AA156" i="2"/>
  <c r="AA82" i="2"/>
  <c r="AG91" i="2"/>
  <c r="AE91" i="2"/>
  <c r="AB449" i="2"/>
  <c r="AF449" i="2"/>
  <c r="AF334" i="2"/>
  <c r="AA334" i="2"/>
  <c r="U326" i="2"/>
  <c r="AA326" i="2" s="1"/>
  <c r="AB286" i="2"/>
  <c r="AF286" i="2"/>
  <c r="AG273" i="2"/>
  <c r="AE273" i="2"/>
  <c r="AB261" i="2"/>
  <c r="AF261" i="2"/>
  <c r="AB128" i="2"/>
  <c r="AF128" i="2"/>
  <c r="AF190" i="2"/>
  <c r="AB190" i="2"/>
  <c r="AF186" i="2"/>
  <c r="AB186" i="2"/>
  <c r="AF182" i="2"/>
  <c r="AB182" i="2"/>
  <c r="AF177" i="2"/>
  <c r="AB177" i="2"/>
  <c r="AF173" i="2"/>
  <c r="AB173" i="2"/>
  <c r="AF170" i="2"/>
  <c r="AB170" i="2"/>
  <c r="AF163" i="2"/>
  <c r="AB163" i="2"/>
  <c r="AF158" i="2"/>
  <c r="AB158" i="2"/>
  <c r="AG145" i="2"/>
  <c r="AE145" i="2"/>
  <c r="AG121" i="2"/>
  <c r="AE121" i="2"/>
  <c r="AA449" i="2"/>
  <c r="AB447" i="2"/>
  <c r="AF447" i="2"/>
  <c r="AA447" i="2"/>
  <c r="AF429" i="2"/>
  <c r="AB429" i="2"/>
  <c r="AA286" i="2"/>
  <c r="AG264" i="2"/>
  <c r="AE264" i="2"/>
  <c r="AB256" i="2"/>
  <c r="AF256" i="2"/>
  <c r="AB213" i="2"/>
  <c r="AF213" i="2"/>
  <c r="AA277" i="2"/>
  <c r="AA269" i="2"/>
  <c r="AA259" i="2"/>
  <c r="AA223" i="2"/>
  <c r="AA128" i="2"/>
  <c r="AA112" i="2"/>
  <c r="AA102" i="2"/>
  <c r="AA186" i="2"/>
  <c r="AA173" i="2"/>
  <c r="AA163" i="2"/>
  <c r="AF84" i="2"/>
  <c r="AB84" i="2"/>
  <c r="X454" i="2"/>
  <c r="X457" i="2" s="1"/>
  <c r="AG436" i="2"/>
  <c r="AE436" i="2"/>
  <c r="AG342" i="2"/>
  <c r="AE342" i="2"/>
  <c r="U340" i="2"/>
  <c r="Z339" i="2"/>
  <c r="Z454" i="2" s="1"/>
  <c r="Z457" i="2" s="1"/>
  <c r="AA340" i="2"/>
  <c r="AA339" i="2" s="1"/>
  <c r="Y339" i="2"/>
  <c r="AA333" i="2"/>
  <c r="AF333" i="2"/>
  <c r="AA251" i="2"/>
  <c r="AF281" i="2"/>
  <c r="AB281" i="2"/>
  <c r="AB278" i="2"/>
  <c r="AF278" i="2"/>
  <c r="AF276" i="2"/>
  <c r="AB276" i="2"/>
  <c r="AB270" i="2"/>
  <c r="AF270" i="2"/>
  <c r="AB266" i="2"/>
  <c r="AF266" i="2"/>
  <c r="AG260" i="2"/>
  <c r="AE260" i="2"/>
  <c r="AB252" i="2"/>
  <c r="AF252" i="2"/>
  <c r="AG248" i="2"/>
  <c r="AE248" i="2"/>
  <c r="AB246" i="2"/>
  <c r="AF246" i="2"/>
  <c r="AB244" i="2"/>
  <c r="AF244" i="2"/>
  <c r="AB242" i="2"/>
  <c r="AF242" i="2"/>
  <c r="AB240" i="2"/>
  <c r="AF240" i="2"/>
  <c r="AB238" i="2"/>
  <c r="AF238" i="2"/>
  <c r="AF224" i="2"/>
  <c r="AB224" i="2"/>
  <c r="AF222" i="2"/>
  <c r="AB222" i="2"/>
  <c r="AF220" i="2"/>
  <c r="AB220" i="2"/>
  <c r="AG196" i="2"/>
  <c r="AE196" i="2"/>
  <c r="AB118" i="2"/>
  <c r="AF118" i="2"/>
  <c r="AB114" i="2"/>
  <c r="AF114" i="2"/>
  <c r="AB110" i="2"/>
  <c r="AF110" i="2"/>
  <c r="AB104" i="2"/>
  <c r="AF104" i="2"/>
  <c r="AA184" i="2"/>
  <c r="AA175" i="2"/>
  <c r="AA160" i="2"/>
  <c r="AA94" i="2"/>
  <c r="AF18" i="2"/>
  <c r="AA18" i="2"/>
  <c r="AA17" i="2" s="1"/>
  <c r="AB18" i="2"/>
  <c r="U17" i="2"/>
  <c r="A327" i="2" l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Y454" i="2"/>
  <c r="Y457" i="2" s="1"/>
  <c r="AG18" i="2"/>
  <c r="AE18" i="2"/>
  <c r="AE17" i="2" s="1"/>
  <c r="AB17" i="2"/>
  <c r="AG104" i="2"/>
  <c r="AE104" i="2"/>
  <c r="AG110" i="2"/>
  <c r="AE110" i="2"/>
  <c r="AG114" i="2"/>
  <c r="AE114" i="2"/>
  <c r="AG118" i="2"/>
  <c r="AE118" i="2"/>
  <c r="AG238" i="2"/>
  <c r="AE238" i="2"/>
  <c r="AG240" i="2"/>
  <c r="AE240" i="2"/>
  <c r="AG242" i="2"/>
  <c r="AE242" i="2"/>
  <c r="AG244" i="2"/>
  <c r="AE244" i="2"/>
  <c r="AG246" i="2"/>
  <c r="AE246" i="2"/>
  <c r="AG252" i="2"/>
  <c r="AE252" i="2"/>
  <c r="AG266" i="2"/>
  <c r="AE266" i="2"/>
  <c r="AG270" i="2"/>
  <c r="AE270" i="2"/>
  <c r="AG278" i="2"/>
  <c r="AE278" i="2"/>
  <c r="AG213" i="2"/>
  <c r="AE213" i="2"/>
  <c r="AG256" i="2"/>
  <c r="AE256" i="2"/>
  <c r="AG429" i="2"/>
  <c r="AE429" i="2"/>
  <c r="AG447" i="2"/>
  <c r="AE447" i="2"/>
  <c r="AG158" i="2"/>
  <c r="AE158" i="2"/>
  <c r="AG163" i="2"/>
  <c r="AE163" i="2"/>
  <c r="AG170" i="2"/>
  <c r="AE170" i="2"/>
  <c r="AG173" i="2"/>
  <c r="AE173" i="2"/>
  <c r="AG177" i="2"/>
  <c r="AE177" i="2"/>
  <c r="AG182" i="2"/>
  <c r="AE182" i="2"/>
  <c r="AG186" i="2"/>
  <c r="AE186" i="2"/>
  <c r="AG190" i="2"/>
  <c r="AE190" i="2"/>
  <c r="AE449" i="2"/>
  <c r="AG449" i="2"/>
  <c r="AG237" i="2"/>
  <c r="AE237" i="2"/>
  <c r="AG241" i="2"/>
  <c r="AE241" i="2"/>
  <c r="AG245" i="2"/>
  <c r="AE245" i="2"/>
  <c r="AG291" i="2"/>
  <c r="AE291" i="2"/>
  <c r="AG293" i="2"/>
  <c r="AE293" i="2"/>
  <c r="AG295" i="2"/>
  <c r="AE295" i="2"/>
  <c r="AG297" i="2"/>
  <c r="AE297" i="2"/>
  <c r="AG299" i="2"/>
  <c r="AE299" i="2"/>
  <c r="AG301" i="2"/>
  <c r="AE301" i="2"/>
  <c r="AG305" i="2"/>
  <c r="AE305" i="2"/>
  <c r="AG307" i="2"/>
  <c r="AE307" i="2"/>
  <c r="AG309" i="2"/>
  <c r="AE309" i="2"/>
  <c r="AG311" i="2"/>
  <c r="AE311" i="2"/>
  <c r="AG317" i="2"/>
  <c r="AE317" i="2"/>
  <c r="AB80" i="2"/>
  <c r="U79" i="2"/>
  <c r="AG215" i="2"/>
  <c r="AE215" i="2"/>
  <c r="AG156" i="2"/>
  <c r="AE156" i="2"/>
  <c r="AG221" i="2"/>
  <c r="AE221" i="2"/>
  <c r="AG102" i="2"/>
  <c r="AE102" i="2"/>
  <c r="AG106" i="2"/>
  <c r="AE106" i="2"/>
  <c r="AG112" i="2"/>
  <c r="AE112" i="2"/>
  <c r="AG116" i="2"/>
  <c r="AE116" i="2"/>
  <c r="AG135" i="2"/>
  <c r="AE135" i="2"/>
  <c r="AG259" i="2"/>
  <c r="AE259" i="2"/>
  <c r="AG269" i="2"/>
  <c r="AE269" i="2"/>
  <c r="AG280" i="2"/>
  <c r="AE280" i="2"/>
  <c r="AG220" i="2"/>
  <c r="AE220" i="2"/>
  <c r="AG222" i="2"/>
  <c r="AE222" i="2"/>
  <c r="AG224" i="2"/>
  <c r="AE224" i="2"/>
  <c r="AG276" i="2"/>
  <c r="AE276" i="2"/>
  <c r="AG281" i="2"/>
  <c r="AE281" i="2"/>
  <c r="AF340" i="2"/>
  <c r="AB340" i="2"/>
  <c r="U339" i="2"/>
  <c r="AG84" i="2"/>
  <c r="AE84" i="2"/>
  <c r="AG128" i="2"/>
  <c r="AE128" i="2"/>
  <c r="AG261" i="2"/>
  <c r="AE261" i="2"/>
  <c r="AG286" i="2"/>
  <c r="AE286" i="2"/>
  <c r="AG239" i="2"/>
  <c r="AE239" i="2"/>
  <c r="AG243" i="2"/>
  <c r="AE243" i="2"/>
  <c r="AG284" i="2"/>
  <c r="AE284" i="2"/>
  <c r="AG287" i="2"/>
  <c r="AE287" i="2"/>
  <c r="AG289" i="2"/>
  <c r="AE289" i="2"/>
  <c r="AA418" i="2"/>
  <c r="AA456" i="2" s="1"/>
  <c r="AB419" i="2"/>
  <c r="U418" i="2"/>
  <c r="U456" i="2" s="1"/>
  <c r="AG82" i="2"/>
  <c r="AE82" i="2"/>
  <c r="AG94" i="2"/>
  <c r="AE94" i="2"/>
  <c r="AG160" i="2"/>
  <c r="AE160" i="2"/>
  <c r="AG168" i="2"/>
  <c r="AE168" i="2"/>
  <c r="AG175" i="2"/>
  <c r="AE175" i="2"/>
  <c r="AG180" i="2"/>
  <c r="AE180" i="2"/>
  <c r="AG184" i="2"/>
  <c r="AE184" i="2"/>
  <c r="AG188" i="2"/>
  <c r="AE188" i="2"/>
  <c r="AG251" i="2"/>
  <c r="AE251" i="2"/>
  <c r="AK454" i="2"/>
  <c r="AL108" i="2"/>
  <c r="AG216" i="2"/>
  <c r="AE216" i="2"/>
  <c r="AG218" i="2"/>
  <c r="AE218" i="2"/>
  <c r="AG219" i="2"/>
  <c r="AE219" i="2"/>
  <c r="AG223" i="2"/>
  <c r="AE223" i="2"/>
  <c r="AG277" i="2"/>
  <c r="AE277" i="2"/>
  <c r="AA324" i="2"/>
  <c r="AA79" i="2" s="1"/>
  <c r="AF324" i="2"/>
  <c r="AF454" i="2" s="1"/>
  <c r="AG451" i="2"/>
  <c r="AE451" i="2"/>
  <c r="A338" i="2" l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9" i="2" s="1"/>
  <c r="A420" i="2" s="1"/>
  <c r="A421" i="2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A454" i="2"/>
  <c r="AA457" i="2" s="1"/>
  <c r="U454" i="2"/>
  <c r="U457" i="2" s="1"/>
  <c r="AE419" i="2"/>
  <c r="AE418" i="2" s="1"/>
  <c r="AE456" i="2" s="1"/>
  <c r="AB418" i="2"/>
  <c r="AB456" i="2" s="1"/>
  <c r="U459" i="2"/>
  <c r="U458" i="2"/>
  <c r="AE80" i="2"/>
  <c r="AE79" i="2" s="1"/>
  <c r="AB79" i="2"/>
  <c r="AL454" i="2"/>
  <c r="AM108" i="2"/>
  <c r="AB339" i="2"/>
  <c r="AG340" i="2"/>
  <c r="AE340" i="2"/>
  <c r="AE339" i="2" s="1"/>
  <c r="AE459" i="2" s="1"/>
  <c r="AG454" i="2"/>
  <c r="A442" i="2" l="1"/>
  <c r="A443" i="2" s="1"/>
  <c r="A444" i="2"/>
  <c r="A445" i="2" s="1"/>
  <c r="A446" i="2" s="1"/>
  <c r="A447" i="2" s="1"/>
  <c r="A449" i="2" s="1"/>
  <c r="A450" i="2" s="1"/>
  <c r="A451" i="2" s="1"/>
  <c r="A452" i="2" s="1"/>
  <c r="A453" i="2" s="1"/>
  <c r="AB454" i="2"/>
  <c r="AB457" i="2" s="1"/>
  <c r="AE454" i="2"/>
  <c r="AE457" i="2" s="1"/>
  <c r="AM454" i="2"/>
  <c r="AN108" i="2"/>
  <c r="AE458" i="2"/>
  <c r="AF455" i="2" l="1"/>
  <c r="AN454" i="2"/>
  <c r="AO108" i="2"/>
  <c r="AO454" i="2" l="1"/>
  <c r="AP108" i="2"/>
  <c r="AP454" i="2" l="1"/>
  <c r="AQ108" i="2"/>
  <c r="AQ454" i="2" l="1"/>
  <c r="AR108" i="2"/>
  <c r="AR454" i="2" s="1"/>
</calcChain>
</file>

<file path=xl/comments1.xml><?xml version="1.0" encoding="utf-8"?>
<comments xmlns="http://schemas.openxmlformats.org/spreadsheetml/2006/main">
  <authors>
    <author>Filatova</author>
    <author>Snigireva</author>
    <author>Сигаловская М</author>
  </authors>
  <commentLis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осн амортизации - по осн.деят.
</t>
        </r>
      </text>
    </comment>
    <comment ref="B44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часть амортизации - по непроизв. Назначению, 15,5 %- сч.91, 84,5%-сч.15,5%
</t>
        </r>
      </text>
    </comment>
    <comment ref="K100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в бухучете</t>
        </r>
      </text>
    </comment>
    <comment ref="M100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в бухучете</t>
        </r>
      </text>
    </comment>
    <comment ref="K115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бывшая в экслуатации
</t>
        </r>
      </text>
    </comment>
    <comment ref="M115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бывшая в экслуатации
</t>
        </r>
      </text>
    </comment>
    <comment ref="N115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до этого была в экспл. У др.собств</t>
        </r>
      </text>
    </comment>
    <comment ref="K116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16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17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17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1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1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1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1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2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по срокам в бухучете ГЭС
</t>
        </r>
      </text>
    </comment>
    <comment ref="L12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</t>
        </r>
      </text>
    </comment>
    <comment ref="M12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по срокам в бухучете ГЭС
</t>
        </r>
      </text>
    </comment>
    <comment ref="J127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по бухучету
</t>
        </r>
      </text>
    </comment>
    <comment ref="K127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
</t>
        </r>
      </text>
    </comment>
    <comment ref="L127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
</t>
        </r>
      </text>
    </comment>
    <comment ref="M127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
</t>
        </r>
      </text>
    </comment>
    <comment ref="K128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такой срок был в  гэс
</t>
        </r>
      </text>
    </comment>
    <comment ref="M128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такой срок был в  гэс
</t>
        </r>
      </text>
    </comment>
    <comment ref="K134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срок по бухучету, такой был в ГЭС
</t>
        </r>
      </text>
    </comment>
    <comment ref="M134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срок по бухучету, такой был в ГЭС
</t>
        </r>
      </text>
    </comment>
    <comment ref="K13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по такому сроку было в ГЭС
</t>
        </r>
      </text>
    </comment>
    <comment ref="M13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по такому сроку было в ГЭС
</t>
        </r>
      </text>
    </comment>
    <comment ref="K16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</t>
        </r>
      </text>
    </comment>
    <comment ref="M16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</t>
        </r>
      </text>
    </comment>
    <comment ref="K166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в бухучете - 25 (отсается доначислить)
</t>
        </r>
      </text>
    </comment>
    <comment ref="M166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в бухучете - 25 (отсается доначислить)
</t>
        </r>
      </text>
    </comment>
    <comment ref="K172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72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73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73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7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7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X178" authorId="1">
      <text>
        <r>
          <rPr>
            <b/>
            <sz val="9"/>
            <color indexed="81"/>
            <rFont val="Tahoma"/>
            <family val="2"/>
            <charset val="204"/>
          </rPr>
          <t>Snigireva:</t>
        </r>
        <r>
          <rPr>
            <sz val="9"/>
            <color indexed="81"/>
            <rFont val="Tahoma"/>
            <family val="2"/>
            <charset val="204"/>
          </rPr>
          <t xml:space="preserve">
д.б. 978,53 в мес по б/у</t>
        </r>
      </text>
    </comment>
    <comment ref="K18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8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8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8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190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190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1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19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0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0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2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2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3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3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4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5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5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K22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M228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б/у
</t>
        </r>
      </text>
    </comment>
    <comment ref="B313" authorId="2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сч.91.2-0,696, сч.23- 0,103, сч.2- 0,201</t>
        </r>
      </text>
    </comment>
    <comment ref="B340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теперь в основном
</t>
        </r>
      </text>
    </comment>
    <comment ref="K37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бухучете, по срокам, переданным из ГЭС</t>
        </r>
      </text>
    </comment>
    <comment ref="M375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так в бухучете, по срокам, переданным из ГЭС</t>
        </r>
      </text>
    </comment>
    <comment ref="B404" authorId="2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стоимости ОС в 2020 году</t>
        </r>
      </text>
    </comment>
    <comment ref="B411" authorId="2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стоимости ОС в 2020
</t>
        </r>
      </text>
    </comment>
    <comment ref="B414" authorId="2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сч.91.2-0,696, сч.23- 0,103, сч.2- 0,201</t>
        </r>
      </text>
    </comment>
    <comment ref="B420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самусь
</t>
        </r>
      </text>
    </comment>
    <comment ref="B423" authorId="1">
      <text>
        <r>
          <rPr>
            <b/>
            <sz val="8"/>
            <color indexed="81"/>
            <rFont val="Tahoma"/>
            <family val="2"/>
            <charset val="204"/>
          </rPr>
          <t>Snigireva:</t>
        </r>
        <r>
          <rPr>
            <sz val="8"/>
            <color indexed="81"/>
            <rFont val="Tahoma"/>
            <family val="2"/>
            <charset val="204"/>
          </rPr>
          <t xml:space="preserve">
в ОСВ 20 счета и анализе счета 20 ошибочно прошла по г.Северску сумма 7544,27</t>
        </r>
      </text>
    </comment>
    <comment ref="B428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2 мес. 2015 амортизация прошла по г.Северску, 10 мес. - самусь</t>
        </r>
      </text>
    </comment>
    <comment ref="B433" authorId="0">
      <text>
        <r>
          <rPr>
            <b/>
            <sz val="8"/>
            <color indexed="81"/>
            <rFont val="Tahoma"/>
            <family val="2"/>
            <charset val="204"/>
          </rPr>
          <t>Filatova:</t>
        </r>
        <r>
          <rPr>
            <sz val="8"/>
            <color indexed="81"/>
            <rFont val="Tahoma"/>
            <family val="2"/>
            <charset val="204"/>
          </rPr>
          <t xml:space="preserve">
передана по остаточ.стоимости
</t>
        </r>
      </text>
    </comment>
  </commentList>
</comments>
</file>

<file path=xl/comments2.xml><?xml version="1.0" encoding="utf-8"?>
<comments xmlns="http://schemas.openxmlformats.org/spreadsheetml/2006/main">
  <authors>
    <author>Сигаловская М</author>
  </authors>
  <commentList>
    <comment ref="K124" authorId="0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Списание объекта</t>
        </r>
      </text>
    </comment>
    <comment ref="K913" authorId="0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списание объекта</t>
        </r>
      </text>
    </comment>
    <comment ref="K1145" authorId="0">
      <text>
        <r>
          <rPr>
            <b/>
            <sz val="9"/>
            <color indexed="81"/>
            <rFont val="Tahoma"/>
            <family val="2"/>
            <charset val="204"/>
          </rPr>
          <t>Сигаловская М:</t>
        </r>
        <r>
          <rPr>
            <sz val="9"/>
            <color indexed="81"/>
            <rFont val="Tahoma"/>
            <family val="2"/>
            <charset val="204"/>
          </rPr>
          <t xml:space="preserve">
списание 21.10.2020</t>
        </r>
      </text>
    </comment>
  </commentList>
</comments>
</file>

<file path=xl/sharedStrings.xml><?xml version="1.0" encoding="utf-8"?>
<sst xmlns="http://schemas.openxmlformats.org/spreadsheetml/2006/main" count="12224" uniqueCount="3382">
  <si>
    <t>ООО "Электросети"</t>
  </si>
  <si>
    <t xml:space="preserve">за </t>
  </si>
  <si>
    <t>год</t>
  </si>
  <si>
    <t>№ п/п</t>
  </si>
  <si>
    <t>Наименование организации - арендодателя</t>
  </si>
  <si>
    <t>система налогообложения арендодателя</t>
  </si>
  <si>
    <t>договор, доп.соглашение (ДС)</t>
  </si>
  <si>
    <t xml:space="preserve">Объект основных средств &lt;*&gt; </t>
  </si>
  <si>
    <t>Кол-во, км/ шт.</t>
  </si>
  <si>
    <t>Адрес местонахождения объекта основных средств</t>
  </si>
  <si>
    <t>категория имущество (движимое/недвижимое)</t>
  </si>
  <si>
    <t>Кадастровый номер объекта основных средств (для недвижимого имущества)</t>
  </si>
  <si>
    <t xml:space="preserve">Кадастровая стоимость имущства (для недвижимого имущества) &lt;*&gt; </t>
  </si>
  <si>
    <t>Инвентарный номер</t>
  </si>
  <si>
    <t xml:space="preserve">номер страницы&lt;**&gt; </t>
  </si>
  <si>
    <t>Аморт группа ОС</t>
  </si>
  <si>
    <t>Срок полезного использования, принятый в бухгалтерском учете,  мес.</t>
  </si>
  <si>
    <t>Ммксимальный срок полезного использования, мес.</t>
  </si>
  <si>
    <t>Новый срок полезного использования ОС после проведения реконструкции, модернизации,  мес.</t>
  </si>
  <si>
    <t>Дата ввода в эксплуатацию если объект приобретен до 01.01.2020</t>
  </si>
  <si>
    <t>Дата проведения реконструкции, модернизации/приобретения (если объект приоретен после 01.01.2020)</t>
  </si>
  <si>
    <t>Первоначальная стоимость (без учета переоценки) на 01.01.2020</t>
  </si>
  <si>
    <t>Стоимость рконструкции, модернизации оъектов ОС / Приобретение объектов</t>
  </si>
  <si>
    <t>Стоимость основных средств на 01.01.2021, всего (гр.16+гр.17)</t>
  </si>
  <si>
    <t>Накопленная амортизация на 01.01.2020</t>
  </si>
  <si>
    <t xml:space="preserve">Остаточная стоимость по данным бух.учета  на </t>
  </si>
  <si>
    <t>Сумма амортизации (за месяц) до реконструкции по сроку, принятому в ОРГ</t>
  </si>
  <si>
    <t>Сумма амортизации (за месяц), до реконструкции (с максимальным сроком полезного использования)</t>
  </si>
  <si>
    <t>Сумма амортизации за месяц после реконструкции (по сроку принятому в ОРГ)</t>
  </si>
  <si>
    <t>Сумма амортизации за месяц после реконструкции (по максимальному сроку)</t>
  </si>
  <si>
    <t>Арендная плата в год в соответствии с договором, руб. в год</t>
  </si>
  <si>
    <t>Расчет амортизации и налога на имущество</t>
  </si>
  <si>
    <t>НДС</t>
  </si>
  <si>
    <t>Итого размер арендной платы</t>
  </si>
  <si>
    <t>Доля затрат, относящаяся на услуги по передаче ээ, %</t>
  </si>
  <si>
    <t>Итого размер арендной платы, принимаемый ДТР в доле, приходяйщейся на услуги по передаче ээ</t>
  </si>
  <si>
    <t>№ договора</t>
  </si>
  <si>
    <t>Дата заключения договора</t>
  </si>
  <si>
    <t>№ ДС</t>
  </si>
  <si>
    <t>Дата заключения ДС</t>
  </si>
  <si>
    <t>срок действия договора</t>
  </si>
  <si>
    <t>условия пролонгации в соответсвтии с договором</t>
  </si>
  <si>
    <t>Итого расчетная сумма арендной платы в год</t>
  </si>
  <si>
    <t>Всего</t>
  </si>
  <si>
    <t>в том числе:</t>
  </si>
  <si>
    <t>Амортизация за год</t>
  </si>
  <si>
    <t>Амортизация за 2020 год (по максимальному сроку) &lt;*&gt;</t>
  </si>
  <si>
    <t>Остаточная стоимость на 01.01.18</t>
  </si>
  <si>
    <t>Остаточная стоимость на 01.02.18</t>
  </si>
  <si>
    <t>Остаточная стоимость на 01.03.18</t>
  </si>
  <si>
    <t>Остаточная стоимость на 01.04.18</t>
  </si>
  <si>
    <t>Остаточная стоимость на 01.05.18</t>
  </si>
  <si>
    <t>Остаточная стоимость на 01.06.18</t>
  </si>
  <si>
    <t>Остаточная стоимость на 01.07.18</t>
  </si>
  <si>
    <t>Остаточная стоимость на 01.08.18</t>
  </si>
  <si>
    <t>Остаточная стоимость на 01.09.18</t>
  </si>
  <si>
    <t>Остаточная стоимость на 01.10.18</t>
  </si>
  <si>
    <t>Остаточная стоимость на 01.11.18</t>
  </si>
  <si>
    <t>Остаточная стоимость на 01.12.18</t>
  </si>
  <si>
    <t>Остаточная стоимость на 31.12.18</t>
  </si>
  <si>
    <t xml:space="preserve">Среднегодовая стоимость за 2020 год </t>
  </si>
  <si>
    <t>среднегодовая стоимость имущества</t>
  </si>
  <si>
    <t>Ставка налога на имущество (от среднегодовой стоимости)</t>
  </si>
  <si>
    <t>Ставка налога на имущество (от кадастровой стоимости)</t>
  </si>
  <si>
    <t>Налог на имущество</t>
  </si>
  <si>
    <t>Налог на землю</t>
  </si>
  <si>
    <t>с (даты)</t>
  </si>
  <si>
    <t>по (дата)</t>
  </si>
  <si>
    <t>Кадастровый номер</t>
  </si>
  <si>
    <t>Площадь участка, кв.м</t>
  </si>
  <si>
    <t>Удельный показатель кадастровой стоимости, руб/кв.м.</t>
  </si>
  <si>
    <t>Кадастровая стоимость, руб.</t>
  </si>
  <si>
    <t xml:space="preserve">База, руб. </t>
  </si>
  <si>
    <t xml:space="preserve">Налоговая ставка % </t>
  </si>
  <si>
    <t>УСН (доходы-расходы)</t>
  </si>
  <si>
    <t>УСН (доходы)</t>
  </si>
  <si>
    <t>1.</t>
  </si>
  <si>
    <t>Электросетевое хозяйство</t>
  </si>
  <si>
    <t>00050626</t>
  </si>
  <si>
    <t>00050627</t>
  </si>
  <si>
    <t xml:space="preserve">1010300881     </t>
  </si>
  <si>
    <t>движимое</t>
  </si>
  <si>
    <t>недвижимое</t>
  </si>
  <si>
    <t xml:space="preserve"> </t>
  </si>
  <si>
    <t>Кабельная линия ТП-318 до ВРУ лыжной базы "Янтарь", 101032572</t>
  </si>
  <si>
    <t>Сооружение кабельной линии (КЛ-0,4 кВ) от ТП-118 до с/к "Молодость", 101032573</t>
  </si>
  <si>
    <t>Нежилые помещения №1001-1003 (трансформаторная подстанция ТП-220), 10102717, 31.12.2020</t>
  </si>
  <si>
    <t>Седьмая группа (свыше 15 лет до 20 лет включительно)</t>
  </si>
  <si>
    <t>Итого</t>
  </si>
  <si>
    <t>в том числе Самусь</t>
  </si>
  <si>
    <t>Северск</t>
  </si>
  <si>
    <t>Э00000210</t>
  </si>
  <si>
    <t>Заполнению подлежат ячейка, не выделенные цветом. В ячейках, выделенных цветом, проставлены формулы - их не трогать!!!!!!!!!!!</t>
  </si>
  <si>
    <t>Наименование организации</t>
  </si>
  <si>
    <t>Дополнительные графы не вставлять!!!!</t>
  </si>
  <si>
    <t>ОСН</t>
  </si>
  <si>
    <t>Формулы не исправлять!!!!!</t>
  </si>
  <si>
    <t>система налогообложения регулируемой организации</t>
  </si>
  <si>
    <t>В красных ячейках сообщение об ошибке / отсутствии ошибки</t>
  </si>
  <si>
    <t>Значение показателя, годы</t>
  </si>
  <si>
    <t>Динамика изменения показателя</t>
  </si>
  <si>
    <t>Объект основных средств</t>
  </si>
  <si>
    <t>Кадастровая стоимость имущства (для недвижимого имущества)</t>
  </si>
  <si>
    <t>номер страницы*</t>
  </si>
  <si>
    <t>Амортизационная группа ОС</t>
  </si>
  <si>
    <t>Максимальный срок полезного использования, мес.</t>
  </si>
  <si>
    <r>
      <rPr>
        <sz val="11"/>
        <rFont val="Calibri"/>
        <family val="2"/>
        <charset val="204"/>
      </rPr>
      <t xml:space="preserve">Первоначальная стоимость </t>
    </r>
    <r>
      <rPr>
        <b/>
        <u/>
        <sz val="9"/>
        <rFont val="Times New Roman"/>
        <family val="1"/>
        <charset val="204"/>
      </rPr>
      <t>(без учета переоценки)</t>
    </r>
    <r>
      <rPr>
        <b/>
        <sz val="9"/>
        <rFont val="Times New Roman"/>
        <family val="1"/>
        <charset val="204"/>
      </rPr>
      <t xml:space="preserve"> на 01.01.2020</t>
    </r>
  </si>
  <si>
    <t>Стоимость реконструкции, модернизации, строительства оъектов ОС / Приобретение объектов &lt;*&gt;</t>
  </si>
  <si>
    <t>Стоимость основных средств на 01.01.2021, всего (гр.24+гр.25)</t>
  </si>
  <si>
    <t>накопленная амортизация на 01.01.2020</t>
  </si>
  <si>
    <t xml:space="preserve">Остаточная стоимость по данным бух.учета на </t>
  </si>
  <si>
    <t>Сумма амортизации за месяц после реконструкции (по Максимальному сроку)</t>
  </si>
  <si>
    <t>Амортизация за год (по сроку, принятому в бух. чете)</t>
  </si>
  <si>
    <t>Амортизация за год (по максимальному сроку)</t>
  </si>
  <si>
    <t>янв</t>
  </si>
  <si>
    <t>февр</t>
  </si>
  <si>
    <t xml:space="preserve">март </t>
  </si>
  <si>
    <t>апр</t>
  </si>
  <si>
    <t>май</t>
  </si>
  <si>
    <t>июнь</t>
  </si>
  <si>
    <t>июль</t>
  </si>
  <si>
    <t>август</t>
  </si>
  <si>
    <t>сент</t>
  </si>
  <si>
    <t>окт</t>
  </si>
  <si>
    <t>нояб</t>
  </si>
  <si>
    <t>дек</t>
  </si>
  <si>
    <t>Непроизводственное назначение</t>
  </si>
  <si>
    <t>г.Северск, Коммунистический проспект, 57а, пом.1</t>
  </si>
  <si>
    <t xml:space="preserve">недвижимое </t>
  </si>
  <si>
    <t>70:22:0010103:4705</t>
  </si>
  <si>
    <t>Э000000050</t>
  </si>
  <si>
    <t>Десятая группа (свыше 30 лет)</t>
  </si>
  <si>
    <t>г.Северск, Коммунистический проспект, 57а</t>
  </si>
  <si>
    <t xml:space="preserve">движимое </t>
  </si>
  <si>
    <t>Э00000107</t>
  </si>
  <si>
    <t>Четвертая группа (свыше 5 лет до 7 лет включительно)</t>
  </si>
  <si>
    <t xml:space="preserve"> г.Северск, ул.Мира, 18б, стр. 4</t>
  </si>
  <si>
    <t>00010317</t>
  </si>
  <si>
    <t xml:space="preserve"> г.Северск, ул.Мира, 18б</t>
  </si>
  <si>
    <t>Э00000240</t>
  </si>
  <si>
    <t>00010304</t>
  </si>
  <si>
    <t>Одноэтажное нежилое здание с подвалом (склад-сарай), 000000005, 02.04.2012</t>
  </si>
  <si>
    <t>г.Северск, Коммунистический проспект, 57а, стр.1пом.5, пом.1,2,3,4, п1-п9</t>
  </si>
  <si>
    <t xml:space="preserve">70:22:0010103:4822, 70:22:0010103:4823        </t>
  </si>
  <si>
    <t>000000005</t>
  </si>
  <si>
    <t>18</t>
  </si>
  <si>
    <t>2 764,17</t>
  </si>
  <si>
    <t>п.Самусь</t>
  </si>
  <si>
    <t>Э00000242</t>
  </si>
  <si>
    <t>Пятая группа (свыше 7 лет до 10 лет включительно)</t>
  </si>
  <si>
    <t>г.Северск, Коммунистический проспект, 57а, пом.2</t>
  </si>
  <si>
    <t>70:22:0010103:4704</t>
  </si>
  <si>
    <t>Э000000049</t>
  </si>
  <si>
    <t>Общехозяйственный участок</t>
  </si>
  <si>
    <t>Э00000091</t>
  </si>
  <si>
    <t>70-70-02/107/2005-233</t>
  </si>
  <si>
    <t>000000002</t>
  </si>
  <si>
    <t>00070110</t>
  </si>
  <si>
    <t>Третья группа (свыше 3 лет до 5 лет включительно)</t>
  </si>
  <si>
    <t xml:space="preserve"> 00070111</t>
  </si>
  <si>
    <t>00070112</t>
  </si>
  <si>
    <t>Э00000074</t>
  </si>
  <si>
    <t>Вторая группа (свыше 2 лет до 3 лет включительно)</t>
  </si>
  <si>
    <t>Э00000077</t>
  </si>
  <si>
    <t xml:space="preserve"> 00045629</t>
  </si>
  <si>
    <t>00070020</t>
  </si>
  <si>
    <t>Э00000106</t>
  </si>
  <si>
    <t>000000016</t>
  </si>
  <si>
    <t>Шестая группа (свыше 10 лет до 15 лет включительно)</t>
  </si>
  <si>
    <t>г.Северск, Коммунистический проспект, 57б</t>
  </si>
  <si>
    <t>000000015</t>
  </si>
  <si>
    <t>Э00000047</t>
  </si>
  <si>
    <t>Э00000070</t>
  </si>
  <si>
    <t>Э00000076</t>
  </si>
  <si>
    <t>Э00000051</t>
  </si>
  <si>
    <t>Э00000148</t>
  </si>
  <si>
    <t>Э00000092</t>
  </si>
  <si>
    <t>00075777</t>
  </si>
  <si>
    <t>Э00000033</t>
  </si>
  <si>
    <t>00020317</t>
  </si>
  <si>
    <t>00070113</t>
  </si>
  <si>
    <t>00075781</t>
  </si>
  <si>
    <t>Э00000073</t>
  </si>
  <si>
    <t>Первая группа (от 1 года до 2 лет включительно)</t>
  </si>
  <si>
    <t xml:space="preserve"> 00075782</t>
  </si>
  <si>
    <t xml:space="preserve"> Э00000221</t>
  </si>
  <si>
    <t xml:space="preserve"> Э00000248</t>
  </si>
  <si>
    <t xml:space="preserve"> Э00000233</t>
  </si>
  <si>
    <t>Э00000283</t>
  </si>
  <si>
    <t>Э00000262</t>
  </si>
  <si>
    <t>Э00000270</t>
  </si>
  <si>
    <t>Э00000271</t>
  </si>
  <si>
    <t>Э00000280</t>
  </si>
  <si>
    <t>Девятая группа (свыше 25 лет до 30 лет включительно)</t>
  </si>
  <si>
    <t>Э00000254</t>
  </si>
  <si>
    <t>Э00000315</t>
  </si>
  <si>
    <t>Э00000261</t>
  </si>
  <si>
    <t>Э00000264</t>
  </si>
  <si>
    <t>Системный блок "Система", Э00000338, 28.12.2020</t>
  </si>
  <si>
    <t xml:space="preserve"> Э00000338</t>
  </si>
  <si>
    <t>Системный блок "Система", Э00000339, 28.12.2020</t>
  </si>
  <si>
    <t>Э00000339</t>
  </si>
  <si>
    <t>МФУ НР LaserJet Pro MFP M428fdn, Э00000340, 28.12.2020</t>
  </si>
  <si>
    <t>Э00000340</t>
  </si>
  <si>
    <t>МФУ НР LaserJet Pro MFP M428fdn, Э00000343, 28.12.2020</t>
  </si>
  <si>
    <t>Э00000343</t>
  </si>
  <si>
    <t>МФУ НР LaserJet Pro 400 M428fdn, Э00000344, 29.12.2020</t>
  </si>
  <si>
    <t>Э00000344</t>
  </si>
  <si>
    <t>Компьюте Acer, Э00000321, 30.01.2020</t>
  </si>
  <si>
    <t>Э00000321</t>
  </si>
  <si>
    <t>Сервер КОМПСТАР ST007G0, Э00000335, 23.12.2020</t>
  </si>
  <si>
    <t>Э00000335</t>
  </si>
  <si>
    <t>Системный блок "Система", Э00000336, 28.12.2020</t>
  </si>
  <si>
    <t>Э00000336</t>
  </si>
  <si>
    <t>Системный блок "Система", Э00000337, 28.12.2020</t>
  </si>
  <si>
    <t>Э00000337</t>
  </si>
  <si>
    <t>МФУ НР LaserJet Pro MFP M428fdn, Э00000341, 28.12.2020</t>
  </si>
  <si>
    <t>Э00000341</t>
  </si>
  <si>
    <t>МФУ НР LaserJet Pro MFP M428fdn, Э00000342, 28.12.2020</t>
  </si>
  <si>
    <t>Э00000342</t>
  </si>
  <si>
    <t>Системный блок Demarr 1, Э00000345, 29.12.2020</t>
  </si>
  <si>
    <t xml:space="preserve"> Э00000345</t>
  </si>
  <si>
    <t>Монитор HP V 27i, Э00000346, 29.12.2020</t>
  </si>
  <si>
    <t>Э00000346</t>
  </si>
  <si>
    <t>Монитор HP V 27i, Э00000347, 29.12.2020</t>
  </si>
  <si>
    <t>Э00000347</t>
  </si>
  <si>
    <t>г.Северск</t>
  </si>
  <si>
    <t>Э00000052</t>
  </si>
  <si>
    <t xml:space="preserve"> г.Северск, ул.Солнечная, 5б/2</t>
  </si>
  <si>
    <t>70:22:0010109:9307</t>
  </si>
  <si>
    <t>Э00000090</t>
  </si>
  <si>
    <t>000000022</t>
  </si>
  <si>
    <t>Э00000068</t>
  </si>
  <si>
    <t xml:space="preserve"> г.Северск, ул.Восточная,4, сооружение №7э</t>
  </si>
  <si>
    <t>70:22:0000000:393</t>
  </si>
  <si>
    <t>Э00000089</t>
  </si>
  <si>
    <t>00045614</t>
  </si>
  <si>
    <t xml:space="preserve"> г.Северск, ул.Сосновая,4, строение №1</t>
  </si>
  <si>
    <t>70:22:0010702:806</t>
  </si>
  <si>
    <t>Э00000079</t>
  </si>
  <si>
    <t>00045615</t>
  </si>
  <si>
    <t>00020314</t>
  </si>
  <si>
    <t xml:space="preserve"> г.Северск, ул.Мира, 18б, стр.1</t>
  </si>
  <si>
    <t>70-70-02/107/2005-202</t>
  </si>
  <si>
    <t>000000003</t>
  </si>
  <si>
    <t>00010600</t>
  </si>
  <si>
    <t>Э00000127</t>
  </si>
  <si>
    <t>Э00000054</t>
  </si>
  <si>
    <t>00045621</t>
  </si>
  <si>
    <t>г.Северск, ул.Сосновая, 4 зд. 1, сооружение № 3э</t>
  </si>
  <si>
    <t>00031709</t>
  </si>
  <si>
    <t xml:space="preserve"> 00045620</t>
  </si>
  <si>
    <t>00045626</t>
  </si>
  <si>
    <t>00045622</t>
  </si>
  <si>
    <t xml:space="preserve"> 00045623</t>
  </si>
  <si>
    <t>00045624</t>
  </si>
  <si>
    <t>00045625</t>
  </si>
  <si>
    <t>г.Северск, ул.Северная, 32, сооружение № 1э</t>
  </si>
  <si>
    <t>70:22:0010107:12631</t>
  </si>
  <si>
    <t>Э00000060</t>
  </si>
  <si>
    <t>г.Северск, пр.Коммунистический, 56, сооружение № 2э</t>
  </si>
  <si>
    <t>70:22:0010104:7046</t>
  </si>
  <si>
    <t>Э00000064</t>
  </si>
  <si>
    <t>г.Северск, ул.Лесная, 15/1, сооружение № 2э</t>
  </si>
  <si>
    <t>70:22:0000000:230</t>
  </si>
  <si>
    <t>Э00000031</t>
  </si>
  <si>
    <t>Восьмая группа (свыше 20 лет до 25 лет включительно)</t>
  </si>
  <si>
    <t>г.Северск, ул. Бр.Иглаковых</t>
  </si>
  <si>
    <t>Э00000037</t>
  </si>
  <si>
    <t>г.Северск, ул.Тургенева, 35/1, строение № 15а, сооружение № 1э</t>
  </si>
  <si>
    <t>70:22:0010221:279</t>
  </si>
  <si>
    <t>Э00000100</t>
  </si>
  <si>
    <t>Э00000136</t>
  </si>
  <si>
    <t>г.Северск, ул.Первомайская, 11/2а, сооружение № 1э</t>
  </si>
  <si>
    <t>70:22:0010101:6360</t>
  </si>
  <si>
    <t>Э00000061</t>
  </si>
  <si>
    <t>г.Северск, ул.Тургенева, 33/4, ТП-5, сооружение № 2эв</t>
  </si>
  <si>
    <t>70:22:0000000:467</t>
  </si>
  <si>
    <t>Э00000101</t>
  </si>
  <si>
    <t xml:space="preserve"> 00031700</t>
  </si>
  <si>
    <t>г.Северск, ул.Калинина, 14/2, сооружение № 1э</t>
  </si>
  <si>
    <t>70:22:0010108:4020</t>
  </si>
  <si>
    <t>Э00000028</t>
  </si>
  <si>
    <t>г.Северск, ул.Сосновая,4 , зд. 21/1, сооружение № 1э</t>
  </si>
  <si>
    <t>70:22:0010702:693</t>
  </si>
  <si>
    <t>Э00000036</t>
  </si>
  <si>
    <t xml:space="preserve">г.Северск, ул.Ленинградская, 30а, сооружение № 1э </t>
  </si>
  <si>
    <t>70:22:0010110:7435</t>
  </si>
  <si>
    <t>00031706</t>
  </si>
  <si>
    <t>г.Северск, ул.Предзаводская, 20</t>
  </si>
  <si>
    <t>70:22:0010702:740</t>
  </si>
  <si>
    <t>Э00000086</t>
  </si>
  <si>
    <t>Э00000038</t>
  </si>
  <si>
    <t>Э00000118</t>
  </si>
  <si>
    <t>Э00000126</t>
  </si>
  <si>
    <t>Э00000108</t>
  </si>
  <si>
    <t>Э00000109</t>
  </si>
  <si>
    <t>Э00000117</t>
  </si>
  <si>
    <t>Э00000143</t>
  </si>
  <si>
    <t>Э00000140</t>
  </si>
  <si>
    <t>00070021</t>
  </si>
  <si>
    <t xml:space="preserve"> 00042625</t>
  </si>
  <si>
    <t>Э00000043</t>
  </si>
  <si>
    <t>Э00000087</t>
  </si>
  <si>
    <t>00031300</t>
  </si>
  <si>
    <t>Э00000083</t>
  </si>
  <si>
    <t xml:space="preserve"> г.Северск, пер.Западный,25/2, сооружение №3з</t>
  </si>
  <si>
    <t>70:22:0010205:393</t>
  </si>
  <si>
    <t>00031704</t>
  </si>
  <si>
    <t>Э00000044</t>
  </si>
  <si>
    <t>00041200</t>
  </si>
  <si>
    <t>00063526</t>
  </si>
  <si>
    <t>000000004</t>
  </si>
  <si>
    <t>00020315</t>
  </si>
  <si>
    <t>г.Северск, ул.Мира 18б, стр.6</t>
  </si>
  <si>
    <t>70-70-02/107/2005-204</t>
  </si>
  <si>
    <t xml:space="preserve"> 00010313</t>
  </si>
  <si>
    <t>г.Северск, ул.Лесная, 3а/1, сооружение № 1э</t>
  </si>
  <si>
    <t>70:22:0000000:320</t>
  </si>
  <si>
    <t xml:space="preserve"> 00031705</t>
  </si>
  <si>
    <t xml:space="preserve"> 00045700</t>
  </si>
  <si>
    <t>Э00000105</t>
  </si>
  <si>
    <t>г.Северск, ул.Сосновая, 16, зд.9, сооружение № 2э</t>
  </si>
  <si>
    <t>70:22:0020810:706</t>
  </si>
  <si>
    <t>Э00000034</t>
  </si>
  <si>
    <t>г.Северск, ул.Мира, 33, зд. 3/1</t>
  </si>
  <si>
    <t>70:22:0010102:5620</t>
  </si>
  <si>
    <t>Э00000039</t>
  </si>
  <si>
    <t>г.Северск, ул.Калинина, 47а, сооружение № 2э</t>
  </si>
  <si>
    <t>70:22:0000000:327</t>
  </si>
  <si>
    <t>Э00000029</t>
  </si>
  <si>
    <t>г.Северск, ул.Калинина, 109б, сооружение № 2э</t>
  </si>
  <si>
    <t>70:22:0010107:12661</t>
  </si>
  <si>
    <t>Э00000053</t>
  </si>
  <si>
    <t>г.Северск, ул.Ленина, 13/4, сооружение № 3э</t>
  </si>
  <si>
    <t>70:22:0000000:368</t>
  </si>
  <si>
    <t>Э00000055</t>
  </si>
  <si>
    <t>г.Северск, ул.Транспортная, 11/1, сооружение № 1э</t>
  </si>
  <si>
    <t>70:22:0010103:4812</t>
  </si>
  <si>
    <t>Э00000065</t>
  </si>
  <si>
    <t>Э00000067</t>
  </si>
  <si>
    <t>г.Северск, ул.Солнечная 5б/2,сооружение №1э</t>
  </si>
  <si>
    <t>70:22:0010109:9198</t>
  </si>
  <si>
    <t>Э00000069</t>
  </si>
  <si>
    <t xml:space="preserve"> 00045915</t>
  </si>
  <si>
    <t>г.Северск, ул.Лесная, 1а/2</t>
  </si>
  <si>
    <t>70:22:0010101:833</t>
  </si>
  <si>
    <t>Э00000097</t>
  </si>
  <si>
    <t>г.Северск, ул.Ленина , 124/2,соор.№ 1э</t>
  </si>
  <si>
    <t>70:22:0010109:9803</t>
  </si>
  <si>
    <t>Э00000099</t>
  </si>
  <si>
    <t>г.Северск, ул.Ленина , 124/2,соор.№ 2 э</t>
  </si>
  <si>
    <t>70:22:0010109:9806</t>
  </si>
  <si>
    <t>Э00000114</t>
  </si>
  <si>
    <t>г.Северск, ул.Мира 18б, стр.12</t>
  </si>
  <si>
    <t>70-70-02/107/2005-207</t>
  </si>
  <si>
    <t>00010308</t>
  </si>
  <si>
    <t>г.Северск, ул.Мира 18б, стр.11</t>
  </si>
  <si>
    <t>70-70-02/107/2005-206</t>
  </si>
  <si>
    <t>000000007</t>
  </si>
  <si>
    <t>г.Северск, ул.Мира 18б</t>
  </si>
  <si>
    <t>70-70-02/107/2005-242</t>
  </si>
  <si>
    <t>000000010</t>
  </si>
  <si>
    <t>000000012</t>
  </si>
  <si>
    <t>Э00000103</t>
  </si>
  <si>
    <t>Э00000155</t>
  </si>
  <si>
    <t>Э00000154</t>
  </si>
  <si>
    <t xml:space="preserve"> Э00000115</t>
  </si>
  <si>
    <t>Э00000149</t>
  </si>
  <si>
    <t>Э00000146</t>
  </si>
  <si>
    <t xml:space="preserve"> Э00000138</t>
  </si>
  <si>
    <t xml:space="preserve"> 00010310</t>
  </si>
  <si>
    <t>г.Северск, ул.Калинина, 135, сооружение № 1э</t>
  </si>
  <si>
    <t>70:22:0010107:12802</t>
  </si>
  <si>
    <t>Э00000088</t>
  </si>
  <si>
    <t>Э00000163</t>
  </si>
  <si>
    <t>Э00000125</t>
  </si>
  <si>
    <t>Э00000132</t>
  </si>
  <si>
    <t>00043117</t>
  </si>
  <si>
    <t>Э00000081</t>
  </si>
  <si>
    <t>г.Северск, ул.Первомайская, 11/2а</t>
  </si>
  <si>
    <t>70:22:0010101:6340</t>
  </si>
  <si>
    <t>Э00000059</t>
  </si>
  <si>
    <t>г.Северск, ул.Калинина, 147/2</t>
  </si>
  <si>
    <t>70:22:0010108:4019</t>
  </si>
  <si>
    <t>Э00000030</t>
  </si>
  <si>
    <t>г.Северск, ул.Ленина , 124/2</t>
  </si>
  <si>
    <t>70:22:0010109:9598</t>
  </si>
  <si>
    <t>Э00000094</t>
  </si>
  <si>
    <t xml:space="preserve"> Э00000139</t>
  </si>
  <si>
    <t>Э00000161</t>
  </si>
  <si>
    <t>Э00000157</t>
  </si>
  <si>
    <t>Э00000158</t>
  </si>
  <si>
    <t>г.Северск, ул.Широкая, сооружение №1э</t>
  </si>
  <si>
    <t>70:22:0000000:468</t>
  </si>
  <si>
    <t>Э00000093</t>
  </si>
  <si>
    <t>Э00000110</t>
  </si>
  <si>
    <t>Э00000152</t>
  </si>
  <si>
    <t>г.Северск, ул.Новосибирская, соор. №1э</t>
  </si>
  <si>
    <t>70:22:0000000:469</t>
  </si>
  <si>
    <t>Э00000078</t>
  </si>
  <si>
    <t>00050548</t>
  </si>
  <si>
    <t>Э00000098</t>
  </si>
  <si>
    <t>Э00000133</t>
  </si>
  <si>
    <t>Э00000151</t>
  </si>
  <si>
    <t>Э00000116</t>
  </si>
  <si>
    <t>Э00000120</t>
  </si>
  <si>
    <t>Э00000162</t>
  </si>
  <si>
    <t>г.Северск, ул.Солнечная, 2, ТП-335</t>
  </si>
  <si>
    <t>70:22:0010109:9644</t>
  </si>
  <si>
    <t>Э00000104</t>
  </si>
  <si>
    <t>Э00000150</t>
  </si>
  <si>
    <t>Э00000156</t>
  </si>
  <si>
    <t>Э00000159</t>
  </si>
  <si>
    <t>Э00000160</t>
  </si>
  <si>
    <t>Э00000137</t>
  </si>
  <si>
    <t>Э00000164</t>
  </si>
  <si>
    <t>г.Северск, ул.Мира, 18б, стр. 5</t>
  </si>
  <si>
    <t>70-70-02/084/2013-498</t>
  </si>
  <si>
    <t>00010316</t>
  </si>
  <si>
    <t xml:space="preserve"> Э00000042</t>
  </si>
  <si>
    <t>000000018</t>
  </si>
  <si>
    <t xml:space="preserve"> 000000019</t>
  </si>
  <si>
    <t>Э00000002</t>
  </si>
  <si>
    <t>00060043</t>
  </si>
  <si>
    <t xml:space="preserve"> 00060037</t>
  </si>
  <si>
    <t>Э00000102</t>
  </si>
  <si>
    <t>101040166</t>
  </si>
  <si>
    <t xml:space="preserve"> 00031701</t>
  </si>
  <si>
    <t xml:space="preserve"> 00031703</t>
  </si>
  <si>
    <t>г.Северск, ул.Транспортная, 30, сооружение № 2э</t>
  </si>
  <si>
    <t>70:22:0010103:4186</t>
  </si>
  <si>
    <t>000000023</t>
  </si>
  <si>
    <t>Э00000066</t>
  </si>
  <si>
    <t>000000024</t>
  </si>
  <si>
    <t>г.Северск, ул.Курчатова, 36г, сооружение № 2э</t>
  </si>
  <si>
    <t>70:22:0010107:12660</t>
  </si>
  <si>
    <t>Э00000035</t>
  </si>
  <si>
    <t>00060045</t>
  </si>
  <si>
    <t>г.Северск, Коммунистический 121</t>
  </si>
  <si>
    <t>Э00000071</t>
  </si>
  <si>
    <t>г.Северск, ул.Восточная, 2, сооружение № 4э</t>
  </si>
  <si>
    <t>70:22:0010110:7355</t>
  </si>
  <si>
    <t>Э00000026</t>
  </si>
  <si>
    <t>Э00000167</t>
  </si>
  <si>
    <t>267</t>
  </si>
  <si>
    <t>Э00000166</t>
  </si>
  <si>
    <t>266</t>
  </si>
  <si>
    <t>г.Северск,ул. Победы, 1б</t>
  </si>
  <si>
    <t>Э00000191</t>
  </si>
  <si>
    <t>268</t>
  </si>
  <si>
    <t xml:space="preserve"> г.Северск,пер. Западный</t>
  </si>
  <si>
    <t>00031708</t>
  </si>
  <si>
    <t>269</t>
  </si>
  <si>
    <t xml:space="preserve">г.Северск,  ул.Сосновая 2,стр.№ 10 </t>
  </si>
  <si>
    <t xml:space="preserve"> Э00000171</t>
  </si>
  <si>
    <t>270</t>
  </si>
  <si>
    <t>Э00000189</t>
  </si>
  <si>
    <t>271</t>
  </si>
  <si>
    <t>Э00000190</t>
  </si>
  <si>
    <t>273</t>
  </si>
  <si>
    <t>Э00000188</t>
  </si>
  <si>
    <t>274</t>
  </si>
  <si>
    <t>Э00000177</t>
  </si>
  <si>
    <t>275</t>
  </si>
  <si>
    <t xml:space="preserve"> Э00000169</t>
  </si>
  <si>
    <t>276</t>
  </si>
  <si>
    <t>г.Северск, ул. Комсомольской 6</t>
  </si>
  <si>
    <t>00031710</t>
  </si>
  <si>
    <t>277</t>
  </si>
  <si>
    <t>Э00000176</t>
  </si>
  <si>
    <t>278</t>
  </si>
  <si>
    <t>Э00000175</t>
  </si>
  <si>
    <t>279</t>
  </si>
  <si>
    <t>Э00000172</t>
  </si>
  <si>
    <t>280</t>
  </si>
  <si>
    <t xml:space="preserve"> Э00000173</t>
  </si>
  <si>
    <t>281</t>
  </si>
  <si>
    <t xml:space="preserve"> Э00000178</t>
  </si>
  <si>
    <t>282</t>
  </si>
  <si>
    <t>00031707</t>
  </si>
  <si>
    <t>283</t>
  </si>
  <si>
    <t>Э00000174</t>
  </si>
  <si>
    <t>284</t>
  </si>
  <si>
    <t>Э00000170</t>
  </si>
  <si>
    <t>285</t>
  </si>
  <si>
    <t xml:space="preserve"> Э00000185</t>
  </si>
  <si>
    <t>286</t>
  </si>
  <si>
    <t>Э00000184</t>
  </si>
  <si>
    <t>287</t>
  </si>
  <si>
    <t>Э00000179</t>
  </si>
  <si>
    <t>288</t>
  </si>
  <si>
    <t>Э00000183</t>
  </si>
  <si>
    <t>289</t>
  </si>
  <si>
    <t>Э00000181</t>
  </si>
  <si>
    <t>290</t>
  </si>
  <si>
    <t>Э00000182</t>
  </si>
  <si>
    <t>291</t>
  </si>
  <si>
    <t>Э00000180</t>
  </si>
  <si>
    <t>292</t>
  </si>
  <si>
    <t>Э00000209</t>
  </si>
  <si>
    <t>Э00000208</t>
  </si>
  <si>
    <t>Э00000206</t>
  </si>
  <si>
    <t>Э00000195</t>
  </si>
  <si>
    <t>Э00000199</t>
  </si>
  <si>
    <t>Э00000194</t>
  </si>
  <si>
    <t>Э00000204</t>
  </si>
  <si>
    <t>Э00000193</t>
  </si>
  <si>
    <t>Э00000203</t>
  </si>
  <si>
    <t>Э00000244</t>
  </si>
  <si>
    <t>Э00000227</t>
  </si>
  <si>
    <t>Э00000239</t>
  </si>
  <si>
    <t>Э00000230</t>
  </si>
  <si>
    <t>Э00000225</t>
  </si>
  <si>
    <t>Э00000231</t>
  </si>
  <si>
    <t>ВЛИ-0,4кВт от ТП-16 Ф.1</t>
  </si>
  <si>
    <t>Э00000214</t>
  </si>
  <si>
    <t>Трансформаторная подстанция ТП-24</t>
  </si>
  <si>
    <t>Э00000219</t>
  </si>
  <si>
    <t>Кабельная линия КЛ-10кВ от ТП-234 яч.7 до РВ ТП-24</t>
  </si>
  <si>
    <t>Э00000220</t>
  </si>
  <si>
    <t>Трансформаторная подстанция № 236,245</t>
  </si>
  <si>
    <t>Э00000223</t>
  </si>
  <si>
    <t>Трансформаторная подстанция ТП-204</t>
  </si>
  <si>
    <t>Э00000224</t>
  </si>
  <si>
    <t>Пункт секционирования и учета эл.энергии ПСС-10СУ</t>
  </si>
  <si>
    <t xml:space="preserve"> Э00000243</t>
  </si>
  <si>
    <t>Трансформаторная подстанция ТП-203</t>
  </si>
  <si>
    <t>Э00000226</t>
  </si>
  <si>
    <t xml:space="preserve">Кондиционер настенного типа Kentatsu </t>
  </si>
  <si>
    <t>Э00000229</t>
  </si>
  <si>
    <t xml:space="preserve">КЛ-0,4 кВ от ВУ ТП-120 ф.11 до ЩР бытового вагончика "Природный парк" </t>
  </si>
  <si>
    <t>Э00000241</t>
  </si>
  <si>
    <t>Нежилое здание г. Северск</t>
  </si>
  <si>
    <t>Э00000234</t>
  </si>
  <si>
    <t>Кабельная линия КЛ-10 кВ от ТП-110 яч.1 до ТП-28 ч.1</t>
  </si>
  <si>
    <t>Э00000235</t>
  </si>
  <si>
    <t>Электрооборудование трансформаторной подстанции ТП-110</t>
  </si>
  <si>
    <t>Э00000236</t>
  </si>
  <si>
    <t xml:space="preserve">ВЛИ-0,4 кВ от оп.№6 ВЛ-0,4 кВ ТП-212 ф.2 </t>
  </si>
  <si>
    <t>Э00000245</t>
  </si>
  <si>
    <t>2КЛ-10кВ от РП-4  -  ТП-220</t>
  </si>
  <si>
    <t>Э00000246</t>
  </si>
  <si>
    <t xml:space="preserve">ТП-220 </t>
  </si>
  <si>
    <t xml:space="preserve"> Э00000247</t>
  </si>
  <si>
    <t>Подстанция комплектная трансформаторная КТПН(КК)-160/10 (Р)-0,4-07-У1</t>
  </si>
  <si>
    <t>Э00000215</t>
  </si>
  <si>
    <t xml:space="preserve">КВЛИ-0,4 кВ от ТП-259 ф.16 до ВУ Северский музыкальный театр </t>
  </si>
  <si>
    <t>Э00000217</t>
  </si>
  <si>
    <t xml:space="preserve">ВЛИ-0,4 кВ от ТП-129 до ул. Транспортной, 79 </t>
  </si>
  <si>
    <t>Э00000218</t>
  </si>
  <si>
    <t>Ограждение базы ул.Советская 1, 00020316</t>
  </si>
  <si>
    <t xml:space="preserve"> 00020316</t>
  </si>
  <si>
    <t>Ячейка КСО-10 кВ дисп.№8 от шин РУ-10 кВ трансформатора C5Т ,ячейка 5 ОРУ-110 кВ  2 секция, Э00000320</t>
  </si>
  <si>
    <t>Э00000320</t>
  </si>
  <si>
    <t>Кабельная линия КЛ-10 кВ от ТП-329, яч.3 до ТП-323, яч.7, Э00000298</t>
  </si>
  <si>
    <t>Э00000298</t>
  </si>
  <si>
    <t>Электрооборудовние трансформаторной подстанции ТП-229, Э00000314</t>
  </si>
  <si>
    <t>Э00000314</t>
  </si>
  <si>
    <t>Кабельная линия КЛ-6 кВ от ПС-10, яч.2 до ТП-1А, Э00000258</t>
  </si>
  <si>
    <t>Э00000258</t>
  </si>
  <si>
    <t>ВЛЗ-10кВ от ячейки КРУН-10кВ до КТПН №90 (строение №1), Э00000274</t>
  </si>
  <si>
    <t>Э00000274</t>
  </si>
  <si>
    <t>Трансформаторная подстанция ТП-17, Э00000312</t>
  </si>
  <si>
    <t>Э00000312</t>
  </si>
  <si>
    <t>2КЛ-0,4 кВ от ТП-265,ф.5 и ф.17 до ВУ нежилых помещений по пр.Коммунистический,143, Э00000272</t>
  </si>
  <si>
    <t>Э00000272</t>
  </si>
  <si>
    <t>Трансформаторная подстанция ТП-237, Э00000289</t>
  </si>
  <si>
    <t>Э00000289</t>
  </si>
  <si>
    <t>Анализатор качества электроэнергии М12892 в комплекте с клещами А1281 0,8/5/100/1000 А, Э00000308</t>
  </si>
  <si>
    <t>Э00000308</t>
  </si>
  <si>
    <t>Линия электропередачи КЛ-0,4 кВ для электроснабжения фонтана в районе многопрофильного спортивного к, Э00000288</t>
  </si>
  <si>
    <t>Э00000288</t>
  </si>
  <si>
    <t>Трансформаторная подстанция ТП-236, Э00000255</t>
  </si>
  <si>
    <t>Э00000255</t>
  </si>
  <si>
    <t>Трансформаторная подстанция ТП-245, Э00000256</t>
  </si>
  <si>
    <t>Э00000256</t>
  </si>
  <si>
    <t>ВЛИ-0,4 кВ от оп.№4 ТП-35 Шр. Гр 1 до стр.4, Сосновая 4, Э00000249</t>
  </si>
  <si>
    <t>Э00000249</t>
  </si>
  <si>
    <t>Трансформаторная подстанция 2 КТПн-10/1000, Э00000250</t>
  </si>
  <si>
    <t>Э00000250</t>
  </si>
  <si>
    <t>Линия электропередачи (КЛ-0,4 кВ) для электроснабжения жилого дома ул.Ленина,128(строительный номер , Э00000268</t>
  </si>
  <si>
    <t>Э00000268</t>
  </si>
  <si>
    <t>2КЛ-10кВ для электроснабжения ТП-335, Э00000269</t>
  </si>
  <si>
    <t>Э00000269</t>
  </si>
  <si>
    <t>Система видеонаблюдения по ул.Советская,1, 10405669</t>
  </si>
  <si>
    <t>10405669</t>
  </si>
  <si>
    <t>Линия электропередачи 2КЛ-0,4 кВ от ТП-326,ф.1 и 15 до ВУ нежилого здания по ул.Калинина,145, Э00000273</t>
  </si>
  <si>
    <t>Э00000273</t>
  </si>
  <si>
    <t>ВЛИ-0,4 кВ от ТП-32 ф.7, Э00000275</t>
  </si>
  <si>
    <t>Э00000275</t>
  </si>
  <si>
    <t>ВЛИ-0,4 кВ от ТП-107 ф.3, Э00000276</t>
  </si>
  <si>
    <t>Э00000276</t>
  </si>
  <si>
    <t>Трансформаторная подстанция КТПН №90 (строение №1), Э00000281</t>
  </si>
  <si>
    <t>Э00000281</t>
  </si>
  <si>
    <t>Кабельная линия 10 кВ от ТП-239, яч.7 до ТП-237,яч.3, Э00000290</t>
  </si>
  <si>
    <t>Э00000290</t>
  </si>
  <si>
    <t>Кабельная линия 10 кВ от ТП-239,яч.10 до ТП-237,яч.4, Э00000291</t>
  </si>
  <si>
    <t>Э00000291</t>
  </si>
  <si>
    <t>КЛ-0,4 кВ от ВУ-1 ж/д ул.Транспортная,26 до мачты связи, Э00000292</t>
  </si>
  <si>
    <t xml:space="preserve"> Э00000292</t>
  </si>
  <si>
    <t>КЛ-0,4кВ от ТП-230, ШР17 до ВУ нежилых помещений по ул.Славского,5а, Э00000293</t>
  </si>
  <si>
    <t>Э00000293</t>
  </si>
  <si>
    <t>Трансформаторная подстанция ТП №272, Э00000294</t>
  </si>
  <si>
    <t>Э00000294</t>
  </si>
  <si>
    <t>Врезка в КЛ от ТП-272 по ул.Солнечная, Э00000295</t>
  </si>
  <si>
    <t>Э00000295</t>
  </si>
  <si>
    <t>ВЛИ-0,4 кВ от ТП-51 до ВУ гаражных боксов ГСПО "Звезда-90/2",ул.Предзаводская,11,строение 4, Э00000296</t>
  </si>
  <si>
    <t>Э00000296</t>
  </si>
  <si>
    <t>Трансформаторная подстанция №329, Э00000297</t>
  </si>
  <si>
    <t>Э00000297</t>
  </si>
  <si>
    <t>Нагрузочный трансформатор НТ-12, Э00000309</t>
  </si>
  <si>
    <t>Э00000309</t>
  </si>
  <si>
    <t>Переносное устройство дожига УД-300, Э00000310</t>
  </si>
  <si>
    <t>Э00000310</t>
  </si>
  <si>
    <t>Кабельная линия 10 кВ от ТП-110, яч.3 до ТП-17, Э00000313</t>
  </si>
  <si>
    <t>Э00000313</t>
  </si>
  <si>
    <t>Трансформаторная подстанция ТП-239, Э00000316</t>
  </si>
  <si>
    <t>Э00000316</t>
  </si>
  <si>
    <t>Трансформаторная подстанция ТП №89 по адресу СНТ "Планета" в д.Чернильщиково, Э00000284</t>
  </si>
  <si>
    <t>Э00000284</t>
  </si>
  <si>
    <t>Линия электропередачи ВЛ-10 кВ от оп.137/14 ВЛ-10 кВ №3 до ТП №89 РУ-10 кВ в д.Чернильщиково, Э00000285</t>
  </si>
  <si>
    <t>Э00000285</t>
  </si>
  <si>
    <t>Линия электропередачи КЛ-0,4 кВ от ТП-198,ф.6 до ВУ ГСПО Трактор, Э00000257</t>
  </si>
  <si>
    <t>Э00000257</t>
  </si>
  <si>
    <t>Трансформаторная подстанция ТП-1А, Э00000259</t>
  </si>
  <si>
    <t>Э00000259</t>
  </si>
  <si>
    <t>Трансформаторная подстанция ТП-32, Э00000263</t>
  </si>
  <si>
    <t>Э00000263</t>
  </si>
  <si>
    <t>Трансформаторная подстанция ТП-7 (У-14-2) СНТС "Спутник", Э00000265</t>
  </si>
  <si>
    <t>Э00000265</t>
  </si>
  <si>
    <t>Здание складских и пр.помещений №4, 00010317</t>
  </si>
  <si>
    <t>ВЛИ-0,4 кВ от ТП-7 ф.2 для электроснабжения садовых участков</t>
  </si>
  <si>
    <t>Э00000251</t>
  </si>
  <si>
    <t>Кабельная линия КЛ-10 кВ от ТП-329, яч.4 до ТП-323, яч.8, Э00000299</t>
  </si>
  <si>
    <t>Э00000299</t>
  </si>
  <si>
    <t>Подъезды и площадки базы ГЭС по ул.Советской 1, 00010319</t>
  </si>
  <si>
    <t>00010319</t>
  </si>
  <si>
    <t>Трансформаторная подстанция  ТП-8, Э00000252</t>
  </si>
  <si>
    <t>Э00000252</t>
  </si>
  <si>
    <t>Трансформаторная подстанция ТП-9, Э00000253</t>
  </si>
  <si>
    <t>Э00000253</t>
  </si>
  <si>
    <t>ВЛИ-0,4 кВ от ВРУ нехилого здания по ул.Пионерская,1а до мачты связи, Э00000322, 31.01.2020</t>
  </si>
  <si>
    <t>Э00000322</t>
  </si>
  <si>
    <t>ВЛИ-0,4 кВ от оп.6 ВЛ-0,4 кВ от ТП-212 ф.2, Э00000323, 31.05.2020</t>
  </si>
  <si>
    <t>г.Северск, ул.Пушкина</t>
  </si>
  <si>
    <t>Э00000323</t>
  </si>
  <si>
    <t>ВЛИ-0,4 кВ от оп.7 ВЛ-0,4 кВ от ТП-3 ф.2, Э00000324, 31.05.2020</t>
  </si>
  <si>
    <t>Э00000324</t>
  </si>
  <si>
    <t>ВЛИ-0,4 кВ от ТП-213 ф.15 до мачты связи ул.Сосновая 16, Э00000325, 31.07.2020</t>
  </si>
  <si>
    <t>Э00000325</t>
  </si>
  <si>
    <t>ВЛИ-0,4 кВ от ТП-228 ф.1, Э00000326, 31.08.2020</t>
  </si>
  <si>
    <t>Э00000326</t>
  </si>
  <si>
    <t>Линия электропередачи 2КЛ-0,4 кВ от ТП-301,ф.6 и ф.24 до ВУ здания общественного назначения ул.Калин, Э00000327, 20.10.2020</t>
  </si>
  <si>
    <t>Э00000327</t>
  </si>
  <si>
    <t>ВЛИ-0,4 кВ от оп.33 ВЛИ ТП-1 ф.2 до строения 3, ул.Трудовая 1/1, Э00000328, 30.10.2020</t>
  </si>
  <si>
    <t xml:space="preserve"> Э00000328</t>
  </si>
  <si>
    <t>ВЛИ-0,4 кВ электроснабжение павильона велопроката ул.Ленинградская,1А от ТП-281 ф.3, Э00000329, 31.10.2020</t>
  </si>
  <si>
    <t>Э00000329</t>
  </si>
  <si>
    <t>ВЛЭП-6 кВ от оп.1 до оп.63 (Линии электропередачи КВЛ-6 кВ от шин 6кВ ПС-501-35/6 кВ до ТП-1002), Э00000331, 11.11.2020</t>
  </si>
  <si>
    <t>Э00000331</t>
  </si>
  <si>
    <t>Линия электропередачи ВЛИ-0,4 кВ от ПНС-2 РУ-0,4 кВ секция П-1 для электроснабжения гаражных боксов , Э00000334, 31.12.2020</t>
  </si>
  <si>
    <t xml:space="preserve"> Э00000334</t>
  </si>
  <si>
    <t>Линия электропередачи КВЛИ-0,4 кВ от ТП-7 ф.3, Э00000348, 31.12.2020</t>
  </si>
  <si>
    <t>Э00000348</t>
  </si>
  <si>
    <t>Распределительная подстанция РП по ул.Пушкина (строительство РП в западной части города), Э00000349, 31.12.2020</t>
  </si>
  <si>
    <t>Э00000349</t>
  </si>
  <si>
    <t>Воздушная линия электропередачи ВЛИ-0,4 кВ от ТП-17 ф.5 до ВУ нежилого здания по ул.Советская,1 стро, Э00000350, 31.12.2020</t>
  </si>
  <si>
    <t>Э00000350</t>
  </si>
  <si>
    <t>Кабельная линия электропередачи КЛ-0,4 кВ от ТП-17 ф.1 до КЯ нежилого здания по ул.Советская,1 ст, Э00000351, 31.12.2020</t>
  </si>
  <si>
    <t>Э00000351</t>
  </si>
  <si>
    <t>Кабельная линия электропередачи КЛ-0,4 кВ от КЯ нежилого здания по ул.Советская,1,строение 25 до ВУ , Э00000352, 31.12.2020</t>
  </si>
  <si>
    <t>Э00000352</t>
  </si>
  <si>
    <t>Кабельная линия электропередачи КЛ-0,4 кВ от ВУ нежилого здания по ул.Советская,1 строение 15 до ВУ , Э00000353, 31.12.2020</t>
  </si>
  <si>
    <t>Э00000353</t>
  </si>
  <si>
    <t>КЛ-0,4 кВ от ТП-332 ф.7 до ВУ нежилых помещений по ул.Солнечная 2а, стр.8, Э00000354, 31.12.2020</t>
  </si>
  <si>
    <t>Э00000354</t>
  </si>
  <si>
    <t>КЛ-0,4 кВ от ТП-28 ф.9 до КЯ, Э00000355, 31.12.2020</t>
  </si>
  <si>
    <t>Э00000355</t>
  </si>
  <si>
    <t>Линия электропередачи 2КЛ-0,4 кВ от ТП-204 ф.4 и ф.10 до ВУ ж/д пр.Коммунистический,50, Э00000356, 31.12.2020</t>
  </si>
  <si>
    <t>Э00000356</t>
  </si>
  <si>
    <t>Автомобиль KS04552-XCA 1089145 двигатель 3825001, Э00000228</t>
  </si>
  <si>
    <t>Э00000228</t>
  </si>
  <si>
    <t>Транспортная служба</t>
  </si>
  <si>
    <t>г.Северск, ул.Мира 18б, стр.13</t>
  </si>
  <si>
    <t xml:space="preserve"> 000000011</t>
  </si>
  <si>
    <t>г.Северск, ул.Мира 18б, стр.14</t>
  </si>
  <si>
    <t xml:space="preserve"> 000000009</t>
  </si>
  <si>
    <t>г.Северск, ул.Мира 18б, стр.15</t>
  </si>
  <si>
    <t xml:space="preserve"> 000000008</t>
  </si>
  <si>
    <t xml:space="preserve"> 00050517</t>
  </si>
  <si>
    <t xml:space="preserve"> 00050533</t>
  </si>
  <si>
    <t>Э00000056</t>
  </si>
  <si>
    <t xml:space="preserve"> 00063566</t>
  </si>
  <si>
    <t xml:space="preserve"> 00063568 </t>
  </si>
  <si>
    <t>00063565</t>
  </si>
  <si>
    <t>00003006</t>
  </si>
  <si>
    <t>00050536</t>
  </si>
  <si>
    <t>00075789</t>
  </si>
  <si>
    <t>00050564</t>
  </si>
  <si>
    <t>00075785</t>
  </si>
  <si>
    <t xml:space="preserve"> 00050550</t>
  </si>
  <si>
    <t>00075788</t>
  </si>
  <si>
    <t xml:space="preserve"> 00050529</t>
  </si>
  <si>
    <t>00050519</t>
  </si>
  <si>
    <t xml:space="preserve"> 00050518</t>
  </si>
  <si>
    <t>00050546</t>
  </si>
  <si>
    <t xml:space="preserve"> 00050527</t>
  </si>
  <si>
    <t>00050537</t>
  </si>
  <si>
    <t>00050500</t>
  </si>
  <si>
    <t>00050534</t>
  </si>
  <si>
    <t>00063569</t>
  </si>
  <si>
    <t>Э00000119</t>
  </si>
  <si>
    <t xml:space="preserve"> 00050551</t>
  </si>
  <si>
    <t>Э00000080</t>
  </si>
  <si>
    <t>00050563</t>
  </si>
  <si>
    <t>Э00000147</t>
  </si>
  <si>
    <t xml:space="preserve"> 00050571</t>
  </si>
  <si>
    <t>00050572</t>
  </si>
  <si>
    <t xml:space="preserve"> 00050561</t>
  </si>
  <si>
    <t>00050560</t>
  </si>
  <si>
    <t>00050567</t>
  </si>
  <si>
    <t>г.Северск, ул.Мира 18б, стр.2,стр.11</t>
  </si>
  <si>
    <t>70-70-02/107/2005-203, 70-70-02/107/2005-206</t>
  </si>
  <si>
    <t>00010503</t>
  </si>
  <si>
    <t>Э00000075</t>
  </si>
  <si>
    <t>г.Северск, ул.Мира 18б, стр.7</t>
  </si>
  <si>
    <t>70-70-02/125/2005-532</t>
  </si>
  <si>
    <t>00010505</t>
  </si>
  <si>
    <t xml:space="preserve"> 00050624</t>
  </si>
  <si>
    <t>00063559</t>
  </si>
  <si>
    <t xml:space="preserve"> 00063560</t>
  </si>
  <si>
    <t>00063561</t>
  </si>
  <si>
    <t>00063562</t>
  </si>
  <si>
    <t xml:space="preserve"> 00063563</t>
  </si>
  <si>
    <t xml:space="preserve"> 00063564</t>
  </si>
  <si>
    <t>00042511</t>
  </si>
  <si>
    <t xml:space="preserve"> 00050562</t>
  </si>
  <si>
    <t xml:space="preserve"> 00050547</t>
  </si>
  <si>
    <t>00050570</t>
  </si>
  <si>
    <t xml:space="preserve"> 00042505</t>
  </si>
  <si>
    <t xml:space="preserve"> 00050545</t>
  </si>
  <si>
    <t xml:space="preserve"> 00050528</t>
  </si>
  <si>
    <t>00050515</t>
  </si>
  <si>
    <t xml:space="preserve"> 00050524</t>
  </si>
  <si>
    <t>00050569</t>
  </si>
  <si>
    <t xml:space="preserve"> 00050544</t>
  </si>
  <si>
    <t>00063567</t>
  </si>
  <si>
    <t>Э00000211</t>
  </si>
  <si>
    <t>00050566</t>
  </si>
  <si>
    <t>293</t>
  </si>
  <si>
    <t>00063528</t>
  </si>
  <si>
    <t>294</t>
  </si>
  <si>
    <t xml:space="preserve"> 00050333</t>
  </si>
  <si>
    <t>000050565</t>
  </si>
  <si>
    <t>Э00000216</t>
  </si>
  <si>
    <t>Автомобиль ГАЗ 172412, Э00000306</t>
  </si>
  <si>
    <t>Э00000306</t>
  </si>
  <si>
    <t>Снегоуборочная машина СУ-2.1 ОМ, Э00000301</t>
  </si>
  <si>
    <t>Э00000301</t>
  </si>
  <si>
    <t>Машина древесно-рубильная ИВН-1(измельчитель веток), Э00000302</t>
  </si>
  <si>
    <t>Э00000302</t>
  </si>
  <si>
    <t>Снежный отвал СО 2,5 (гидрофицированный), Э00000303</t>
  </si>
  <si>
    <t>Э00000303</t>
  </si>
  <si>
    <t>Дизель-генератор ССМ АД-60С-Т400-1РПМ1, Э00000304</t>
  </si>
  <si>
    <t>Э00000304</t>
  </si>
  <si>
    <t>Автомобиль бортовой с г/м Чайка-Сервис 2784RА (КМУ Tadano), Э00000305</t>
  </si>
  <si>
    <t>Э00000305</t>
  </si>
  <si>
    <t>Трактор Беларус 82.1, Э00000300</t>
  </si>
  <si>
    <t>Э00000300</t>
  </si>
  <si>
    <t>Автомобиль ГАЗ 66, Э00000307</t>
  </si>
  <si>
    <t>Э00000307</t>
  </si>
  <si>
    <t>Легковой автомобиль LADA GFK330 LADA VESTA, Э00000266</t>
  </si>
  <si>
    <t>Э00000266</t>
  </si>
  <si>
    <t>Воздушный винтовой компрессор с регулируемойпроизводительностью,с приводом от дизельного двигателя, Э00000267</t>
  </si>
  <si>
    <t>Э00000267</t>
  </si>
  <si>
    <t>Экскаватор-погрузчик САТ 428 (с/н САТ00428AL7D00264), Э00000332, 30.11.2020</t>
  </si>
  <si>
    <t>Э00000332</t>
  </si>
  <si>
    <t>Система мониторинга транспорта, Э00000358, 31.12.2020</t>
  </si>
  <si>
    <t>Э00000358</t>
  </si>
  <si>
    <t>Э00000311</t>
  </si>
  <si>
    <t>Участок ремонта и эксплуатации электросетей внегородских территорий</t>
  </si>
  <si>
    <t>ЗАТО Северск, п.Самусь, ул.Ворошилова, 20г</t>
  </si>
  <si>
    <t>00063539</t>
  </si>
  <si>
    <t>70-70-02/106/2008-857</t>
  </si>
  <si>
    <t xml:space="preserve"> 00010511</t>
  </si>
  <si>
    <t>Э00000128</t>
  </si>
  <si>
    <t>ЗАТО Северск, д.Кижирово</t>
  </si>
  <si>
    <t>Э00000129</t>
  </si>
  <si>
    <t>ЗАТО Северск, д.Кижирово, ул.Заводская, КТПН</t>
  </si>
  <si>
    <t>70:22:0020302:226</t>
  </si>
  <si>
    <t>Э00000123</t>
  </si>
  <si>
    <t>ЗАТО Северск, п.Самусь, ул.Ленина, 32, соор.№1э</t>
  </si>
  <si>
    <t>70:22:0020204:841</t>
  </si>
  <si>
    <t>Э00000130</t>
  </si>
  <si>
    <t>ЗАТО Северск, п.Самусь, ул.Пекарского, 11/2, соор.5э</t>
  </si>
  <si>
    <t>70:22:0000000:476</t>
  </si>
  <si>
    <t>Э00000131</t>
  </si>
  <si>
    <t xml:space="preserve"> 00020318</t>
  </si>
  <si>
    <t>00010515</t>
  </si>
  <si>
    <t>ЗАТО Северск, п.Самусь, ул.Кирова, 7, сооружение № 1э</t>
  </si>
  <si>
    <t>70:22:0000000:403</t>
  </si>
  <si>
    <t>Э00000072</t>
  </si>
  <si>
    <t>70:22:0020302:225</t>
  </si>
  <si>
    <t>Э00000124</t>
  </si>
  <si>
    <t>00063557</t>
  </si>
  <si>
    <t>п.Самусь, ул. Северская 23</t>
  </si>
  <si>
    <t xml:space="preserve"> 000000020</t>
  </si>
  <si>
    <t>ЗАТО Северск, п.Самусь, ул.Кооперативная, 94/2, сооружение №1 эв</t>
  </si>
  <si>
    <t>70:22:0020203:885</t>
  </si>
  <si>
    <t>Э00000032</t>
  </si>
  <si>
    <t>00063556</t>
  </si>
  <si>
    <t>ЗАТО Северск, п.Самусь, ул.Кооперативная, 94/2</t>
  </si>
  <si>
    <t>70:22:0020203:886</t>
  </si>
  <si>
    <t>Э00000048</t>
  </si>
  <si>
    <t>Линия электропередачи(ВЛИ-0,4 кВ)от КТПН-2 ф.Л2.1;Л2.2;Л2.3;Л2.4 для электроснабжения ИЖС в п.Самусь, Э00000198, 31.08.2017</t>
  </si>
  <si>
    <t>70:22:0020201:1031</t>
  </si>
  <si>
    <t>Э00000198,</t>
  </si>
  <si>
    <t>0</t>
  </si>
  <si>
    <t>Э00000187</t>
  </si>
  <si>
    <t>295</t>
  </si>
  <si>
    <t xml:space="preserve"> Э00000153</t>
  </si>
  <si>
    <t>257</t>
  </si>
  <si>
    <t>Э00000197</t>
  </si>
  <si>
    <t>Э00000207</t>
  </si>
  <si>
    <t>Э00000212</t>
  </si>
  <si>
    <t xml:space="preserve"> Э00000196</t>
  </si>
  <si>
    <t>Э00000232</t>
  </si>
  <si>
    <t>Э00000222</t>
  </si>
  <si>
    <t>2КЛ-0,4кВ от ТП "ЦОК" ф.4, ф.12 до ВРУ котельной в п.Самусь, Э00000287</t>
  </si>
  <si>
    <t>Э00000287</t>
  </si>
  <si>
    <t>ВЛИ-0,4 кВ от ТП У-1-8 ф.№2 по переулку Фермерскому, Э00000278</t>
  </si>
  <si>
    <t>Э00000278</t>
  </si>
  <si>
    <t>КВЛ-10 кВ ТП ОР-16-4 - ТП-ОР-16-5 (электроснабжение дачного кооператива "Кедр" п."Орловка", Э00000277</t>
  </si>
  <si>
    <t>Э00000277</t>
  </si>
  <si>
    <t>ТП ОР-16-5 (электроснабжение дачного кооператива"Кедр" п."Орловка", Э00000279</t>
  </si>
  <si>
    <t>Э00000279</t>
  </si>
  <si>
    <t>КВЛ-6кВ от ол. 245/10 ОРУ-1 ПС Самусь до новой ТП 6/0,4кВ для электроснабжения полигона ТБО в п.Саму, Э00000317</t>
  </si>
  <si>
    <t>Э00000317</t>
  </si>
  <si>
    <t>Комплектная мачтовая подстанция КМТП-63 6/0,4кВ для электроснабжения полигона ТБО в п.Самусь, Э00000318</t>
  </si>
  <si>
    <t>Э00000318</t>
  </si>
  <si>
    <t>КЛ-0,4 кВ от 2 с.ш. ТП У-15-1 до 2 с.ш. ТП У-15-3, Э00000282</t>
  </si>
  <si>
    <t>Э00000282</t>
  </si>
  <si>
    <t>Трансформаторная подстанция ТП "ЦОК" в п.Самусь, Э00000286</t>
  </si>
  <si>
    <t>Э00000286</t>
  </si>
  <si>
    <t xml:space="preserve">ВЛ-0,4 кВ от оп. № 1 до оп. № 1/3 ТП У-5-2 ф.8 </t>
  </si>
  <si>
    <t>Э00000213</t>
  </si>
  <si>
    <t>Линия электропередачи ВЛИ-0,4 кВ от ТП ОР-16-5 ф.№1, Э00000333, 30.11.2020</t>
  </si>
  <si>
    <t xml:space="preserve"> Э00000333</t>
  </si>
  <si>
    <t>ВСЕГО</t>
  </si>
  <si>
    <t>Льготируемое имущество</t>
  </si>
  <si>
    <t>Самусь</t>
  </si>
  <si>
    <t>(подпись)</t>
  </si>
  <si>
    <t>&lt;*&gt;Регулирующим органом показатель на 2019 год не был установлен</t>
  </si>
  <si>
    <t>Наименование объекта</t>
  </si>
  <si>
    <t>№п/п</t>
  </si>
  <si>
    <t>СН II</t>
  </si>
  <si>
    <t>НН</t>
  </si>
  <si>
    <t>Уровень напряжения</t>
  </si>
  <si>
    <t>CH II</t>
  </si>
  <si>
    <t>ВН</t>
  </si>
  <si>
    <t>ГПП-702</t>
  </si>
  <si>
    <t>ОАО "Городские электрические сети"</t>
  </si>
  <si>
    <t>10/03/12</t>
  </si>
  <si>
    <t>Трансформаторная подстанция ТП-39 (КТПГ-П-к/х-400-10/04,400 кВА</t>
  </si>
  <si>
    <t>Томская область, ЗАТО Северск, г. Северск, ул. Славского,50</t>
  </si>
  <si>
    <t>70-70-02/149/2012-011</t>
  </si>
  <si>
    <t>45</t>
  </si>
  <si>
    <t>Трансформаторная подстанция ТП-330</t>
  </si>
  <si>
    <t>г. Северск, ул. Ленина, 132/2 строение №1.</t>
  </si>
  <si>
    <t>70-70-02/024/2010-762</t>
  </si>
  <si>
    <t>Трансформаторная подстанция ул.Лесная, 1а стр.5/2</t>
  </si>
  <si>
    <t>г.Северск, ул.Лесная, 1а стр.5/2</t>
  </si>
  <si>
    <t>70-70-02/172/2010-063</t>
  </si>
  <si>
    <t>Одноэтажное нежилое здание трансформаторной подстанции закрытого хоккейного катка</t>
  </si>
  <si>
    <t xml:space="preserve"> г. Северск, ул. Калинина, 157/2</t>
  </si>
  <si>
    <t>70-70-02/026/2007-139</t>
  </si>
  <si>
    <t>Нежилое здание ТП-324 по улице Калинина , 139/2</t>
  </si>
  <si>
    <t>г.Северск, ул.Калинина, 139/2</t>
  </si>
  <si>
    <t>70-70-02/264/2011-673</t>
  </si>
  <si>
    <t>Нежилое одноэтажное здание с подвалом ТП-279 по ул.Победы , 22/2</t>
  </si>
  <si>
    <t>г.Северск, ул.Победы, 22/2</t>
  </si>
  <si>
    <t>70-70-02/109/2010-896</t>
  </si>
  <si>
    <t xml:space="preserve">Здание трансформаторной подстанции ТП-317 </t>
  </si>
  <si>
    <t>г.Северск ул.Славского 22/2</t>
  </si>
  <si>
    <t>70-70-02/152.2011-194</t>
  </si>
  <si>
    <t xml:space="preserve">Здание трансформат.подстанции ТП-310(строит.№ТП-109) </t>
  </si>
  <si>
    <t>г.Северск ул.Ленинградская 32/2</t>
  </si>
  <si>
    <t>70-70-02/039/2012-940</t>
  </si>
  <si>
    <t xml:space="preserve">Здание трансформат. подстанции ТП-6 </t>
  </si>
  <si>
    <t>г.Северск, ул.Чайковского, 24/2</t>
  </si>
  <si>
    <t>70-70-02/222/2010-809</t>
  </si>
  <si>
    <t>Нежилое здание ТП-41 по улице Сосновая,22</t>
  </si>
  <si>
    <t>г.Северск, ул.Сосновая, 22</t>
  </si>
  <si>
    <t>70:22:0010810:524</t>
  </si>
  <si>
    <t>Нежилое здание ТП-42 по улице Сосновая 22</t>
  </si>
  <si>
    <t>70:22:0010701:1030</t>
  </si>
  <si>
    <t>Нежилое здание ТП-43 по улице Сосновая 22</t>
  </si>
  <si>
    <t>70:22:0010701:1031</t>
  </si>
  <si>
    <t>Нежилое здание ТП-44 по улице Сосновая 22</t>
  </si>
  <si>
    <t>70:22:0010701:1029</t>
  </si>
  <si>
    <t>Здание ТП-285</t>
  </si>
  <si>
    <t>г.Северск, ул.Северная, 30/2</t>
  </si>
  <si>
    <t>70-70-02/003/2011-814</t>
  </si>
  <si>
    <t>Нежилые помещения ТП-225</t>
  </si>
  <si>
    <t>г.Северск, ул.Сосновая, д.4, строение 10</t>
  </si>
  <si>
    <t>70:22:0010701:1211</t>
  </si>
  <si>
    <t>Комплектная трансформаторная подстанция городского типа КТПН-630-10/04 ТП-37</t>
  </si>
  <si>
    <t>г.Северск, ул.Славского, 44/2а</t>
  </si>
  <si>
    <t>70:22:001010110:7306</t>
  </si>
  <si>
    <t>Здание трансформаторной подстанции ТП-331</t>
  </si>
  <si>
    <t>г.Северск, ул.Ленина, 118/2</t>
  </si>
  <si>
    <t>70:22:0010109:7723</t>
  </si>
  <si>
    <t>Трансформаторная подстанция 2КТПН(КК)-630/10(В)-04-0,7-У1 ТП-319 (строительный номер ТП-106),ул.Слав</t>
  </si>
  <si>
    <t>г.Северск, ул.Славского, 26/2</t>
  </si>
  <si>
    <t>70:22:0010110:7300</t>
  </si>
  <si>
    <t>Нежилое здание трансформаторной подстанции ТП-107, ул.Трудовая, 1/1, строение 4/2</t>
  </si>
  <si>
    <t>г.Северск, ул.Трудовая ,1/1</t>
  </si>
  <si>
    <t>70:22:0010205:245</t>
  </si>
  <si>
    <t>Здание ТП-3,ул.Садовая,18/2</t>
  </si>
  <si>
    <t>г.Северск, ул.Садовая, 18/2</t>
  </si>
  <si>
    <t>70-70-02/222/2010-808</t>
  </si>
  <si>
    <t>Здание ТП-7, ул.Чайковского, 15/2</t>
  </si>
  <si>
    <t>г.Северск, .Чайковского, 15/2</t>
  </si>
  <si>
    <t>70-70-02/222/2010-686</t>
  </si>
  <si>
    <t>Здание ТП-10,ул.Матросова, 6/2</t>
  </si>
  <si>
    <t>г.Северск, ул.Матросова, 6/2</t>
  </si>
  <si>
    <t>70-70-02/222/2010-770</t>
  </si>
  <si>
    <t>Здание ТП-11, ул.Бр.Иглаковых, 40/2</t>
  </si>
  <si>
    <t>г.Северск, ул.Бр.Иглаковых, 40/2</t>
  </si>
  <si>
    <t>70-70-02/222/2010-767</t>
  </si>
  <si>
    <t>Здание ТП-12, ул.Октябрьская ,73/2</t>
  </si>
  <si>
    <t>г.Северск, ул.Октябрьская ,73/2</t>
  </si>
  <si>
    <t>70-70-02/222/2010-724</t>
  </si>
  <si>
    <t>Здание ТП-13, ул.Луговая, 3/2</t>
  </si>
  <si>
    <t>г.Северск, ул.Луговая, 3/2</t>
  </si>
  <si>
    <t>70-70-02/222/2010-723</t>
  </si>
  <si>
    <t>Здание ТП-16, Автодорога 2, Канал, строение №5</t>
  </si>
  <si>
    <t>г.Северск, Автодорога 2, Канал, строение №5</t>
  </si>
  <si>
    <t>70-70-02/152./2011-570</t>
  </si>
  <si>
    <t>Здание ТП-21, ул.Ленина, 43/2</t>
  </si>
  <si>
    <t>г.Северск, ул.Ленина, 43/2</t>
  </si>
  <si>
    <t>70-70-02/222/2010-684</t>
  </si>
  <si>
    <t>Здание ТП-48, ул.Сосновая, 22</t>
  </si>
  <si>
    <t>70:22:0020810:573</t>
  </si>
  <si>
    <t>Нежилое здание трансформаторной подстанции г.Северск,проезд Новый,2/2</t>
  </si>
  <si>
    <t>г.Северск,проезд Новый,2/2</t>
  </si>
  <si>
    <t>70:22:0010108:4285</t>
  </si>
  <si>
    <t>Нежилое здание  У-11-5 (КТПН-100) Томская обл.,ЗАТО Северск, пос.Самусь, ул.Ворошилова,14 (11-5)</t>
  </si>
  <si>
    <t>ЗАТО Северск, п.Самусь, ул.Ворошилова, 14</t>
  </si>
  <si>
    <t>70:22:0020206:1027</t>
  </si>
  <si>
    <t>Нежилое здание  У-14-1 (КТПН-100) Томская обл.,ЗАТО Северск, пос.Самусь, ул.Ворошилова,14 (14-1)</t>
  </si>
  <si>
    <t>70:22:0020206:1026</t>
  </si>
  <si>
    <t>Нежилое здание  У-1-5 (КТПН-250) Томская обл.,ЗАТО Северск, д.Кижирово,ул.Речная,15э</t>
  </si>
  <si>
    <t>ЗАТО Северск, д.Кижирово, ул.Речная, 15 э.</t>
  </si>
  <si>
    <t>70:22:0020302:203</t>
  </si>
  <si>
    <t>Нежилое здание ОР-16-1 (КТПН-160) Томская область,ЗАТО Северск,пос.Орловка,ул. 1Мая, ,2б</t>
  </si>
  <si>
    <t>ЗАТО Северск, п.Орловка, ул.1 Мая,2б.</t>
  </si>
  <si>
    <t>70:22:0020102:601</t>
  </si>
  <si>
    <t>Нежилое здание трансформаторной подстанции многопрофильного спортивного комплекса  Томская обл.,ЗАТО</t>
  </si>
  <si>
    <t>г.Северск, ул.Калинина, 66/2</t>
  </si>
  <si>
    <t>70:22:0010107:1231</t>
  </si>
  <si>
    <t>Нежилое помещение ТП-290</t>
  </si>
  <si>
    <t>ЗАТО Северск,г.Северск,ул.Восточная,6,         пом.1</t>
  </si>
  <si>
    <t>70:22:0010110:6048</t>
  </si>
  <si>
    <t>Электроснабжение 0,4 кВ ж/д №27/16 от ТП263, ТП 264 в мкр. 16</t>
  </si>
  <si>
    <t>г. Северск, ул. Солнечная, 23, сооружение №1э</t>
  </si>
  <si>
    <t>70-70-02/024/2010-750</t>
  </si>
  <si>
    <t>Электроснабжение 0,4 Кв к повысительной насосной станции в мкр.16, Калинина 80/3</t>
  </si>
  <si>
    <t>г.Северск, Калинина 80/3</t>
  </si>
  <si>
    <t>70-70-02/024/2010-773</t>
  </si>
  <si>
    <t>Кабельная линия к  ТП39 от ТП38  (автодорога ЦКПП- Путепровод)</t>
  </si>
  <si>
    <t>г. Северск, - г. Томск, сооружение № 1эм</t>
  </si>
  <si>
    <t>70-70-02/023/2010-978</t>
  </si>
  <si>
    <t>Кабельная линия (Электроснабжение 0,4 кВ ТП-311) по адр. ул. Славского,4 (№34/10)</t>
  </si>
  <si>
    <t>г. Северск, ул. Славского, 4/2, сооружение № 1э</t>
  </si>
  <si>
    <t>70-70-02/222/2010-289</t>
  </si>
  <si>
    <t>Сети электроснабжения закрытого хоккейного катка</t>
  </si>
  <si>
    <t xml:space="preserve">г. Северск, ул.Калинина, 157/2, сооружение №2э. </t>
  </si>
  <si>
    <t>70-70-02/097/2007-334</t>
  </si>
  <si>
    <t>Сооружение - кабель ЛЭП от ТП-120 до спорткомплекса "Янтарь"</t>
  </si>
  <si>
    <t>г. Северск, ул. Мира, 28, сооружение №1э</t>
  </si>
  <si>
    <t>70-70-02/196/2006-242</t>
  </si>
  <si>
    <t>Воздушная линия ВЛ-10 Кв к ТП-86</t>
  </si>
  <si>
    <t>ЗАТО Северск, СНТ «Планета», улица № 2, сооружение № 2мэ</t>
  </si>
  <si>
    <t>70-70-02/134/2009-262</t>
  </si>
  <si>
    <t>Воздушная линия ВЛ-10 Кв к ТП-85,</t>
  </si>
  <si>
    <t>ЗАТО Северск, СНТ «Планета», улица № 3, сооружение № 1мэ</t>
  </si>
  <si>
    <t>70-02/134/2009-260</t>
  </si>
  <si>
    <t>Воздушная линия ВЛ-10 Кв к ТП-84</t>
  </si>
  <si>
    <t>ЗАТО Северск, СНТ «Планета», улица № 1, сооружение № 3мэ</t>
  </si>
  <si>
    <t>70-02/134/2009-263</t>
  </si>
  <si>
    <t>Воздушно-кабельная линия 10 кВ №77 от ТЭЦ до ТП-218 (наружные сети электроснабжения водопроводной на</t>
  </si>
  <si>
    <t>г.Северск. Ул.Тургенева, 35,зданин насосной станции 2-го подъеиа, сооружение 2э.</t>
  </si>
  <si>
    <t>70:22:0010221:185</t>
  </si>
  <si>
    <t>Воздушная линия 10 кВ №5 от опоры 13/1 до ТП-218 (водопр.нас.станция 2 подъема на пл.водозабора №1)</t>
  </si>
  <si>
    <t>г.Северск, ул.Тургенева, 35, здание насосной станции 2-го подъеиа 2, сооружение №1э.</t>
  </si>
  <si>
    <t>70-02/152/2011-014</t>
  </si>
  <si>
    <t>Электроснабжение  0,4 кВ жилого дома ул.Ленина,132,сооружение №1э</t>
  </si>
  <si>
    <t>г.Северск, ул.Ленина, 132, сооружение №1э.</t>
  </si>
  <si>
    <t>70-70-02/134/2009-049</t>
  </si>
  <si>
    <t>Наружные сети электроснабжения ж/д  36/10  ул.Славского,4</t>
  </si>
  <si>
    <t>г.Северск, ул.Славского, 4 сооружение №2э.</t>
  </si>
  <si>
    <t>70:22:0010110:7451</t>
  </si>
  <si>
    <t>Наружные сети эл.снабжения ж/д по ад.ул.Солнечная 16, сооружение 1э</t>
  </si>
  <si>
    <t>г.Северск, ул.Солнечная 16, сооружение 1э.</t>
  </si>
  <si>
    <t>70-70-02/215/2009-077</t>
  </si>
  <si>
    <t xml:space="preserve">Наружные сети эл.снабж.0,4 кВт от ТП-8 до ВУ-1,ВУ-2,ВУ-3,ВУ-4,ВУ-5,ВУ-6 ж/д №1/12 </t>
  </si>
  <si>
    <t>г.Северск, ул.Солнечная, 18, сооружение №1э.</t>
  </si>
  <si>
    <t>70-70-02/222/2010-028</t>
  </si>
  <si>
    <t>Кабельные трассы ТП-317 г.Северск ул.Славского 22/2</t>
  </si>
  <si>
    <t>г.Северск ул.Славского 22/2, ооружение №3э.</t>
  </si>
  <si>
    <t>70-70-02/039/2012-937</t>
  </si>
  <si>
    <t>Сети эл.снабжения от ТП-105 до ТП-310(строит.№ТП-109)г.Северск ул.Славского 22/2 сооружение 2э</t>
  </si>
  <si>
    <t>г.Северск ул.Славского 22/2 сооружение 2э</t>
  </si>
  <si>
    <t>70-70-02/029/2012-938</t>
  </si>
  <si>
    <t>Воздушная линия 6 кВт ТП-У-2-2 до опоры № 23/3 ВЛ 6 кВ №Ф-У-1  по ад.п.Самусь, ул.Калинина, 39э</t>
  </si>
  <si>
    <t>ЗАТО Северск, п.Самусь, ул.Калинина,39э, сооружение 3э.</t>
  </si>
  <si>
    <t>70-70-02/149/2012-098</t>
  </si>
  <si>
    <t>Кабельная линия 6 кВ от ТП-У-11-4  до опоры №23/1  ВЛ 6 кВ  №Ф-У-1 по ад.п.Самусь, ул.Судостроительн</t>
  </si>
  <si>
    <t>ЗАТО, п.Самусь, ул. Судостроителей, 10, сооружение №2э.</t>
  </si>
  <si>
    <t>70-70-02/149/2012-026</t>
  </si>
  <si>
    <t>Кабельная линия 0,4 кВ от ТП У-11-4 до ВРУ детского сада по ад.п.Самусь, ул.Судостроителей,10, соору</t>
  </si>
  <si>
    <t>ЗАТО, п.Самусь, ул. Судостроителей, 10, сооружение №1э.</t>
  </si>
  <si>
    <t>70-70-02/149/2012-027</t>
  </si>
  <si>
    <t>Наружн. сети эл.снабж. объек."Жилое зд.№2 в микр-не 12 г.Северска по ад.Томск. обл.ЗАТО Северск ул.К</t>
  </si>
  <si>
    <t>г.Северск, ул.Калинина, 137, сооружение №1э</t>
  </si>
  <si>
    <t>70-70-02/149/2012-343</t>
  </si>
  <si>
    <t>Кабельная линия от ТП 263 до ВУ 1 электроснабжения ж/д №22/16</t>
  </si>
  <si>
    <t>г.Северск, ул.Калинина, 82, сооружение №2э.</t>
  </si>
  <si>
    <t>70-70-02/187/2012-998</t>
  </si>
  <si>
    <t>Кабельная линия АВБбШв-1000-2(4*150) от ТП-264 до УВ-2эл.снабжения ж/д 22/16,ул.Калинина 82 соор.№3э</t>
  </si>
  <si>
    <t>г.Северск, ул.Калинина 82 соор.№3э</t>
  </si>
  <si>
    <t>70-70-02/187/2012-999</t>
  </si>
  <si>
    <t>Кабельная линия АВБбШв-1000-2(4*150) от ТП-264 до УВ-2эл.снабжения ж/д 21/16,ул.Калинина 80 соор.№3э</t>
  </si>
  <si>
    <t>г.Северск, ул.Калинина 80, соор.№3э</t>
  </si>
  <si>
    <t>70-70-02/187/2012-997</t>
  </si>
  <si>
    <t>Кабельная линия АВБбШв-1000-2(4*150) от ТП-263 до УВ-1эл.снабжения ж/д 21/16,ул.Калинина 80 соор.№2э</t>
  </si>
  <si>
    <t>г.Северск, ул.Калинина 80, соор.№2э.</t>
  </si>
  <si>
    <t>70-70-02/187/2012-996</t>
  </si>
  <si>
    <t>Наружная сеть электроснабжения 0,4 кВ от ТП-У-11-4 до жилого дома ул.Кирова 49, сооружение №1э</t>
  </si>
  <si>
    <t>ЗАТО Северск, п.Самусь, ул.Кирова, 49, сооружение №1э.</t>
  </si>
  <si>
    <t>70-70-02/085/2013-106</t>
  </si>
  <si>
    <t xml:space="preserve">Наружные сеть эл.снабжения от ТП-324 до ВРУ1,ВРУ2,Ву1 объекта "жилое здание №3 в мкр-не №12 </t>
  </si>
  <si>
    <t>г.Северск, ул.Калинина, 139, сооружение№1</t>
  </si>
  <si>
    <t>70:22:00010108:3769</t>
  </si>
  <si>
    <t>Кабельная линия электроснабжения котельной от КТПУ-17</t>
  </si>
  <si>
    <t>ЗАТО Северск, п.Самусь, ул. Камышка,2а, сооружение №1э.</t>
  </si>
  <si>
    <t>70-22-0020201:665</t>
  </si>
  <si>
    <t>Наружная сеть электроснабжения 0,4 кВ от ТП-330 до ж/д ул.Ленина,122</t>
  </si>
  <si>
    <t>г.Северск, ул.Ленина, 122, сооружение №1э</t>
  </si>
  <si>
    <t>70:22:0010109:7736</t>
  </si>
  <si>
    <t xml:space="preserve">Сооружение электроснабжения </t>
  </si>
  <si>
    <t>г.Северск, ул.Ленина 132/2, сооружение №3э</t>
  </si>
  <si>
    <t>70:22:0010109:7734</t>
  </si>
  <si>
    <t>Кабельные трассы энергетического комплекса ТП-43, ул.Сосновая 22, ТП-43,сооружение №1э</t>
  </si>
  <si>
    <t>г.Северск, ул.Сосновая 22, ТП-43,сооружение №1э</t>
  </si>
  <si>
    <t>70:22:0020810:568</t>
  </si>
  <si>
    <t>Кабельные трассы энергетического комплекса  ТП-42</t>
  </si>
  <si>
    <t>г.Северск, ул.Сосновая 22, сооружение №1э</t>
  </si>
  <si>
    <t>70:22:0020810:567</t>
  </si>
  <si>
    <t>Наружная сеть электроснабжения 0,4 кВ  многоквартирного ж/дома ул.Ленина 118, сооружение №1э</t>
  </si>
  <si>
    <t>г.Северск, ул.Ленина 118, сооружение №1э</t>
  </si>
  <si>
    <t>70:22:0010109:8949</t>
  </si>
  <si>
    <t>Сеть электроснабжения котельной в пос.Орловка Томская область, ЗАТО Северск,пос.Орловка,ул.Чкалова,3</t>
  </si>
  <si>
    <t>ЗАТО Северск, п.Орловка, ул.Чкалова, 32, сооружение №1эк.</t>
  </si>
  <si>
    <t>70:22:0020103:123</t>
  </si>
  <si>
    <t>Наружная сеть электроснабжения здания детского сада на 260 мест,ул.Победы,13 а</t>
  </si>
  <si>
    <t>г.Северск, ул.Победы , 13а, сооружение №1э.</t>
  </si>
  <si>
    <t>70:22:0010110:7035</t>
  </si>
  <si>
    <t>Наружная сеть электроснабжения г.Северск,проезд Новый,4,сооружение №1э</t>
  </si>
  <si>
    <t>г.Северск,проезд Новый,4,сооружение №1э</t>
  </si>
  <si>
    <t>70:22:0010108:4175</t>
  </si>
  <si>
    <t>Кабельные трассы энергетического комплекса ТП-225 г.Северск,ул.Сосновая,4</t>
  </si>
  <si>
    <t>г.Северск,  улСосновая,4, зд.10, сооружение№1э.</t>
  </si>
  <si>
    <t>70:22:0010702:798</t>
  </si>
  <si>
    <t>Воздушная линия 0,4 кВ от опоры 17 фидер У-1 до подстанции У-1-9 6/0,4 кВ Томская область,ЗАТО Север</t>
  </si>
  <si>
    <t>ЗАТО Северск, д.Семиозерки, ул.Семиозерская, сооружение 1вл.</t>
  </si>
  <si>
    <t>70:22:0020201:702</t>
  </si>
  <si>
    <t xml:space="preserve">Кабельные сети электроснабжения школы  </t>
  </si>
  <si>
    <t>ЗАТО Северск,пос.Орловка,пер.Школьный,ул.Чкалова</t>
  </si>
  <si>
    <t>70:22:0020103:105</t>
  </si>
  <si>
    <t>Сеть электрическая высокого напряжения многопрофильного спортивного комплекса Томская обл.,ЗАТО Севе</t>
  </si>
  <si>
    <t>г.Северск, ул.Калинина 66/1, сооружение №3э.</t>
  </si>
  <si>
    <t>70:22:0010107:12729</t>
  </si>
  <si>
    <t>Сеть электрическая низкого напряжения многопрофильного спортивного комплекса Томская обл.,ЗАТО Север</t>
  </si>
  <si>
    <t>г.Северск, ул.Калинина 66/1, сооружение №2э.</t>
  </si>
  <si>
    <t>70:22:0010107:12727</t>
  </si>
  <si>
    <t>Наружная внутриплощадочная сеть эл.снабжения 0,4 кВ к многоквартирному многоэтажному жилому зданию,Т</t>
  </si>
  <si>
    <t>ЗАТО Северск, ул.Солнечная, 7б, сооружение №1э.</t>
  </si>
  <si>
    <t>70:22:0010109:9328</t>
  </si>
  <si>
    <t>Сооружение кабельной линии 10 кВ (КЛ-10 кВ) ТП-240, Томская обл.,ЗАТО Северск,г.Северск,ул.Лесная,1а</t>
  </si>
  <si>
    <t>г.Северск, ул.Лесная, 1а /2, сооружение № 6э.</t>
  </si>
  <si>
    <t>70:22:0000000:489</t>
  </si>
  <si>
    <t>Сооружение кабельной линии 10 кВ (КЛ-10 кВ) ТП-107, Томская обл.,ЗАТО Северск,г.Северск,ул.Трудовая,</t>
  </si>
  <si>
    <t>г.Северск, ул.Трудовая ,1/1, сооружение №6 э.</t>
  </si>
  <si>
    <t>70:22:0000000:490</t>
  </si>
  <si>
    <t>Трансформатор ТМ-400 /10/66У3</t>
  </si>
  <si>
    <t>Томская область, ЗАТО Северск, пос.Самусь, ул. Лесная, 15/2</t>
  </si>
  <si>
    <t>Трансформатор ТМ-400 /10-У1</t>
  </si>
  <si>
    <t>Томская область, ЗАТО Северск, пос.Самусь, ул. Озерная, 69/2</t>
  </si>
  <si>
    <t>Оборудование ТП-330</t>
  </si>
  <si>
    <t>Томская область, ЗАТО Северск, г. Северск, ул. Ленина, 132/2 строение №1</t>
  </si>
  <si>
    <t>Электрооборудование трансформаторной подстанции  Тп -323 закрытого хоккейного катка</t>
  </si>
  <si>
    <t>Томская область, ЗАТО Северск, г. Северск, закрытый хоккейный каток</t>
  </si>
  <si>
    <t>Трансформаторная подстанция ТП-5(типа ТСМА 320/10/0,4)  по ад. г. Северск, ул. Тургенева,33</t>
  </si>
  <si>
    <t>Электрооборудование трансформаторной подстанции ТП-320</t>
  </si>
  <si>
    <t>Томская область, ЗАТО Северск, г. Северск, пер.Чекист, 1/2, строение № 1</t>
  </si>
  <si>
    <t>Электрооборудование трансформаторной подстанции ТП-292</t>
  </si>
  <si>
    <t>Томская область, ЗАТО Северск, г. Северск, ул. Коммунистический 161/2</t>
  </si>
  <si>
    <t>Электрооборудование трансформаторной подстанции ТП-266</t>
  </si>
  <si>
    <t>Томская область, ЗАТО Северск, г. Северск, ул. Парусинка, 12а, строение №1</t>
  </si>
  <si>
    <t>Электрооборудование трансформаторной подстанции ТП-226</t>
  </si>
  <si>
    <t>Томская область, ЗАТО Северск, г. Северск, ул. Предзаводская,16/2</t>
  </si>
  <si>
    <t>Электрооборудование трансформаторной подстанции ТП-107</t>
  </si>
  <si>
    <t>Томская область, ЗАТО Северск, г. Северск, ул. Трудовая,1/1, строение № 4/2</t>
  </si>
  <si>
    <t>Электрооборудование трансформаторной подстанции ТП-285</t>
  </si>
  <si>
    <t>Томская область, ЗАТО Северск, г. Северск, ул. Северная,30/2</t>
  </si>
  <si>
    <t>Трансформаторная подстанция ТП-84 по адресу  СНТ "Планета" ул. №1, сооружение №3мэ</t>
  </si>
  <si>
    <t xml:space="preserve">Трансформаторная подстанция ТП-84 по адресу  СНТ "Планета" ул. №1, сооружение №3мэ
</t>
  </si>
  <si>
    <t>Трансформаторная подстанция ТП-85 по адресу  СНТ "Планета" ул. №3, сооружение №1мэ</t>
  </si>
  <si>
    <t xml:space="preserve">Трансформаторная подстанция ТП-85 по адресу  СНТ "Планета" ул. №3, сооружение №1мэ
</t>
  </si>
  <si>
    <t>Трансформаторная подстанция ТП-86 по адресу  СНТ "Планета" ул. №2, сооружение №2мэ</t>
  </si>
  <si>
    <t>Томская область, ЗАТО Северск,пос. Чернильщиково, ул. №2, сооружение №2мэ</t>
  </si>
  <si>
    <t>Оборудование ТП-317 г.Северск ул.Славского 22/2</t>
  </si>
  <si>
    <t>г.Северск, ул.Славского,22/2</t>
  </si>
  <si>
    <t>Оборудование ТП-225</t>
  </si>
  <si>
    <t>г.Северск, ул.Сосновая, 4, строение №10</t>
  </si>
  <si>
    <t>Оборудование трансформаторной подстанции ТП-37</t>
  </si>
  <si>
    <t>Оборудование трансформаторной подстанции ТП-331</t>
  </si>
  <si>
    <t>Оборудование трансформаторной подстанции ТП-319</t>
  </si>
  <si>
    <t>г. Северск, ул. Восточная, 4</t>
  </si>
  <si>
    <t>70-70-02/024/2008-364</t>
  </si>
  <si>
    <t>Закрытый распределительный узел РП-5</t>
  </si>
  <si>
    <t>г. Северск, ул. Предзаводская, 18/2</t>
  </si>
  <si>
    <t>70-70-02/024/2008-051</t>
  </si>
  <si>
    <t>Здание склада ГПП-701</t>
  </si>
  <si>
    <t>г. Северск, ул. Северная, 16/2 строение №1</t>
  </si>
  <si>
    <t>70-70-02/106/2008-814</t>
  </si>
  <si>
    <t>Пристроенное кирпичное здание ТП-182</t>
  </si>
  <si>
    <t>г. Северск, ул. Северная, 2а, строение № 5/1</t>
  </si>
  <si>
    <t>70-70-02/106/2008-751</t>
  </si>
  <si>
    <t>РП-1 кв.56</t>
  </si>
  <si>
    <t>г.Северск, ул.Пушкина, 9/2</t>
  </si>
  <si>
    <t>70-70-02/162/2007-968</t>
  </si>
  <si>
    <t>РП-2</t>
  </si>
  <si>
    <t>г. Северск, ул. Калинина, 29/2</t>
  </si>
  <si>
    <t>70-70-02/216/2007-080</t>
  </si>
  <si>
    <t>РП-3 кв. 23</t>
  </si>
  <si>
    <t>г.Северск, ул.Царевского, 13/2</t>
  </si>
  <si>
    <t xml:space="preserve"> 70-70-02/024/2008-048</t>
  </si>
  <si>
    <t>РП-4 ул. Сосновая 4 стр.16</t>
  </si>
  <si>
    <t>г. Северск, ул. Сосновая, 4, строение №16.</t>
  </si>
  <si>
    <t>у 70:22:0:0:1888/стр.16</t>
  </si>
  <si>
    <t>ТП-196</t>
  </si>
  <si>
    <t>г. Северск, ул. Парусинка, 10,строение № 5</t>
  </si>
  <si>
    <t>70-70-02/106/2008-752</t>
  </si>
  <si>
    <t>ТП-101 кв.52</t>
  </si>
  <si>
    <t>г. Северск, ул. Пионерская, 10/2</t>
  </si>
  <si>
    <t>70-70-02/162/2007-945</t>
  </si>
  <si>
    <t>ТП-102 кв.53</t>
  </si>
  <si>
    <t>г. Северск, ул. Пушкина, 3/2</t>
  </si>
  <si>
    <t>70-70-02/162/2007-948</t>
  </si>
  <si>
    <t>ТП-103</t>
  </si>
  <si>
    <t>ул. Первомайская, 3/2</t>
  </si>
  <si>
    <t>70-70-02/024/2008-125</t>
  </si>
  <si>
    <t>ТП-104 кв.54</t>
  </si>
  <si>
    <t>г. Северск, ул. Первомайская, 11/2.</t>
  </si>
  <si>
    <t>70-70-02/162/2007-947</t>
  </si>
  <si>
    <t>ТП-105 кв.47</t>
  </si>
  <si>
    <t>г. Северск, ул. Пушкина, 2/2</t>
  </si>
  <si>
    <t>70-70-02/162/2007-946</t>
  </si>
  <si>
    <t>ТП-106 МПЖХ</t>
  </si>
  <si>
    <t>г. Северск, ул. Лесная, 12а/2</t>
  </si>
  <si>
    <t>70-70-02/162/2007-944</t>
  </si>
  <si>
    <t>ТП-108 (127)</t>
  </si>
  <si>
    <t>г. Северск, ул. Горького, 32/2</t>
  </si>
  <si>
    <t>70-70-02/172/2010-060</t>
  </si>
  <si>
    <t>ТП-111 кв.46</t>
  </si>
  <si>
    <t>г. Северск, просп. Коммунистический, 5/2</t>
  </si>
  <si>
    <t>70-70-02/162/2007-967</t>
  </si>
  <si>
    <t>ТП-112 кв.45</t>
  </si>
  <si>
    <t>ул. Первомайская, 30/2, строение №1</t>
  </si>
  <si>
    <t>70-70-02/162/2007-966</t>
  </si>
  <si>
    <t>ТП-113 больничный городок кв.45</t>
  </si>
  <si>
    <t>г. Северск, ул. Первомайская 30/2, строение №3</t>
  </si>
  <si>
    <t>70-70-02/162/2007-965</t>
  </si>
  <si>
    <t>ТП-114 кв.44</t>
  </si>
  <si>
    <t>г. Северск, ул. Парковая, 18/2</t>
  </si>
  <si>
    <t>70-70-02/162/2007-964</t>
  </si>
  <si>
    <t>ТП-115 кв.44</t>
  </si>
  <si>
    <t>г. Северск, ул. Первомайская, 29/2</t>
  </si>
  <si>
    <t>70-70-02/216/2007-020</t>
  </si>
  <si>
    <t>ТП-117 кв.43</t>
  </si>
  <si>
    <t>г. Северск, ул. Ленина, 16/2</t>
  </si>
  <si>
    <t>70-70-02/216/2007-017</t>
  </si>
  <si>
    <t>ТП-118 кв.42</t>
  </si>
  <si>
    <t>г. Северск, пр. Коммунистический, 37/2</t>
  </si>
  <si>
    <t>70-70-02/106/2008-438</t>
  </si>
  <si>
    <t>ТП-119 кв.41</t>
  </si>
  <si>
    <t>г. Северск, ул. Ленина, 26/2</t>
  </si>
  <si>
    <t>70-70-02/216/2007-019</t>
  </si>
  <si>
    <t>ТП-120 ЦПКиО</t>
  </si>
  <si>
    <t>г. Северск, ул. Мира, 33/2</t>
  </si>
  <si>
    <t>70-70-02/216/2007-018</t>
  </si>
  <si>
    <t>ТП-121</t>
  </si>
  <si>
    <t>г. Северск, ул. Московская, 10/2</t>
  </si>
  <si>
    <t>70-70-02/106/2008-805</t>
  </si>
  <si>
    <t>ТП-122 кв.33</t>
  </si>
  <si>
    <t>г. Северск, ул. Транспортная, 6/2</t>
  </si>
  <si>
    <t>70-70-02/216/2007-059</t>
  </si>
  <si>
    <t>ТП-123 кв.35</t>
  </si>
  <si>
    <t>г. Северск, ул. Свердлова, 7/2</t>
  </si>
  <si>
    <t>70-70-02/216/2007-058</t>
  </si>
  <si>
    <t>ТП-124 кв.41</t>
  </si>
  <si>
    <t>г. Северск, ул. Ленина, 30/2</t>
  </si>
  <si>
    <t>70-70-02/134/2009-177</t>
  </si>
  <si>
    <t>ТП-125 кв.40</t>
  </si>
  <si>
    <t>г. Северск, просп. Коммунистический, 32/2</t>
  </si>
  <si>
    <t>70-70-02/216/2007-056</t>
  </si>
  <si>
    <t>ТП-126 кв.32</t>
  </si>
  <si>
    <t>г. Северск, ул. Ершова, 6/2</t>
  </si>
  <si>
    <t>70-70-02/134/2009-179</t>
  </si>
  <si>
    <t>ТП-127 кв.35</t>
  </si>
  <si>
    <t>г. Северск, ул. Советская, 28/2</t>
  </si>
  <si>
    <t>70-70-02/106/2008-781</t>
  </si>
  <si>
    <t>ТП-128 кв.13</t>
  </si>
  <si>
    <t>г. Северск, ул. Транспортная, 84/2</t>
  </si>
  <si>
    <t>70-70-02/134/2009-264</t>
  </si>
  <si>
    <t>ТП-131 цех 13 /гараж/</t>
  </si>
  <si>
    <t>г. Северск, ул. Транспортная, 75/2</t>
  </si>
  <si>
    <t>70-70-02/216/2007-057</t>
  </si>
  <si>
    <t>ТП-132 /в/часть/</t>
  </si>
  <si>
    <t>г. Северск, ул. Калинина, 63/2, строение № 1</t>
  </si>
  <si>
    <t>70-70-02/216/2007-110</t>
  </si>
  <si>
    <t>ТП-133 кв.29</t>
  </si>
  <si>
    <t>г. Северск, ул. Калинина, 43/2</t>
  </si>
  <si>
    <t>70-70-02/216/2007-055</t>
  </si>
  <si>
    <t>ТП-134 ул. Тупиковая</t>
  </si>
  <si>
    <t>г. Северск, ул. Транспортная, 32/2</t>
  </si>
  <si>
    <t>70-70-02/216/2007-109</t>
  </si>
  <si>
    <t>ТП-135 /гараж завода/</t>
  </si>
  <si>
    <t>г. Северск, Северная автодорога, 1/2</t>
  </si>
  <si>
    <t>70-70-02/216/2007-084</t>
  </si>
  <si>
    <t>ТП-137 /станц.перекачка/</t>
  </si>
  <si>
    <t xml:space="preserve"> г. Северск, ул. Парковая, 3/2</t>
  </si>
  <si>
    <t>70-70-02/216/2007-083</t>
  </si>
  <si>
    <t>ТП-138  кв.33</t>
  </si>
  <si>
    <t>г. Северск, ул. Калинина, 19/2.</t>
  </si>
  <si>
    <t>70-70-02/216/2007-082</t>
  </si>
  <si>
    <t>ТП-139  кв.43</t>
  </si>
  <si>
    <t>г. Северск, просп. Коммунистический, 20/2</t>
  </si>
  <si>
    <t>70-70-02/216/2007-081</t>
  </si>
  <si>
    <t>ТП-140  кв.41</t>
  </si>
  <si>
    <t>г. Северск, просп. Коммунистический, 22/2</t>
  </si>
  <si>
    <t>70-70-02/216/2007-180</t>
  </si>
  <si>
    <t>ТП-141 кв.43</t>
  </si>
  <si>
    <t>просп. Коммунистический, 28/2</t>
  </si>
  <si>
    <t>70-70-02/216/2007-264</t>
  </si>
  <si>
    <t>ТП-142 кв.42</t>
  </si>
  <si>
    <t>г. Северск, просп. Коммунистический, 41/2</t>
  </si>
  <si>
    <t>70-70-02/216/2007-263</t>
  </si>
  <si>
    <t>ТП-143 кв.40</t>
  </si>
  <si>
    <t>г. Северск, ул. Свердлова, 16/2</t>
  </si>
  <si>
    <t>70-70-02/216/2007-265</t>
  </si>
  <si>
    <t>ТП-144 кв.34</t>
  </si>
  <si>
    <t>г. Северск, ул. Калинина, 20/2</t>
  </si>
  <si>
    <t>70-70-02/106/2008-779</t>
  </si>
  <si>
    <t>ТП-145 кв.34</t>
  </si>
  <si>
    <t>г. Северск, ул. 40 лет Октября, 13/2</t>
  </si>
  <si>
    <t>70-70-02/216/2007-179</t>
  </si>
  <si>
    <t>ТП-146 кв.36</t>
  </si>
  <si>
    <t>г. Северск, ул. Строителей, 24/2</t>
  </si>
  <si>
    <t>70-70-02/216/2007-181</t>
  </si>
  <si>
    <t>ТП-147 кв.36</t>
  </si>
  <si>
    <t>г. Северск, просп. Коммунистический, 55/2</t>
  </si>
  <si>
    <t>70-70-02/216/2007-182</t>
  </si>
  <si>
    <t>ТП-148 кв.39</t>
  </si>
  <si>
    <t>г. Северск, ул. Строителей, 36/2</t>
  </si>
  <si>
    <t>70-70-02/216/2007-224</t>
  </si>
  <si>
    <t>ТП-149 кв.39</t>
  </si>
  <si>
    <t>г. Северск, ул. Свердлова, 23/2</t>
  </si>
  <si>
    <t>70-70-02/216/2007-225</t>
  </si>
  <si>
    <t>ТП-150 кв.37</t>
  </si>
  <si>
    <t>г. Северск, просп. Коммунистический, 51/2</t>
  </si>
  <si>
    <t>70-70-02/216/2007-262</t>
  </si>
  <si>
    <t>ТП-151 кв.37</t>
  </si>
  <si>
    <t>г. Северск, ул. 40 лет Октября, 4/2</t>
  </si>
  <si>
    <t>70-70-02/216/2007-326</t>
  </si>
  <si>
    <t>ТП-152</t>
  </si>
  <si>
    <t>г. Северск, ул. Первомайская, 30/2</t>
  </si>
  <si>
    <t>70-70-02/216/2007-325</t>
  </si>
  <si>
    <t>ТП-153 кв.27</t>
  </si>
  <si>
    <t>г. Северск, ул. Строителей, 23/2</t>
  </si>
  <si>
    <t>70-70-02/216/2007-323</t>
  </si>
  <si>
    <t>ТП-154 кв.26</t>
  </si>
  <si>
    <t>г. Северск, ул. Крупской, 12/2</t>
  </si>
  <si>
    <t>70-70-02/216/2007-296</t>
  </si>
  <si>
    <t>ТП-155 кв.27</t>
  </si>
  <si>
    <t>г. Северск, ул. Крупской, 20/2.</t>
  </si>
  <si>
    <t>70-70-02/216/2007-295</t>
  </si>
  <si>
    <t>ТП-156 кв.26</t>
  </si>
  <si>
    <t>г. Северск, ул. Строителей, 29/2</t>
  </si>
  <si>
    <t>70-70-02/216/2007-297</t>
  </si>
  <si>
    <t>ТП-157 кв.27</t>
  </si>
  <si>
    <t xml:space="preserve"> г. Северск, просп. Коммунистический, 65/2</t>
  </si>
  <si>
    <t>70-70-02/216/2007-324</t>
  </si>
  <si>
    <t>ТП-158 кв.24</t>
  </si>
  <si>
    <t xml:space="preserve"> г. Северск, ул. Ленина, 50/2</t>
  </si>
  <si>
    <t>70-70-02/216/2007-293</t>
  </si>
  <si>
    <t>ТП-159 кв.24</t>
  </si>
  <si>
    <t>г. Северск, ул. Ленина, 62/2</t>
  </si>
  <si>
    <t>70-70-02/216/2007-294</t>
  </si>
  <si>
    <t>ТП-160 кв.24</t>
  </si>
  <si>
    <t>г. Северск, ул. Царевского, 1а/2, строение №1</t>
  </si>
  <si>
    <t>70-70-02/106/2008-854</t>
  </si>
  <si>
    <t>ТП-161 кв.23</t>
  </si>
  <si>
    <t>г. Северск, ул. Куйбышева, 11/2</t>
  </si>
  <si>
    <t>70-70-02/216/2007-327</t>
  </si>
  <si>
    <t>Комплектно-трансф.КТПН ул.Лесная У-14-6, п.Самусь,ул.Лесная,15/2 , площ.6,6 м2</t>
  </si>
  <si>
    <t>ЗАТО Северск, п. Самусь, ул. Лесная, 15/2</t>
  </si>
  <si>
    <t>70-70-02/024/2009-608</t>
  </si>
  <si>
    <t>Металлический пунк КТПН-250 У-2-1 Больница, п.Самусь,ул.Пекарского 22/2, площ.6,6 м2</t>
  </si>
  <si>
    <t>ЗАТО Северск, п.Самусь,ул.Пекарского 22/2</t>
  </si>
  <si>
    <t>70-70-02/024/2009-697</t>
  </si>
  <si>
    <t>Металлический пункт КТПН-160 У-1-13 п.Самусь ул.Корсакова 2/2,площ.2,5</t>
  </si>
  <si>
    <t>ЗАТО Северск, п. Самусь, ул. Корсакова, 2/2</t>
  </si>
  <si>
    <t>70-70-02/024/2009-695</t>
  </si>
  <si>
    <t>Металлический пункт КТПН-250 У-16-3 п. Самусь ул.Р.Люксембург 41/2, площ.6,6 м2</t>
  </si>
  <si>
    <t>ЗАТО Северск, п. Самусь, ул. Розы Люксембург, 41/2</t>
  </si>
  <si>
    <t>70-70-02/024/2009-698</t>
  </si>
  <si>
    <t>Нежилое строение (У-15-7)</t>
  </si>
  <si>
    <t xml:space="preserve"> ЗАТО Северск, п. Самусь, п. Самусь, ул. Камышка, 1э.</t>
  </si>
  <si>
    <t xml:space="preserve">70-70-02/026/2009-105 </t>
  </si>
  <si>
    <t>Здание кирпичное ТП У-11-3</t>
  </si>
  <si>
    <t>ЗАТО Северск, п. Самусь, ул. Судостроителей, 3а/2</t>
  </si>
  <si>
    <t>70-70-02/134/2009-299</t>
  </si>
  <si>
    <t>Здание кирпичное ТП У-16-2</t>
  </si>
  <si>
    <t>ЗАТО Северск, п. Самусь, ул. Карла Маркса, 3/2</t>
  </si>
  <si>
    <t>70-70-02/134/2009-313</t>
  </si>
  <si>
    <t>Здание кирпичное ТП У-11-1Школа</t>
  </si>
  <si>
    <t>ЗАТО Северск, п. Самусь, ул. Пекарского, 30/2</t>
  </si>
  <si>
    <t>70-70-02/134/2009-311</t>
  </si>
  <si>
    <t>Здание кирпичное ТП У-11-2 Кораблик</t>
  </si>
  <si>
    <t>ЗАТО Северск, п. Самусь, ул. Гагарина, 4/2.</t>
  </si>
  <si>
    <t>70-70-02/134/2009-296</t>
  </si>
  <si>
    <t>Здание кирпичное ТП У-11-4 ул. Судостроительная, 1 площ.45,9</t>
  </si>
  <si>
    <t>ЗАТО Северск, п. Самусь, ул. Судостроителей, 1, строение №3</t>
  </si>
  <si>
    <t>70-70-02/024/2009-708</t>
  </si>
  <si>
    <t>Здание кирпичное ТП У-15-1,п.Самусь,ул.Пекарского 11,площ.40,9</t>
  </si>
  <si>
    <t>ЗАТО Северск, п. Самусь, ул. Пекарского, 11/2</t>
  </si>
  <si>
    <t>70-70-02/134/2009-314</t>
  </si>
  <si>
    <t>Здание кирпичное ТП У-15-2- КБО,п.Самусь,ул.Пекарского 27,площ.40,9 м2</t>
  </si>
  <si>
    <t xml:space="preserve"> ЗАТО Северск, п. Самусь, ул. Пекарского, 27/2</t>
  </si>
  <si>
    <t>70-70-02/134/2009-067</t>
  </si>
  <si>
    <t>Здание кирпичное ТП У-15-3 Сказка, п.Самусь,ул.Советская,5,площ.40,9</t>
  </si>
  <si>
    <t>ЗАТО Северск, п. Самусь, ул. Советская, 5/2</t>
  </si>
  <si>
    <t>70-70-02/215/2009-328</t>
  </si>
  <si>
    <t>Здание кирпичное ТП У-15-4 ГПТУ, п.Самусь,ул.Пекарского,24,площ.40,9 м2</t>
  </si>
  <si>
    <t>ЗАТО Северск, п. Самусь, ул. Пекарского, 24/2</t>
  </si>
  <si>
    <t>70-70-02/134/2009-069</t>
  </si>
  <si>
    <t>Здание кирпичное ТП У-15-5 Пекарского 31а , п.Самусь,площ.40,9 м2</t>
  </si>
  <si>
    <t>ЗАТО Северск,  п. Самусь, ул. Пекарского, 31а</t>
  </si>
  <si>
    <t>70-70-02/134/2009-068</t>
  </si>
  <si>
    <t>Здание кирпичное ТП У-16-1 ,п.Самусь,ул.Пекарского 5,площ.40,9 м2</t>
  </si>
  <si>
    <t>ЗАТО Северск, п. Самусь, ул. Пекарского, 5/2</t>
  </si>
  <si>
    <t>70-70-02/134/2009-172</t>
  </si>
  <si>
    <t>ТП-163 кв.23</t>
  </si>
  <si>
    <t>г. Северск, ул. Крупской, 11/2</t>
  </si>
  <si>
    <t>70-70-02/024/2008-026</t>
  </si>
  <si>
    <t>ТП-172 кв.23</t>
  </si>
  <si>
    <t>г. Северск, пр. Коммунистический, 89/2</t>
  </si>
  <si>
    <t>70-70-02/106/2008-813</t>
  </si>
  <si>
    <t>ТП-315</t>
  </si>
  <si>
    <t>г. Северск, ул. Победы 21/2</t>
  </si>
  <si>
    <t>70:22:0010110:1940</t>
  </si>
  <si>
    <t>ТП-173 кв.19</t>
  </si>
  <si>
    <t>г. Северск, пр. Коммунистический, 99/2</t>
  </si>
  <si>
    <t>70-70-02/024/2008-067</t>
  </si>
  <si>
    <t>ТП-174 кв.19</t>
  </si>
  <si>
    <t>г. Северск, ул. Курчатова, 13/2</t>
  </si>
  <si>
    <t>70-70-02/024/2008-064</t>
  </si>
  <si>
    <t>ТП-175</t>
  </si>
  <si>
    <t>г. Северск, пр. Коммунистический, 105/2</t>
  </si>
  <si>
    <t>70-70-02/134/2009-178</t>
  </si>
  <si>
    <t>Отдельная группа (п.1, ст.322 НК РФ, до 2009 г.)</t>
  </si>
  <si>
    <t>ТП-176 кв.19</t>
  </si>
  <si>
    <t xml:space="preserve"> г. Северск, ул. Калинина, 60/2.</t>
  </si>
  <si>
    <t>70-70-02/024/2008-066</t>
  </si>
  <si>
    <t>ТП-177 кв.19</t>
  </si>
  <si>
    <t>г. Северск, ул. Калинина, 48/2</t>
  </si>
  <si>
    <t>70-70-02/024/2008-065</t>
  </si>
  <si>
    <t>ТП-179 кв.49</t>
  </si>
  <si>
    <t>г. Северск, ул. Лесная, 2/2.</t>
  </si>
  <si>
    <t>70-70-02/024/2008-151</t>
  </si>
  <si>
    <t>ТП-180 кв.25</t>
  </si>
  <si>
    <t>г. Северск, пр. Коммунистический, 46/2</t>
  </si>
  <si>
    <t xml:space="preserve"> 70-70-02/024/2008-177</t>
  </si>
  <si>
    <t>ТП-183 кв.18, ул. Северная</t>
  </si>
  <si>
    <t>г. Северск, ул. Северная, 10/2</t>
  </si>
  <si>
    <t>70-70-02/024/2008-160</t>
  </si>
  <si>
    <t>ТП-184 кв.18, ул. Северная</t>
  </si>
  <si>
    <t>г. Северск, ул. Северная, 6/2</t>
  </si>
  <si>
    <t xml:space="preserve"> 70-70-02/024/2008-197</t>
  </si>
  <si>
    <t>ТП-164 кв.23</t>
  </si>
  <si>
    <t>г.Северск,  ул. Калинина, 42/2</t>
  </si>
  <si>
    <t>70-70-02/024/2008-049</t>
  </si>
  <si>
    <t>ТП-185 кв.18, ул. Северная</t>
  </si>
  <si>
    <t>г. Северск, ул. Калинина, 93/2</t>
  </si>
  <si>
    <t>70-70-02/024/2008-199</t>
  </si>
  <si>
    <t>ТП-186 кв.18, ул. Северная</t>
  </si>
  <si>
    <t>г. Северск, ул. Калинина, 91/2</t>
  </si>
  <si>
    <t>70-70-02/024/2008-152</t>
  </si>
  <si>
    <t>ТП-187 кв.18</t>
  </si>
  <si>
    <t>г. Северск, ул. Калинина, 107/2</t>
  </si>
  <si>
    <t>70-70-02/024/2008-148</t>
  </si>
  <si>
    <t>ТП-188 ВОХР</t>
  </si>
  <si>
    <t xml:space="preserve"> г. Северск, ул. Калинина, 63, строение № 188тп</t>
  </si>
  <si>
    <t>70-70-02/106/2008-806</t>
  </si>
  <si>
    <t>ТП-189</t>
  </si>
  <si>
    <t>г. Северск, ул. Калинина, 69/2</t>
  </si>
  <si>
    <t>70-70-02/024/2008-198</t>
  </si>
  <si>
    <t>ТП-190 кв. 13</t>
  </si>
  <si>
    <t>г. Северск, ул. Калинина, 85/2</t>
  </si>
  <si>
    <t>70-70-02/024/2008-150</t>
  </si>
  <si>
    <t>ТП-191</t>
  </si>
  <si>
    <t>г. Северск, ул. Калинина, 52/2.</t>
  </si>
  <si>
    <t>70-70-02/024/2008-149</t>
  </si>
  <si>
    <t>ТП-192 кв. 44</t>
  </si>
  <si>
    <t>г. Северск, ул. Ленина, 8/2.</t>
  </si>
  <si>
    <t>70-70-02/024/2008-022</t>
  </si>
  <si>
    <t>ТП-197</t>
  </si>
  <si>
    <t>г. Северск, ул. Лесная, 6/2</t>
  </si>
  <si>
    <t>70-70-02/024/2008-157</t>
  </si>
  <si>
    <t>ТП-198</t>
  </si>
  <si>
    <t>г. Северск, ул. Лесная, 9/2.</t>
  </si>
  <si>
    <t>70-70-02/024/2008-214</t>
  </si>
  <si>
    <t>ТП-165 кв.22</t>
  </si>
  <si>
    <t>г. Северск, ул. Ленина, 72/2</t>
  </si>
  <si>
    <t>70-70-02/024/2008-024</t>
  </si>
  <si>
    <t>ТП-199 ул. Лесная</t>
  </si>
  <si>
    <t>г. Северск, ул. Лесная, 11б/2</t>
  </si>
  <si>
    <t>70-70-02/024/2008-212</t>
  </si>
  <si>
    <t>ТП-201 1ВЗУ</t>
  </si>
  <si>
    <t>г. Северск, ул. Тургенева, 35/1, строение № 201тп</t>
  </si>
  <si>
    <t>70-70-02/106/2008-734</t>
  </si>
  <si>
    <t>ТП-202 1ВЗУ</t>
  </si>
  <si>
    <t>г. Северск, ул. Тургенева, 35/1, строение № 202тп.</t>
  </si>
  <si>
    <t>70-70-02/106/2008-750</t>
  </si>
  <si>
    <t>ТП-204</t>
  </si>
  <si>
    <t>г. Северск, ул. Ленина, 46/2</t>
  </si>
  <si>
    <t>70-70-02/024/2008-213</t>
  </si>
  <si>
    <t>ТП-205</t>
  </si>
  <si>
    <t>г. Северск, ул. Тургенева, 33а/2</t>
  </si>
  <si>
    <t>70-70-02/106/2008-728</t>
  </si>
  <si>
    <t>ТП-206 1ВЗУ</t>
  </si>
  <si>
    <t>г. Северск, ул. Тургенева, 35/1, строение № 206тп.</t>
  </si>
  <si>
    <t>70-70-02/106/2008-733</t>
  </si>
  <si>
    <t>ТП-207 1ВЗУ</t>
  </si>
  <si>
    <t>г. Северск, ул. Тургенева, 35/1, строение № 207тп</t>
  </si>
  <si>
    <t>70-70-02/106/2008-440</t>
  </si>
  <si>
    <t>ТП-208</t>
  </si>
  <si>
    <t>г. Северск, ул. Лесная, 3а/2</t>
  </si>
  <si>
    <t>70-70-02/024/2008-211</t>
  </si>
  <si>
    <t>ТП-209</t>
  </si>
  <si>
    <t>г. Северск, ул. Мира, 18б,строение № 209тп.</t>
  </si>
  <si>
    <t>70-70-02/106/2008-812</t>
  </si>
  <si>
    <t>ТП-210</t>
  </si>
  <si>
    <t>г. Северск, просп. Коммунистический, 33/2</t>
  </si>
  <si>
    <t>70-70-02/024/2008-236</t>
  </si>
  <si>
    <t>ТП-166 кв.22</t>
  </si>
  <si>
    <t>г. Северск, ул. Ленина, 84/2</t>
  </si>
  <si>
    <t>70-70-02/024/2008-025</t>
  </si>
  <si>
    <t>ТП-211</t>
  </si>
  <si>
    <t>г. Северск, ул. Лесная, 6а/2</t>
  </si>
  <si>
    <t>70-70-02/024/2008-237</t>
  </si>
  <si>
    <t>ТП-212</t>
  </si>
  <si>
    <t>г. Северск, ул. Чайковского, 11/2</t>
  </si>
  <si>
    <t>70-70-02/024/2008-238</t>
  </si>
  <si>
    <t>ТП-214</t>
  </si>
  <si>
    <t>г. Северск, ул. Царевского, 1а/2, строение №</t>
  </si>
  <si>
    <t>70-70-02/024/2008-239</t>
  </si>
  <si>
    <t>ТП-216</t>
  </si>
  <si>
    <t>г. Северск, ул. Тракторная, 1/2</t>
  </si>
  <si>
    <t>70-70-02/024/2008-240</t>
  </si>
  <si>
    <t>ТП-222</t>
  </si>
  <si>
    <t>г. Северск, ул. Сосновая, 4, строение №18</t>
  </si>
  <si>
    <t>70-70-02/106/2008-437</t>
  </si>
  <si>
    <t>ТП-228 Школа 78</t>
  </si>
  <si>
    <t>г. Северск, ул. Чапаева, 22/2</t>
  </si>
  <si>
    <t>70-70-02/106/2008-782</t>
  </si>
  <si>
    <t>ТП-231 больничный городок</t>
  </si>
  <si>
    <t>г. Северск, пер. Чекист, 3/2, строение №</t>
  </si>
  <si>
    <t>70-70-02/106/2008-807</t>
  </si>
  <si>
    <t>ТП-232 Школа  - интернат</t>
  </si>
  <si>
    <t>г. Северск, ул. Славского, 34/2</t>
  </si>
  <si>
    <t xml:space="preserve"> 70-70-02/106/2008-754</t>
  </si>
  <si>
    <t>ТП-233 госпиталь</t>
  </si>
  <si>
    <t>г. Северск, пер. Чекист, 3/2, строение №3</t>
  </si>
  <si>
    <t>70-70-02/106/2008-439</t>
  </si>
  <si>
    <t>ТП-234 больничный городок</t>
  </si>
  <si>
    <t>г. Северск, пер. Чекист, 3/2, строение №2</t>
  </si>
  <si>
    <t>70-70-02/106/2008-441</t>
  </si>
  <si>
    <t>ТП-167 кв.22</t>
  </si>
  <si>
    <t>г. Северск, пр. Коммунистический, 88/2</t>
  </si>
  <si>
    <t>70-70-02/024/2008-023</t>
  </si>
  <si>
    <t>ТП-235 ул.Сосновая 4 стр.17</t>
  </si>
  <si>
    <t>г. Северск, ул. Сосновая, 4, строение №17</t>
  </si>
  <si>
    <t>у70:22:0:0:1888\стр.17</t>
  </si>
  <si>
    <t>ТП-242 "С"</t>
  </si>
  <si>
    <t>г. Северск, ул. Калинина, 104/2</t>
  </si>
  <si>
    <t>70-70-02/024/2008-215</t>
  </si>
  <si>
    <t>ТП-246 ог. сооруж.</t>
  </si>
  <si>
    <t>г. Северск, Автодорога, 2/2, строение №246тп</t>
  </si>
  <si>
    <t>70-70-02/106/2008-815</t>
  </si>
  <si>
    <t>ТП-247 очист. сооружения</t>
  </si>
  <si>
    <t>г. Северск, Автодорога, 2/2, строение №2</t>
  </si>
  <si>
    <t>70-70-02/106/2008-851</t>
  </si>
  <si>
    <t>ТП-248</t>
  </si>
  <si>
    <t xml:space="preserve"> г. Северск, ул. Ленинградская, 14а/2</t>
  </si>
  <si>
    <t>70-70-02/106/2008-890</t>
  </si>
  <si>
    <t>ТП-249</t>
  </si>
  <si>
    <t>г. Северск, ул. Победы, 37/2</t>
  </si>
  <si>
    <t>70-70-02/024/2008-266</t>
  </si>
  <si>
    <t>ТП-250</t>
  </si>
  <si>
    <t xml:space="preserve"> г. Северск, ул. Ленина, 90/2</t>
  </si>
  <si>
    <t>70-70-02/024/2008-267</t>
  </si>
  <si>
    <t>ТП-251 кв. 15</t>
  </si>
  <si>
    <t>г. Северск, ул. Курчатова, 24/2</t>
  </si>
  <si>
    <t>70-70-02/024/2008-269</t>
  </si>
  <si>
    <t>ТП-252 кв. 15</t>
  </si>
  <si>
    <t>г. Северск, ул. Курчатова, 18/2.</t>
  </si>
  <si>
    <t>70-70-02/024/2008-394</t>
  </si>
  <si>
    <t>ТП-253 кв. 15</t>
  </si>
  <si>
    <t>г. Северск, ул. Курчатова, 8/2</t>
  </si>
  <si>
    <t>70-70-02/024/2008-290</t>
  </si>
  <si>
    <t>ТП-168 кв.22</t>
  </si>
  <si>
    <t>г. Северск, пр. Коммунистический, 72/2.</t>
  </si>
  <si>
    <t>70-70-02/024/2008-123</t>
  </si>
  <si>
    <t>ТП-254 кв. 15</t>
  </si>
  <si>
    <t>г. Северск, ул. Ленина, 94/2</t>
  </si>
  <si>
    <t>70-70-02/024/2008-506</t>
  </si>
  <si>
    <t>ТП-255 кв. 15</t>
  </si>
  <si>
    <t>г. Северск, ул. Солнечная, 1/2</t>
  </si>
  <si>
    <t>70-70-02/024/2008-503</t>
  </si>
  <si>
    <t>ТП-256 кв. 15</t>
  </si>
  <si>
    <t>г. Северск, ул. Солнечная, 5/2.</t>
  </si>
  <si>
    <t>70-70-02/024/2008-508</t>
  </si>
  <si>
    <t>ТП-257 кв. 15</t>
  </si>
  <si>
    <t>г. Северск, ул. Солнечная, 11/2.</t>
  </si>
  <si>
    <t>70-70-02/024/2008-505</t>
  </si>
  <si>
    <t>ТП-258 кв. 15</t>
  </si>
  <si>
    <t>г. Северск, пр. Коммунистический, 100/2.</t>
  </si>
  <si>
    <t>70-70-02/024/2008-510</t>
  </si>
  <si>
    <t>ТП-259</t>
  </si>
  <si>
    <t>г. Северск, пр. Коммунистический, 119/2</t>
  </si>
  <si>
    <t>70-70-02/109/2010-091</t>
  </si>
  <si>
    <t>ТП-260</t>
  </si>
  <si>
    <t>г. Северск, пр. Коммунистический, 127/2</t>
  </si>
  <si>
    <t xml:space="preserve"> 70-70-02/024/2008-363</t>
  </si>
  <si>
    <t>ТП-261</t>
  </si>
  <si>
    <t>г. Северск, ул. Курчатова, 38/2</t>
  </si>
  <si>
    <t>70-70-02/024/2008-504</t>
  </si>
  <si>
    <t>ТП-262</t>
  </si>
  <si>
    <t>г. Северск, пр. Коммунистический, 135/2</t>
  </si>
  <si>
    <t>70-70-02/024/2008-293</t>
  </si>
  <si>
    <t>ТП-263</t>
  </si>
  <si>
    <t>г. Северск, пр. Коммунистический, 141/2.</t>
  </si>
  <si>
    <t>70-70-02/024/2008-511</t>
  </si>
  <si>
    <t>ТП-169 ул. Лесная</t>
  </si>
  <si>
    <t>г. Северск, ул. Лесная, 13/2.</t>
  </si>
  <si>
    <t>70-70-02/024/2008-122</t>
  </si>
  <si>
    <t>ТП-264</t>
  </si>
  <si>
    <t>г. Северск, ул. Калинина, 78/2</t>
  </si>
  <si>
    <t>70-70-02/109/2010-094</t>
  </si>
  <si>
    <t>ТП-265</t>
  </si>
  <si>
    <t>г. Северск, пр. Коммунистический, 149/2</t>
  </si>
  <si>
    <t>70-70-02/109/2010-076</t>
  </si>
  <si>
    <t>ТП-266</t>
  </si>
  <si>
    <t>г. Северск, ул. Парусинка, 12а, строение №1.</t>
  </si>
  <si>
    <t>70-70-02/106/2008-780</t>
  </si>
  <si>
    <t>ТП-270</t>
  </si>
  <si>
    <t>г. Северск, пр. Коммунистический, 120/</t>
  </si>
  <si>
    <t>70-70-02/109/2010-092</t>
  </si>
  <si>
    <t>ТП-271</t>
  </si>
  <si>
    <t>г. Северск, проезд Южный, 19/2</t>
  </si>
  <si>
    <t>70-70-02/024/2008-289</t>
  </si>
  <si>
    <t>ТП-272</t>
  </si>
  <si>
    <t>г. Северск, ул. Солнечная, 3а/2</t>
  </si>
  <si>
    <t>70-70-02/109/2010-075</t>
  </si>
  <si>
    <t>ТП-273</t>
  </si>
  <si>
    <t>ул. Солнечная, 1а/2</t>
  </si>
  <si>
    <t>70-70-02/109/2010-074</t>
  </si>
  <si>
    <t>ТП-274</t>
  </si>
  <si>
    <t>г. Северск, ул. Солнечная, 13/2</t>
  </si>
  <si>
    <t>70-70-02/024/2008-291</t>
  </si>
  <si>
    <t>ТП-275</t>
  </si>
  <si>
    <t>г. Северск, пр. Коммунистический, 116/2</t>
  </si>
  <si>
    <t xml:space="preserve"> 70-70-02/024/2008-292</t>
  </si>
  <si>
    <t>ТП-276</t>
  </si>
  <si>
    <t>г. Северск, проезд Южный, 21/2</t>
  </si>
  <si>
    <t>70-70-02/024/2008-512</t>
  </si>
  <si>
    <t>ТП-170 ул. Лесная</t>
  </si>
  <si>
    <t>г. Северск, ул. Калинина, 63, строение №170тп</t>
  </si>
  <si>
    <t>70-70-02/106/2008-853</t>
  </si>
  <si>
    <t>ТП-277 здание</t>
  </si>
  <si>
    <t xml:space="preserve">г. Северск, ул.Победы, 8/2. </t>
  </si>
  <si>
    <t>70-70-02/024/2008-349</t>
  </si>
  <si>
    <t>ТП-278</t>
  </si>
  <si>
    <t>г. Северск, ул.Победы, 10/2</t>
  </si>
  <si>
    <t>70-70-02/024/2008-265</t>
  </si>
  <si>
    <t>ТП-280</t>
  </si>
  <si>
    <t>г. Северск, ул.Победы, 14/2</t>
  </si>
  <si>
    <t xml:space="preserve"> 70-70-02/024/2008-268</t>
  </si>
  <si>
    <t>ТП-281</t>
  </si>
  <si>
    <t>г. Северск, ул.Ленинградская, 10/2.</t>
  </si>
  <si>
    <t>70-70-02/024/2008-348</t>
  </si>
  <si>
    <t>ТП-282</t>
  </si>
  <si>
    <t>г. Северск, ул.Ленинградская, 2/2</t>
  </si>
  <si>
    <t>70-70-02/024/2008-445</t>
  </si>
  <si>
    <t>ТП-283 (металлич.каркас)</t>
  </si>
  <si>
    <t>г. Северск, ул. Ленинградская 9/2</t>
  </si>
  <si>
    <t>70-70-02/109/2010-909</t>
  </si>
  <si>
    <t>ТП-284</t>
  </si>
  <si>
    <t>г. Северск, ул. Калинина 131/2</t>
  </si>
  <si>
    <t>70-70-02/024/2008-448</t>
  </si>
  <si>
    <t>ТП-286</t>
  </si>
  <si>
    <t xml:space="preserve"> г. Северск, ул. Калинина 121/2</t>
  </si>
  <si>
    <t>70-70-02/109/2010-093</t>
  </si>
  <si>
    <t>ТП-287</t>
  </si>
  <si>
    <t>г. Северск, ул. Калинина 117/2</t>
  </si>
  <si>
    <t>70-70-02/109/2010-073</t>
  </si>
  <si>
    <t>ТП-288</t>
  </si>
  <si>
    <t>г. Северск, ул. Северная 18/2</t>
  </si>
  <si>
    <t>70-70-02/024/2008-509</t>
  </si>
  <si>
    <t>ТП-171 кв.23</t>
  </si>
  <si>
    <t>г. Северск, ул. Куйбышева, 4/2</t>
  </si>
  <si>
    <t>70-70-02/024/2008-068</t>
  </si>
  <si>
    <t>ТП-289 трансформаторная подстанция бани 18-го квартала</t>
  </si>
  <si>
    <t>г. Северск, ул. Калинина 111/2</t>
  </si>
  <si>
    <t>70-70-02/024/2008-447</t>
  </si>
  <si>
    <t>ТП-291</t>
  </si>
  <si>
    <t>г. Северск, ул. Калинина 92/2</t>
  </si>
  <si>
    <t xml:space="preserve"> 70-70-02/024/2008-446</t>
  </si>
  <si>
    <t>ТП-293</t>
  </si>
  <si>
    <t>г. Северск, ул. Коммунистический 157/2</t>
  </si>
  <si>
    <t>70-70-02/024/2008-395</t>
  </si>
  <si>
    <t>ТП-294</t>
  </si>
  <si>
    <t>г. Северск, ул. Коммунистический 153/2.</t>
  </si>
  <si>
    <t>70-70-02/024/2008-366</t>
  </si>
  <si>
    <t>ТП-295</t>
  </si>
  <si>
    <t>г. Северск, ул. Калинина 86/2.</t>
  </si>
  <si>
    <t>70-70-02/109/2010-910</t>
  </si>
  <si>
    <t>ТП-296</t>
  </si>
  <si>
    <t>г. Северск, ул. Солнечная 12/2.</t>
  </si>
  <si>
    <t>70-70-02/024/2008-365</t>
  </si>
  <si>
    <t>ТП-311</t>
  </si>
  <si>
    <t>г. Северск, ул. Славского 4/2</t>
  </si>
  <si>
    <t>70-70-02/023/2010-913</t>
  </si>
  <si>
    <t>ТП-312</t>
  </si>
  <si>
    <t xml:space="preserve"> г. Северск, ул. Славского 2/2</t>
  </si>
  <si>
    <t>70-70-02/023/2010-912</t>
  </si>
  <si>
    <t>ТП-313</t>
  </si>
  <si>
    <t>г. Северск, ул. Победы 7/2</t>
  </si>
  <si>
    <t>70-70-02/023/2010-899</t>
  </si>
  <si>
    <t>ТП-314</t>
  </si>
  <si>
    <t>г. Северск, ул. Победы 23/2</t>
  </si>
  <si>
    <t xml:space="preserve"> 70-70-02/023/2010-898</t>
  </si>
  <si>
    <t>ТП-316</t>
  </si>
  <si>
    <t>г.Северск, ул.Славского, 18/2</t>
  </si>
  <si>
    <t>70:22:0010110:219</t>
  </si>
  <si>
    <t>ТП-321 (13)</t>
  </si>
  <si>
    <t>г. Северск, пер. Чекист, 1/2</t>
  </si>
  <si>
    <t>70-70-02/109/2010-541</t>
  </si>
  <si>
    <t>ТП-322 2водозабор</t>
  </si>
  <si>
    <t>г. Северск, ул.Сосновая, 22 строение №6</t>
  </si>
  <si>
    <t>70-70-02/106/2008-753</t>
  </si>
  <si>
    <t>ТП-327 Пождепо на 6 а/машин</t>
  </si>
  <si>
    <t>г. Северск, ул. Северная автодорога, 22/2</t>
  </si>
  <si>
    <t>70-70-02/109/2010-407</t>
  </si>
  <si>
    <t>ТП-34/292/ж/д 21/11</t>
  </si>
  <si>
    <t>г. Северск, ул. Коммунистический 161/2.</t>
  </si>
  <si>
    <t>70-70-02/222/2010-096</t>
  </si>
  <si>
    <t>ТП-51</t>
  </si>
  <si>
    <t>г. Северск, ул.Предзаводская, 8/2</t>
  </si>
  <si>
    <t>70-70-02/024/2010-436</t>
  </si>
  <si>
    <t>ТП-129</t>
  </si>
  <si>
    <t>г. Северск, ул. Транспортная, 79/2ъ</t>
  </si>
  <si>
    <t>70-70-02/024/2008-124</t>
  </si>
  <si>
    <t>ТП-116 ул. Парковая</t>
  </si>
  <si>
    <t>г. Северск, ул. Мира, 23/2</t>
  </si>
  <si>
    <t xml:space="preserve"> 70-70-02/024/2008-050</t>
  </si>
  <si>
    <t>ТП-162 кв.23</t>
  </si>
  <si>
    <t xml:space="preserve"> г. Северск, ул. Крупской, 21/2.</t>
  </si>
  <si>
    <t>70-70-02/024/2008-047</t>
  </si>
  <si>
    <t>Электроснабжение 0,4 кВ ж/д №40 в 10 мкр</t>
  </si>
  <si>
    <t>г. Северск, ул. Славского, 16, сооружение 1э.</t>
  </si>
  <si>
    <t>70-70-02/059/2014-083</t>
  </si>
  <si>
    <t>Кабельные линии от ТП-247</t>
  </si>
  <si>
    <t>г.Северск, ул.Автодорога 2/2, сооружение №2э.</t>
  </si>
  <si>
    <t>70:22:0010504:99</t>
  </si>
  <si>
    <t>Поселковые сети эл.снабжения 0,4 кв -30 км  инв.№ 304046</t>
  </si>
  <si>
    <t>ЗАТО Северск,  пос.Самусь, сооружение №1 вэл.</t>
  </si>
  <si>
    <t>70:22:0000000:431</t>
  </si>
  <si>
    <t xml:space="preserve">Сети электроснабж.230х4 п.м.(104 кв.ж.д.) </t>
  </si>
  <si>
    <t>ЗАТО Северск, п.Самусь, ул.Кирова,51, сооружение №1э.</t>
  </si>
  <si>
    <t>70-70-02/024/2010-787</t>
  </si>
  <si>
    <t>Эл.сети ВЛ-0,4 Кижирово 2,72 км на дер.</t>
  </si>
  <si>
    <t>ЗАТО Северск, д.Кижирово, сооружение № 1вэл.</t>
  </si>
  <si>
    <t>70:22:0000000:416</t>
  </si>
  <si>
    <t xml:space="preserve">Электроснабжение (д.Орл.школа) КЛ-0,4 кв  </t>
  </si>
  <si>
    <t>ЗАТО Северск, п.Орловка, пер.Школьный, 4, сооружение №1э.</t>
  </si>
  <si>
    <t>70-70-02/022/2009-078</t>
  </si>
  <si>
    <t>Электроснабжение 10 кВ (Больница Самусь) 500 м,инв.№ 304646</t>
  </si>
  <si>
    <t>ЗАТО Северск, пос.Самусь,  ул.Пекарского 22,сооружение 1э.</t>
  </si>
  <si>
    <t>70-70-02/023/2009-114</t>
  </si>
  <si>
    <t>Кабель скв.№4</t>
  </si>
  <si>
    <t>г.Северск, ул.Тургенева,35/1 сооруженте№202э.</t>
  </si>
  <si>
    <t>70-70-02/215/2009-886</t>
  </si>
  <si>
    <t>Кабель скв.№9</t>
  </si>
  <si>
    <t>Кабельная трасса по электроснабжению очистных сооружений</t>
  </si>
  <si>
    <t>г.Северск, Автодорога 2/2, сооружение №1э.</t>
  </si>
  <si>
    <t>70:22:0010504:66</t>
  </si>
  <si>
    <t>ВЛ-0,4кВ от ТП-13</t>
  </si>
  <si>
    <t>г.Северск, ул.Луговая, 3/2, сооружение №2э.</t>
  </si>
  <si>
    <t>70:22:0000000:404</t>
  </si>
  <si>
    <t>13./,1</t>
  </si>
  <si>
    <t>26.20.2016</t>
  </si>
  <si>
    <t>Кабельные трассы ТП-118</t>
  </si>
  <si>
    <t>г. Северск, пр. Коммунистический, 37/2, сооружение № 1э</t>
  </si>
  <si>
    <t>70:22:001010102:735</t>
  </si>
  <si>
    <t>ВЛ-0,4 кВ от ТП-232</t>
  </si>
  <si>
    <t xml:space="preserve">г.Северск,  ул.Славского, 34/2, сооружение №3э.  </t>
  </si>
  <si>
    <t>70:22:0000000:387</t>
  </si>
  <si>
    <t>Кабельные трассы ВЛ-10 кВ №2 от оп.33 до оп.36,Томская обл.,ЗАТО Северск,г.Северск,ул.Матросова,6/2,</t>
  </si>
  <si>
    <t>г.Северск,ул.Матросова,6/2, сооружение №5э.</t>
  </si>
  <si>
    <t>70:22:0010221:282</t>
  </si>
  <si>
    <t>ВЛ-10 кВ №2 от оп.1 до ТП-10</t>
  </si>
  <si>
    <t>г.Северск, ул.Матросова, 6/2, сооружение 3э.</t>
  </si>
  <si>
    <t>70:22:0000000:400</t>
  </si>
  <si>
    <t>Кабельные трассы ВЛ 10кВ №5 Томская обл.,ЗАТО Северск,г.Северск,Автодорога,14/12а сооружение №3э</t>
  </si>
  <si>
    <t>г.Северск, Автодорога, 14/12а, сооружение №3э.</t>
  </si>
  <si>
    <t>70:22:0000000:485</t>
  </si>
  <si>
    <t>Воздушная ЛЭП от ТП-112 ф.9</t>
  </si>
  <si>
    <t>ЗАТО Северск, ул.Первомайская, 30/2, строение №1, сооружение "1э.</t>
  </si>
  <si>
    <t>70-70-02/215/2009-130</t>
  </si>
  <si>
    <t>Воздушные ЛЭП от ТП-10</t>
  </si>
  <si>
    <t>г.Северск, ул.Матросова,6/2, сооружение №2э.</t>
  </si>
  <si>
    <t>70:222:000000:384</t>
  </si>
  <si>
    <t>Кабельные трассы ТП-3 (10 кВ ) яч.2,3 Томская обл.,ЗАТО Северск,г.Северск,ул.Садовая, 18/2,сооружени</t>
  </si>
  <si>
    <t>г.Северск, ул.Садовая, 18/2, сооружение №3э.</t>
  </si>
  <si>
    <t>70:22:0000000:401</t>
  </si>
  <si>
    <t>Воздушные ЛЭП от ТП-13</t>
  </si>
  <si>
    <t>г.Севверск, ул.Луговая,3/2, сооружение №2э.</t>
  </si>
  <si>
    <t>Воздушные ЛЭП от ТП-212,Томская обл.,ЗАТО Северск,г.Северск,ул.Чайковского,11/2, сооружение №5э</t>
  </si>
  <si>
    <t>г.Северск, ул.Чайковского, 11/2, сооружение №5э.</t>
  </si>
  <si>
    <t>70:22:0000000:496</t>
  </si>
  <si>
    <t>Воздушные ЛЭП ТП-216</t>
  </si>
  <si>
    <t>г.Севыерск, ул.Тракторная, 1/2, сооружение №3э.</t>
  </si>
  <si>
    <t>70:22:0000000:381</t>
  </si>
  <si>
    <t>Высоковольтное эл.снабжение больничного городка от ТП-234</t>
  </si>
  <si>
    <t>г. Северск, пер. Чекист, 3/2, сооружение № 20э</t>
  </si>
  <si>
    <t>70-70-02/024/2010-712</t>
  </si>
  <si>
    <t>Инженерно-коммуник.сети от ТП-261</t>
  </si>
  <si>
    <t>г. Северск, ул. Курчатова, 38/2, сооружение № 1э</t>
  </si>
  <si>
    <t>70-70-02/172/2010-248</t>
  </si>
  <si>
    <t>Кабельная линия 10 кВ от ТП-41 до ТП-42</t>
  </si>
  <si>
    <t>г. Северск,  ул. Сосновая, 22, ТП-41 сооружение № 1э</t>
  </si>
  <si>
    <t>70-70-02/003/2011-874</t>
  </si>
  <si>
    <t>Кабельная линия АСБ-10</t>
  </si>
  <si>
    <t>г. Северск, ул. Северная, 18/2, сооружение № 1э.</t>
  </si>
  <si>
    <t>70-70-02/109/2010-919</t>
  </si>
  <si>
    <t>Кабельная линия ГПП-702 до ТП-230</t>
  </si>
  <si>
    <t>г.Северск, ул.Восточная, 4, сооружение №1э.</t>
  </si>
  <si>
    <t>70-70-02/039/2012-078</t>
  </si>
  <si>
    <t>ВЛ 0,4 кВ от ТП-233</t>
  </si>
  <si>
    <t>г.Северск, пер.Чекист, 3/2, сооружение №31э.</t>
  </si>
  <si>
    <t>70:22:0000000:378</t>
  </si>
  <si>
    <t>Кабельная линия к ж/д 32/15 от ТП-257</t>
  </si>
  <si>
    <t>г. Северск, ул. Солнечная, 11/2, сооружение № 1э</t>
  </si>
  <si>
    <t>70-70-02/024/2010-585</t>
  </si>
  <si>
    <t>Кабельная линия от ТП-209</t>
  </si>
  <si>
    <t>г. Северск, ул. Мира, 18б, сооружение № 209э</t>
  </si>
  <si>
    <t xml:space="preserve">70-70-02/024/2010-622 </t>
  </si>
  <si>
    <t>Кабельная линия от ТП-250</t>
  </si>
  <si>
    <t>г. Северск, ул. Ленина, 90/2, сооружение № 1э</t>
  </si>
  <si>
    <t>70-70-02/024/2010-559</t>
  </si>
  <si>
    <t>Кабельная линия от ТП-274</t>
  </si>
  <si>
    <t>г. Северск,  ул. Солнечная, 13/2, сооружение № 1э.</t>
  </si>
  <si>
    <t>70-70-02/172/2010-049</t>
  </si>
  <si>
    <t>Кабельная линия от ТП-287</t>
  </si>
  <si>
    <t>г. Северск, ул. Калинина, 117/2, сооружение № 1э</t>
  </si>
  <si>
    <t>70-70-02/109/2010-999</t>
  </si>
  <si>
    <t>Кабельные линии ТП-120</t>
  </si>
  <si>
    <t>г. Северск, ул. Мира, 33/2, строение №2,</t>
  </si>
  <si>
    <t>70-70-02/215/2009-121</t>
  </si>
  <si>
    <t>Кабельная линия ТП-149</t>
  </si>
  <si>
    <t>г. Северск,  ул. Свердлова, 23/2, сооружение № 1э</t>
  </si>
  <si>
    <t>70-70-02/215/2009-171</t>
  </si>
  <si>
    <t>Кабельная линия ТП-166</t>
  </si>
  <si>
    <t>г. Северск, ул. Ленина, 84/2, сооружение №1э</t>
  </si>
  <si>
    <t>70-70-02/215/2009-105</t>
  </si>
  <si>
    <t>Кабельная линия ТП-179</t>
  </si>
  <si>
    <t>г. Северск, ул. Лесная, 2/2, сооружение № 1э</t>
  </si>
  <si>
    <t>70-70-02/215/2009-011</t>
  </si>
  <si>
    <t>Кабельная линия ТП-192</t>
  </si>
  <si>
    <t>г. Северск, ул. Ленина, 8/2, сооружение № 1э</t>
  </si>
  <si>
    <t>70-70-02/215/2009-501</t>
  </si>
  <si>
    <t>Кабельная линия от ТП-211</t>
  </si>
  <si>
    <t xml:space="preserve"> г. Северск, ул. Лесная, 6а/2, сооружение № 1э</t>
  </si>
  <si>
    <t xml:space="preserve">70-70-02/024/2010-638   </t>
  </si>
  <si>
    <t>Кабельная ЛЭП д/с 35/15 от ТП-257</t>
  </si>
  <si>
    <t>Кабельная ЛЭП Д/Я 35/16 от ТП-262</t>
  </si>
  <si>
    <t>г. Северск, пр. Коммунистический, 135/2, сооружение № 1э</t>
  </si>
  <si>
    <t>70-70-02/172/2010-249</t>
  </si>
  <si>
    <t>Кабельная ЛЭП к д/комб. 17/15 от ТП-258</t>
  </si>
  <si>
    <t>г. Северск, пр. Коммунистический, 100/2, сооружение № 1э</t>
  </si>
  <si>
    <t>70-70-02/024/2010-696</t>
  </si>
  <si>
    <t>Кабельная ЛЭП к ж/д 20/15 43/15 от ТП-254</t>
  </si>
  <si>
    <t>г. Северск, ул. Ленина, 94/2, сооружение № 1э</t>
  </si>
  <si>
    <t>70-70-02/024/2010-621</t>
  </si>
  <si>
    <t>Кабельная ЛЭП к ж/д 24/15 от ТП-255</t>
  </si>
  <si>
    <t>г. Северск, ул. Солнечная, 1/2, сооружение № 1э</t>
  </si>
  <si>
    <t>70-70-02/152/2011-774</t>
  </si>
  <si>
    <t>Кабельная ЛЭП к ж/д 28/15 и 29/15 от ТП-257</t>
  </si>
  <si>
    <t>Кабельная ЛЭП к ж/д 30/15 от ТП-257</t>
  </si>
  <si>
    <t>г. Северск, ул. Солнечная, 11/2, сооружение № 1э.</t>
  </si>
  <si>
    <t>ВЛ 10 кВ № 8,9,10</t>
  </si>
  <si>
    <t>г.Северск, ул.Сосновая,22, сооружение №1э.</t>
  </si>
  <si>
    <t>70:22:0000000:383</t>
  </si>
  <si>
    <t>Кабельная ЛЭП к ж/д 31/15 от ТП-257</t>
  </si>
  <si>
    <t>Кабельная ЛЭП к ж/д 34/15 от ТП-258</t>
  </si>
  <si>
    <t>Кабельная ЛЭП к магазину ж/д 32/15 от ТП-257</t>
  </si>
  <si>
    <t>Кабельная ЛЭП к ж/д 33/15 от ТП-258</t>
  </si>
  <si>
    <t>Кабельная ЛЭП от в/в кабель ГПП-701 до врезка в/в ТП-251</t>
  </si>
  <si>
    <t>г.Северск, ул.Северная, 16/2, сооружение №1э.</t>
  </si>
  <si>
    <t>70-70-02/264/2011-771</t>
  </si>
  <si>
    <t>Кабельная ЛЭП от ГПП-701</t>
  </si>
  <si>
    <t>Кабельная ЛЭП от ГПП-701 до ТП-251</t>
  </si>
  <si>
    <t>Кабельная ЛЭП от КТПН казармы "Ч" до ТП-148 от ТП-27</t>
  </si>
  <si>
    <t>г. Северск,  ул. Ленинградская, 5/2, сооружение № 1э</t>
  </si>
  <si>
    <t>70-70-02/002/2011-411</t>
  </si>
  <si>
    <t>Кабельная ЛЭП от ТП-154 до ТП-156 ТП-254 до ТП-255</t>
  </si>
  <si>
    <t>Кабельная ЛЭП от ТП-174</t>
  </si>
  <si>
    <t>г. Северск, ул. Курчатова 13/2, сооружение №1э</t>
  </si>
  <si>
    <t>70-70-02/215/2009-214</t>
  </si>
  <si>
    <t>ВЛ №3 ЛЭП-10 кВ ТЭЦ "СХК-Чернильщиково"</t>
  </si>
  <si>
    <t>г.Северск, Автодорога 50, сооружение №10э.</t>
  </si>
  <si>
    <t>70:22:0000000:392</t>
  </si>
  <si>
    <t>Кабельная ЛЭП от ТП-254 к ж/д 21/15</t>
  </si>
  <si>
    <t xml:space="preserve"> 70-70-02/024/2010-621</t>
  </si>
  <si>
    <t>Кабельная ЛЭП от ТП-255</t>
  </si>
  <si>
    <t>Кабельная ЛЭП от ТП-257 до столовой 15 кв.</t>
  </si>
  <si>
    <t>Кабельная ЛЭП от ТП-257 до ТП-256</t>
  </si>
  <si>
    <t>г. Северск, ул. Солнечная, 5/2, сооружение № 1э</t>
  </si>
  <si>
    <t>70-70-02/024/2010-584</t>
  </si>
  <si>
    <t>Кабельная ЛЭП от ТП-262</t>
  </si>
  <si>
    <t>г. Северск, пр. Коммунистический, 135/2, сооружение № 1э.</t>
  </si>
  <si>
    <t>Кабельная ЛЭП от ТП-3</t>
  </si>
  <si>
    <t>г. Северск,  ул. Садовая, 18/2, сооружение № 1э</t>
  </si>
  <si>
    <t>70-70-02/003/2011-622</t>
  </si>
  <si>
    <t>Кабельная ЛЭП от ТП-8</t>
  </si>
  <si>
    <t>г.Северск, ул.Тургенева, 33/3, сооружение №2э.</t>
  </si>
  <si>
    <t>70:22:0010221:272</t>
  </si>
  <si>
    <t>Кабельная ЛЭП ТП-103</t>
  </si>
  <si>
    <t>г. Северск,  ул. Первомайская, 3/2, сооружение № 1э</t>
  </si>
  <si>
    <t>70-70-02/215/2009-540</t>
  </si>
  <si>
    <t>Кабельная трасса 10кВт от ТП-242 до ТП Пождепо до ТП 285</t>
  </si>
  <si>
    <t>г. Северск, ул. Калинина, 104/2, сооружение № 1э</t>
  </si>
  <si>
    <t>70-70-02/024/2010-746</t>
  </si>
  <si>
    <t>Сооружение кабельных трасс ТП-5,Томская область,ЗАТО Северск,г.Северск,ул.Тургенева,33/4,ТП-5,сооруж</t>
  </si>
  <si>
    <t>г.Северск, ул.Тургенева, 33/4, сооружение №5э.</t>
  </si>
  <si>
    <t>70:22:0010221:281</t>
  </si>
  <si>
    <t>Сооружения кабельных трасс энергетического комплекса ТП-83</t>
  </si>
  <si>
    <t>г.Северск, Автодорога, 14/4, сооружение 1э.</t>
  </si>
  <si>
    <t>70:22:0010402:212</t>
  </si>
  <si>
    <t>Кабельные линии 0.4 и 10 кВ эл.снабжение мкр Сосновка</t>
  </si>
  <si>
    <t>г. Северск, ул. Сосновая, 16, сооружение № 11э</t>
  </si>
  <si>
    <t xml:space="preserve"> 70-70-02/222/2010-624</t>
  </si>
  <si>
    <t>Кабельные линии ТП-121</t>
  </si>
  <si>
    <t>г. Северск,  ул. Московская, 10/2, сооружение № 1э</t>
  </si>
  <si>
    <t>70-70-02/215/2009-120</t>
  </si>
  <si>
    <t>Кабельные линии ТП-155</t>
  </si>
  <si>
    <t>г. Северск,  ул. Крупской, 20/2, сооружение № 1э</t>
  </si>
  <si>
    <t>70-70-02/134/2009-943</t>
  </si>
  <si>
    <t>Кабельные линии ТП-175</t>
  </si>
  <si>
    <t>г. Северск, пр. Коммунистический, 105/2, сооружение №1э</t>
  </si>
  <si>
    <t>70-70-02/134/2009-860</t>
  </si>
  <si>
    <t>Кабельные линии ТП-191</t>
  </si>
  <si>
    <t>г. Северск, ул. Калинина, 52/2, сооружение №1э</t>
  </si>
  <si>
    <t>70-70-02/134/2009-541</t>
  </si>
  <si>
    <t>Кабельные ЛЭП ТП-253</t>
  </si>
  <si>
    <t>г. Северск, ул. Курчатова, 8/2, сооружение № 1э</t>
  </si>
  <si>
    <t>70-70-02/024/2010-617</t>
  </si>
  <si>
    <t>Кабельные сети от ТП-274</t>
  </si>
  <si>
    <t>г. Северск,  ул. Солнечная, 13/2, сооружение № 1э</t>
  </si>
  <si>
    <t>Кабельные трассы ГПП-701</t>
  </si>
  <si>
    <t>Кабельные трассы зд.318</t>
  </si>
  <si>
    <t>г.Северск, ул.Сосновая ,22, объект 318, соорудение 1э.</t>
  </si>
  <si>
    <t>70:22:0020810:558</t>
  </si>
  <si>
    <t>ВЛ ТПХ от ТП-8</t>
  </si>
  <si>
    <t>г.Северск, ул.Тургенева, 33/3, сооружение  №3э.</t>
  </si>
  <si>
    <t>70:220010221:273</t>
  </si>
  <si>
    <t>Кабельные трассы РП-1</t>
  </si>
  <si>
    <t>г.Северск, ул.Пушкина, 9/2, сооружение 2э.</t>
  </si>
  <si>
    <t>70:22:0010101:6395</t>
  </si>
  <si>
    <t>Кабельные трассы РП-2</t>
  </si>
  <si>
    <t>г. Северск,  ул. Калинина, 29/2, сооружение № 1э</t>
  </si>
  <si>
    <t>70-70-02/003/2011-892</t>
  </si>
  <si>
    <t>Кабельные трассы РП-3</t>
  </si>
  <si>
    <t>г. Северск, ул. Царевского 13/2, сооружение №1э</t>
  </si>
  <si>
    <t>70-70-02/222/2010-287</t>
  </si>
  <si>
    <t>Кабельные трассы ТП-145</t>
  </si>
  <si>
    <t>г. Северск,  ул. 40 лет Октября, 13/2, сооружение № 1э.</t>
  </si>
  <si>
    <t>70-70-02/134/2009-974</t>
  </si>
  <si>
    <t>Кабельные трассы ТП-10</t>
  </si>
  <si>
    <t>г. Северск, ул. Матросова, 6/2, сооружение № 1э</t>
  </si>
  <si>
    <t>70-70-02/222/2010-727</t>
  </si>
  <si>
    <t>Кабельные трассы ТП-101</t>
  </si>
  <si>
    <t>г. Северск, ул. Пионерская, 10/2, сооружение № 1э</t>
  </si>
  <si>
    <t>70-70-02/215/2009-541</t>
  </si>
  <si>
    <t>Кабельные трассы ТП-102</t>
  </si>
  <si>
    <t>г. Северск, ул. Пушкина, 3/2, сооружение № 1э.</t>
  </si>
  <si>
    <t>70-70-02/215/2009-521</t>
  </si>
  <si>
    <t>Кабельные трассы ТП-103</t>
  </si>
  <si>
    <t>Кабельные трассы ТП-104</t>
  </si>
  <si>
    <t>г. Северск,ул. Первомайская, 11/2, сооружение № 1э</t>
  </si>
  <si>
    <t>70-70-02/215/2009-538</t>
  </si>
  <si>
    <t>Эл.снабженин скв. 10а (кабель)</t>
  </si>
  <si>
    <t>г.Северск, ул.Сосновая,22, сооружение 6э.</t>
  </si>
  <si>
    <t>70:22:0020810:559</t>
  </si>
  <si>
    <t>13./1</t>
  </si>
  <si>
    <t>Эл.снабжение скв.№ 14</t>
  </si>
  <si>
    <t>г.северск, ул.Сосновая, 22, сооружение №1э.</t>
  </si>
  <si>
    <t>Эл.снабжение скв.№ 22 (кабель)</t>
  </si>
  <si>
    <t>г.Северск, ул.Сосновая, 22, сооружение №1э.</t>
  </si>
  <si>
    <t>Эл.снабжение скв.№26 (кабель АВВГ)</t>
  </si>
  <si>
    <t>г.Северск, ул.Тургенева, 35/1, сооружение №205э.</t>
  </si>
  <si>
    <t>70-70-02/215/2009-901</t>
  </si>
  <si>
    <t>ВЛ-0,4 кВ от ТП-110 ф.8</t>
  </si>
  <si>
    <t>г.Северск, ул.Советская,1здю1/2, сооружение №2э.</t>
  </si>
  <si>
    <t>70:22:0010105:1831</t>
  </si>
  <si>
    <t>ВЛ-0,4 кВ от ТП-12 ф.3</t>
  </si>
  <si>
    <t>г.Северск, ул.Октябрьская,73/2, сооружение №2э.</t>
  </si>
  <si>
    <t>70:22:0000000:380</t>
  </si>
  <si>
    <t>ВЛ-0,4 кВ от ТП-12 ф.4</t>
  </si>
  <si>
    <t>г.Северск, ул.Октябрьская, 73/2, сооружение №1э.</t>
  </si>
  <si>
    <t>70-70-02/222/2010-725</t>
  </si>
  <si>
    <t>ВЛ-0,4 кВ от ТП-12 ф.5</t>
  </si>
  <si>
    <t>ЗАТО Северск, ул.Октябрьская, 73/2, сооружение №2э.</t>
  </si>
  <si>
    <t>ВЛ-0,4 кВ от ТП-230 ф.2</t>
  </si>
  <si>
    <t>г.Северск, ул.Слаского, 7/2, сооружение №3э.</t>
  </si>
  <si>
    <t>70:22:0010110:7450</t>
  </si>
  <si>
    <t>Эл.снабжение гаража админист. от ТП-150, 151</t>
  </si>
  <si>
    <t>г. Северск,  пр. Коммунистический, 51/2, сооружение № 1э</t>
  </si>
  <si>
    <t>70-70-02/215/2009-332</t>
  </si>
  <si>
    <t>Кабельная линия ВЛ-0,4 кВ  от ТП-3 ф.4,Томская обл.,ЗАТО Северск,г.Северск,ул.Садовая,18/2,сооружени</t>
  </si>
  <si>
    <t>г.Северск, ул.Садовая, 18/2, сооружение №5э.</t>
  </si>
  <si>
    <t>70:22:0000000:493</t>
  </si>
  <si>
    <t>Сооружение кабельных трасс ТП-35 ф.3 г.Северск, ул.Сосновая,3/2</t>
  </si>
  <si>
    <t>г.Северск, ул.Сосновая,3/2, сооружение №2э.</t>
  </si>
  <si>
    <t>70:22:0000000:379</t>
  </si>
  <si>
    <t>ВЛ-0,4 кВ от ТП-37 ф.2</t>
  </si>
  <si>
    <t>г.Северск, ул.Славского, 44/2а, сооружение №2э.</t>
  </si>
  <si>
    <t>70:22:0010110:7445</t>
  </si>
  <si>
    <t>ВЛ-0,4 кВ от ТП-38 ф.3</t>
  </si>
  <si>
    <t>г.Северск, ул.Слаского, 50, сооружение №2э.</t>
  </si>
  <si>
    <t>70:22:0010311:124</t>
  </si>
  <si>
    <t>ВЛ-0,4 кВ от РЩ от ТП-117 ф.6</t>
  </si>
  <si>
    <t>г.Северск, ул.Ленина,16/2, сооружение 3э.</t>
  </si>
  <si>
    <t>70:22:0010102:5648</t>
  </si>
  <si>
    <t>Кабельные трассы ТП-105</t>
  </si>
  <si>
    <t>г. Северск, ул. Пушкина, 2/2, сооружение № 1э</t>
  </si>
  <si>
    <t>70-70-02/215/2009-539</t>
  </si>
  <si>
    <t>Кабельные трассы ТП-106</t>
  </si>
  <si>
    <t>г. Северск, ул. Лесная, 12а/2, сооружение № 1э</t>
  </si>
  <si>
    <t>70-70-02/215/2009-522</t>
  </si>
  <si>
    <t>Эл.снабжение адм.цеха 18 ТП-106</t>
  </si>
  <si>
    <t>Кабельные трассы ТП-11</t>
  </si>
  <si>
    <t>г. Северск, ул. Братьев Иглаковых, 40/2, сооружение № 1</t>
  </si>
  <si>
    <t>70-70-02/222/2010-726</t>
  </si>
  <si>
    <t>Кабельные трассы ТП-111</t>
  </si>
  <si>
    <t>г. Северск, пр. Коммунистический, 5/2, сооружение № 1э</t>
  </si>
  <si>
    <t>70-70-02/215/2009-519</t>
  </si>
  <si>
    <t>Кабельные трассы ТП-112</t>
  </si>
  <si>
    <t>г. Северск, ул. Первомайская, 30/2, строение № 1, сооружение № 1э</t>
  </si>
  <si>
    <t>Кабельные трассы ТП-113</t>
  </si>
  <si>
    <t>г. Северск, ул. Первомайская, 30/2, строение № 3, сооружение № 1э</t>
  </si>
  <si>
    <t>70-70-02/215/2009-122</t>
  </si>
  <si>
    <t>Кабельные трассы ТП-114</t>
  </si>
  <si>
    <t xml:space="preserve"> Северск, ул. Парковая, 18/2, сооружение № 1э.</t>
  </si>
  <si>
    <t>70-70-02/134/2009-868</t>
  </si>
  <si>
    <t>Кабельные трассы ТП-115</t>
  </si>
  <si>
    <t>г. Северск, ул. Первомайская, 29/2, сооружение № 1э</t>
  </si>
  <si>
    <t>70-70-02/215/2009-333</t>
  </si>
  <si>
    <t>Кабельные трассы ТП-117</t>
  </si>
  <si>
    <t xml:space="preserve"> Северск, ул. Ленина, 16/2, сооружение № 1э</t>
  </si>
  <si>
    <t>70-70-02/134/2009-869</t>
  </si>
  <si>
    <t>КЛ ТП-249 яч.3 до места врезки в КЛ ТП-228 - ТП-249</t>
  </si>
  <si>
    <t>г. Северск, ул. Чапаева, 22/2э</t>
  </si>
  <si>
    <t>70-70-02/024/2010-437</t>
  </si>
  <si>
    <t>Перенос высоковольтного кабеля от ТП-289</t>
  </si>
  <si>
    <t>г. Северск, ул. Калинина, 111/2, сооружение № 1э</t>
  </si>
  <si>
    <t xml:space="preserve"> 70-70-02/222/2010-001</t>
  </si>
  <si>
    <t>КЛ ТП-249 яч.4 до места врезки в КЛ ТП-232 - ТП-27</t>
  </si>
  <si>
    <t>г. Северск, ул. Славского, 34/2, сооружение № 1э</t>
  </si>
  <si>
    <t>70-70-02/024/2010-641</t>
  </si>
  <si>
    <t>Воздушная линия ЛЭП 10кВ Л-17  от ТП-37 до РУ-2,Томская обл.,ЗАТО Северск,г.Северск,ул.Славского,44/</t>
  </si>
  <si>
    <t>г.Северск, ул.Славского, 44/2, сооружение №5э.</t>
  </si>
  <si>
    <t>70:00:0000000:423</t>
  </si>
  <si>
    <t>Наружные сети эл.снабжения дспетч.пункта от ТП-256</t>
  </si>
  <si>
    <t>Наружные Сети эл.снабжения КПП-2</t>
  </si>
  <si>
    <t>ул. Ленинаградская, 10/2, сооружение № 1э.</t>
  </si>
  <si>
    <t>70-70-02/109/2010-969</t>
  </si>
  <si>
    <t>Наружные сети эл.снабжения ж/д по ул. Ленинградская 6"В"</t>
  </si>
  <si>
    <t>г. Северск, ул. Ленинградская, 2/2, сооружение № 1э</t>
  </si>
  <si>
    <t>70-70-02/109/2010-917</t>
  </si>
  <si>
    <t>Наружные эл.сети базы РСЦ от ТП-208</t>
  </si>
  <si>
    <t>г. Северск, ул. Лесная, 3а/2, сооружение № 1э</t>
  </si>
  <si>
    <t xml:space="preserve">70-70-02/024/2010-415         </t>
  </si>
  <si>
    <t>Наружные эл.сети ж/д 6/15 от ТП-251</t>
  </si>
  <si>
    <t>г. Северск, ул. Курчатова, 24/2, сооружение № 1</t>
  </si>
  <si>
    <t>70-70-02/024/2010-619</t>
  </si>
  <si>
    <t>Кабельный переход между опорами 30-36</t>
  </si>
  <si>
    <t>Наружные эл.сети склада РСЦ от ТП-208</t>
  </si>
  <si>
    <t xml:space="preserve">70-70-02/024/2010-415  </t>
  </si>
  <si>
    <t>Перенос кабельной линии  базы УРСа от ГПП-701</t>
  </si>
  <si>
    <t>г.Северск, ул.Предзаводская, 14б/2, сооружение №2э.</t>
  </si>
  <si>
    <t>70:22:0010702:873</t>
  </si>
  <si>
    <t>Эл.снабжение аптечного склада от ТП-51</t>
  </si>
  <si>
    <t>г.Северск, ул.Предзаводская, 8/2, сооружение №3э.</t>
  </si>
  <si>
    <t>70:22:0000000:399</t>
  </si>
  <si>
    <t>Сети электроснабжения 10 кв. от ТП-277 до ТП-282</t>
  </si>
  <si>
    <t>г. Северск, ул. Победы, 8/2, сооружение № 1э</t>
  </si>
  <si>
    <t>70-70-02/109/2010-912</t>
  </si>
  <si>
    <t>Сети электроснабжения 10 кв. от ТП-321</t>
  </si>
  <si>
    <t xml:space="preserve"> г. Северск, пер. Чекист, 1/2, сооружение №1э</t>
  </si>
  <si>
    <t>70-70-02/222/2010-311</t>
  </si>
  <si>
    <t>Сети эл.снабжения  10 кВ ТП-320</t>
  </si>
  <si>
    <t>г.Северск, пер.Чекист, 1/2, сооружение №2э.</t>
  </si>
  <si>
    <t xml:space="preserve">70:22:0000000:374 </t>
  </si>
  <si>
    <t>Сети электроснабжения ж/д 3/10 ул. Победы 35а</t>
  </si>
  <si>
    <t>г. Северск, ул. Ленинградская, 14а/2, сооружение № 1э</t>
  </si>
  <si>
    <t xml:space="preserve"> 70-70-02/024/2010-558</t>
  </si>
  <si>
    <t>Силовой кабель ТП-209</t>
  </si>
  <si>
    <t>г. Северск, ул. Мира, 18б, сооружение № 209</t>
  </si>
  <si>
    <t xml:space="preserve">70-70-02/024/2010-622            </t>
  </si>
  <si>
    <t>Силовые кабели РП-2</t>
  </si>
  <si>
    <t>Перенос кабеля Станции юных техников от ТП-210</t>
  </si>
  <si>
    <t>. Северск, пр. Коммунистический, 33/2, сооружение № 1э</t>
  </si>
  <si>
    <t xml:space="preserve">70-70-02/024/2010-416                                                                                                                                                                                                              </t>
  </si>
  <si>
    <t>Эл.кабельная линия к ж/д 7/16 ул. Курчатова 28 от ТП-260</t>
  </si>
  <si>
    <t>г. Северск, пр. Коммунистический, 127/2, сооружение № 1э</t>
  </si>
  <si>
    <t>70-70-02/024/2010-661</t>
  </si>
  <si>
    <t>Эл.кабельная ЛЭП от ТП-106</t>
  </si>
  <si>
    <t>Подъезд и площадка ГПП-702</t>
  </si>
  <si>
    <t>г. Северск, ул. Восточная, 4, сооружение №1б</t>
  </si>
  <si>
    <t>70-70-02/222/2010-202</t>
  </si>
  <si>
    <t>Эл.кабельная ЛЭП от ТП-258 до ТП-257</t>
  </si>
  <si>
    <t>Эл.кабельная ЛЭП ТП-260</t>
  </si>
  <si>
    <t xml:space="preserve"> г. Северск, пр. Коммунистический, 127/2, сооружение № 1э</t>
  </si>
  <si>
    <t xml:space="preserve"> 70-70-02/024/2010-661</t>
  </si>
  <si>
    <t>г. Северск, пр. Коммунистический, 127/2, сооружение № 1э. Кадастровый номер: 70-70-02/024/2010-661</t>
  </si>
  <si>
    <t>Эл.кабельная ЛЭП ТП-264</t>
  </si>
  <si>
    <t>Эл.кабельные ЛЭП ТП-147</t>
  </si>
  <si>
    <t>г. Северск,  пр. Коммунистический, 55/2, сооружение № 1э</t>
  </si>
  <si>
    <t>70-70-02/134/2009-941</t>
  </si>
  <si>
    <t>Электросеть</t>
  </si>
  <si>
    <t>г. Северск, ул. Победы, 21/2, сооружение 1э.</t>
  </si>
  <si>
    <t>70-22-0010110:1941</t>
  </si>
  <si>
    <t>Эл.снабжение ж/д 16/47 ул. Комсомольская 16</t>
  </si>
  <si>
    <t>Эл.снабжение от ТП-176</t>
  </si>
  <si>
    <t>г. Северск, ул. Калинина, 60/2, сооружение №1э</t>
  </si>
  <si>
    <t>70-70-02/134/2009-859</t>
  </si>
  <si>
    <t>Эл.снабжение от ТП-187</t>
  </si>
  <si>
    <t>г. Северск, ул. Калинина, 107/2, сооружение №1э.</t>
  </si>
  <si>
    <t>70-70-02/134/2009-544</t>
  </si>
  <si>
    <t>Эл.снабжение от ТП-270</t>
  </si>
  <si>
    <t>г. Северск, пр. Коммунистический, 120/2, сооружение № 1э</t>
  </si>
  <si>
    <t>70-70-02/172/2010-254</t>
  </si>
  <si>
    <t>Резервное эл.снабжение больнич.городка ТП-231-234</t>
  </si>
  <si>
    <t>г. Северск, пер. Чекист, 3/2, сооружение № 1э</t>
  </si>
  <si>
    <t xml:space="preserve">70-70-02/024/2010-004   </t>
  </si>
  <si>
    <t>Эл.снабжение ТП-258</t>
  </si>
  <si>
    <t>Эл.снабжение "Дома правосудия" от ТП-101</t>
  </si>
  <si>
    <t xml:space="preserve">70-70-02/215/2009-541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</si>
  <si>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КЛ ТП-248 яч.4  - ТП-249 яч.8</t>
  </si>
  <si>
    <t>70-70-02/024/2010-558</t>
  </si>
  <si>
    <t>КЛ ТП-248 яч.7 до места врезки в КЛ ТП-248 - ТП-215</t>
  </si>
  <si>
    <t>КЛ ТП-248 яч.8 до места врезки в КЛ ТП-232 - ТП-27</t>
  </si>
  <si>
    <t>КЛ ТП-248 ячейка 3  - ТП-249 ячейка 7</t>
  </si>
  <si>
    <t>Ограждение ГПП-701</t>
  </si>
  <si>
    <t>70:22:0010107:12702</t>
  </si>
  <si>
    <t>Перенос высоковольтн.кабелей Городского рынка</t>
  </si>
  <si>
    <t>Эл.снабжение "Комитета соц. защиты населения ТП-144</t>
  </si>
  <si>
    <t>г. Северск,  ул. Калинина, 20/2, сооружение № 1э</t>
  </si>
  <si>
    <t>70-70-02/215/2009-523</t>
  </si>
  <si>
    <t>Эл.снабжение 0,4 кв ж/д 20/11 с продмагазином</t>
  </si>
  <si>
    <t>г. Северск, пр. Коммунистический, 157/2, сооружение № 1э.</t>
  </si>
  <si>
    <t>70-70-02/109/2010-965</t>
  </si>
  <si>
    <t>Эл.снабжение 0.4 кв ж/д 21/11</t>
  </si>
  <si>
    <t>г. Северск, пр. Коммунистический, 161/2, сооружение № 1э</t>
  </si>
  <si>
    <t>70-70-02/109/2010-967</t>
  </si>
  <si>
    <t>Эл.снабжение 0.4 кВ ж/д 22/11 Коммун.161</t>
  </si>
  <si>
    <t>Элснабжение 0,4 кВ ж/д 46/10</t>
  </si>
  <si>
    <t>г.Северск, ул.Славского,18/2, сооружение 1э.</t>
  </si>
  <si>
    <t>70/70/02/059/2014-083</t>
  </si>
  <si>
    <t>Эл.снабжение 0.4 кВ по ул. Победа 17</t>
  </si>
  <si>
    <t>г. Северск, ул. Победы, 23/2, сооружение №1э</t>
  </si>
  <si>
    <t>70-70-02/222/2010-286</t>
  </si>
  <si>
    <t>Эл.снабжение 0.4 кВ ТП-248 Ленинградская 16а</t>
  </si>
  <si>
    <t>Эл.снабжение 0,4 кВ ж/д 4/10</t>
  </si>
  <si>
    <t>Эл.снабжение 10 кВ Очистные сооружения города</t>
  </si>
  <si>
    <t>г.Северск, ул.Автодорога,2/2, сооружение№3э.</t>
  </si>
  <si>
    <t>70:22:0010402:264</t>
  </si>
  <si>
    <t>Эл.снабжение 10 кВ ТП-311 - (ТП-101-104 ж/д 41/10)</t>
  </si>
  <si>
    <t>Эл.снабжение 10 кв. мкр 11 от ТП-290</t>
  </si>
  <si>
    <t>г. Северск, ул. Калинина, 92/2, сооружение № 1э</t>
  </si>
  <si>
    <t>70-70-02/109/2010-920</t>
  </si>
  <si>
    <t>Эл.снабжение 10 кВ "Детский санаторий"</t>
  </si>
  <si>
    <t>г.Северск, ул.Предзаводская\, 18/2, сооружение №3э.</t>
  </si>
  <si>
    <t>70:22:0000000:422</t>
  </si>
  <si>
    <t>Эл.снабжение 10 мкр ТП-313-314</t>
  </si>
  <si>
    <t>г. Северск, ул. Победы, 7/2, сооружение №1э.</t>
  </si>
  <si>
    <t>70-70-02/222/2010-358</t>
  </si>
  <si>
    <t>Эл.снабжение 13 кв. ТП-128</t>
  </si>
  <si>
    <t>г. Северск, ул. Транспортная, 84/2, сооружение № 1э</t>
  </si>
  <si>
    <t>70-70-02/215/2009-118</t>
  </si>
  <si>
    <t xml:space="preserve"> г. Северск, ул. Транспортная, 84/2, сооружение № 1э</t>
  </si>
  <si>
    <t>Эл.снабжение 13 кв. РП-3</t>
  </si>
  <si>
    <t>Эл.снабжение 15 кв.ТП-256</t>
  </si>
  <si>
    <t>Эл.снабжение 15кв. от ТП-258</t>
  </si>
  <si>
    <t>г.Северск, ул.Северная,16/2, сооружение №1э.</t>
  </si>
  <si>
    <t>Эл.снабжение 19 кв. от ТП-171</t>
  </si>
  <si>
    <t>г. Северск, ул. Куйбышева, 4/2, сооружение №1э</t>
  </si>
  <si>
    <t>70-70-02/215/2009-213</t>
  </si>
  <si>
    <t>Эл.снабжение 19кв. ТП-172</t>
  </si>
  <si>
    <t>г. Северск, пр. Коммунистический, 89/2, сооружение №1э</t>
  </si>
  <si>
    <t xml:space="preserve"> 70-70-02/215/2009-329</t>
  </si>
  <si>
    <t>Эл.снабжение 19 кв. ТП-177</t>
  </si>
  <si>
    <t>г. Северск, ул. Калинина, 48/2, сооружение №1э</t>
  </si>
  <si>
    <t>70-70-02/134/2009-547</t>
  </si>
  <si>
    <t>Эл.снабжение 2 больнич.городка от ГПП-702</t>
  </si>
  <si>
    <t>г.Северск, ул.Восточная,4, сооружение №1э.</t>
  </si>
  <si>
    <t>Эл.снабжение 22 кв. ТП-166</t>
  </si>
  <si>
    <t>Эл.снабжение 22 кв. ТП-168</t>
  </si>
  <si>
    <t>г. Северск, пр. Коммунистический, 72/2, сооружение №1э</t>
  </si>
  <si>
    <t>70-70-02/134/2009-862</t>
  </si>
  <si>
    <t>Эл.снабжение 22 кв. ТП-165</t>
  </si>
  <si>
    <t>г. Северск, ул. Ленина, 72/2, сооружение №1э</t>
  </si>
  <si>
    <t>70-70-02/215/2009-347</t>
  </si>
  <si>
    <t>Эл.снабжение 23 ТП-162</t>
  </si>
  <si>
    <t>г. Северск, ул. Крупской, 21/2, сооружение №1э.</t>
  </si>
  <si>
    <t>70-70-02/215/2009-194</t>
  </si>
  <si>
    <t>Сети магистральных сетей от ТП-281</t>
  </si>
  <si>
    <t>г. Северск, ул. Ленинаградская, 10/2, сооружение № 1э</t>
  </si>
  <si>
    <t>Эл.снабжение 23 кв. ТП-164</t>
  </si>
  <si>
    <t>г. Северск, ул. Калинина, 42/2, сооружение №1э</t>
  </si>
  <si>
    <t>70-70-02/215/2009-212</t>
  </si>
  <si>
    <t>Эл.снабжение 23 кв. ТП-161</t>
  </si>
  <si>
    <t>г. Северск, ул. Куйбышева 11/2 сооружение №1э</t>
  </si>
  <si>
    <t>70-70-02/215/2009-193</t>
  </si>
  <si>
    <t>Эл.снабжение 23 кв. ТП-163</t>
  </si>
  <si>
    <t>г. Северск, ул. Крупской, 11/2, сооружение №1э</t>
  </si>
  <si>
    <t>70-70-02/215/2009-168</t>
  </si>
  <si>
    <t>Эл.снабжение 24 кв. ТП-158</t>
  </si>
  <si>
    <t>г. Северск, ул. Ленина, 50/2, сооружение 1э</t>
  </si>
  <si>
    <t>70-70-02/215/2009-012</t>
  </si>
  <si>
    <t>Эл.снабжение 24 кв. ТП-159</t>
  </si>
  <si>
    <t>г. Северск, ул. Ленина, 62/2, сооружение №1э</t>
  </si>
  <si>
    <t>70-70-02/215/2009-106</t>
  </si>
  <si>
    <t>Эл.снабжение 24 кв. ТП-160</t>
  </si>
  <si>
    <t>г. Северск, ул. Царевского 1а/2 сооружение №1э</t>
  </si>
  <si>
    <t>70-70-02/215/2009-408</t>
  </si>
  <si>
    <t>Эл.снабжение 26 кв. ТП-156</t>
  </si>
  <si>
    <t>г. Северск,  ул. Строителей, 29/2, сооружение № 1э</t>
  </si>
  <si>
    <t>70-70-02/134/2009-962</t>
  </si>
  <si>
    <t>Эл.снабжение 26-27 кв. ТП-153</t>
  </si>
  <si>
    <t>г. Северск,  ул. Строителей, 23/2, сооружение № 1э</t>
  </si>
  <si>
    <t>70-70-02/134/2009-942</t>
  </si>
  <si>
    <t>Эл.снабжение 26-27 кв. ТП-155</t>
  </si>
  <si>
    <t>Эл.снабжение 30 кв. ТП-121</t>
  </si>
  <si>
    <t xml:space="preserve"> г. Северск, ул. Московская, 10/2, сооружение № 1э</t>
  </si>
  <si>
    <t>Эл.снабжение 31кв. от РП-2</t>
  </si>
  <si>
    <t>Эл.снабжение 33 кв. ТП-138</t>
  </si>
  <si>
    <t>г. Северск, ул. Калинина, 19/2, сооружение № 1э</t>
  </si>
  <si>
    <t>70-70-02/215/2009-008</t>
  </si>
  <si>
    <t>Эл.снабжение 33 кв. ТП-169</t>
  </si>
  <si>
    <t>г. Северск, ул. Лесная, 13/2, сооружение №1э</t>
  </si>
  <si>
    <t>70-70-02/134/2009-961</t>
  </si>
  <si>
    <t>АИИС КУЭ  по точкам поставки от АО "СХК" (уровень ИВК)</t>
  </si>
  <si>
    <t>г.Северск, ул. Мира, 18б</t>
  </si>
  <si>
    <t>10/03/13</t>
  </si>
  <si>
    <t>договор считается вновь заключенным  на очередной календарный год на тех же условиях, если не одна из сторон до окончания не уведомит в письменном виде другую сторону о расторжении договора</t>
  </si>
  <si>
    <t>АИИС КУЭ  по точкам поставки от АО "СХК" (уровень ИИк ИВЭК)</t>
  </si>
  <si>
    <t>Эл.снабжение 34 кв. ТП-145</t>
  </si>
  <si>
    <t>г. Северск,  ул. 40 лет Октября, 13/2, сооружение № 1э</t>
  </si>
  <si>
    <t>Эл.снабжение 34 кв. ТП-144</t>
  </si>
  <si>
    <t xml:space="preserve"> 70-70-02/215/2009-523</t>
  </si>
  <si>
    <t>Эл.снабжение 35 кв. ТП-123</t>
  </si>
  <si>
    <t>г. Северск, ул. Свердлова, 7/2, сооружение № 1э</t>
  </si>
  <si>
    <t>70-70-02/215/2009-119</t>
  </si>
  <si>
    <t>Эл.снабжение 36 кв. ТП-146</t>
  </si>
  <si>
    <t>г. Северск,  ул. Строителей, 24/2, сооружение № 1э</t>
  </si>
  <si>
    <t>70-70-02/134/2009-964</t>
  </si>
  <si>
    <t>Эл.снабжение 36 кв.ТП-147</t>
  </si>
  <si>
    <t>Эл.снабжение 39 кв.ТП-148</t>
  </si>
  <si>
    <t>г. Северск,  ул. Строителей, 36/2, сооружение № 1э.</t>
  </si>
  <si>
    <t>70-70-02/134/2009-963</t>
  </si>
  <si>
    <t>Эл.снабжение 39 кв.ТП-149</t>
  </si>
  <si>
    <t>Сети электроснабжения 0.4 кВ. ж/д №2 от ТП-327</t>
  </si>
  <si>
    <t>г. Северск, Северная автодорога, 16/2, сооружение №1э</t>
  </si>
  <si>
    <t>70-70-02/222/2010-312</t>
  </si>
  <si>
    <t>Эл.снабжение 40 кв. от ТП-143</t>
  </si>
  <si>
    <t>г. Северск,  ул. Свердлова, 16/2, сооружение № 1э</t>
  </si>
  <si>
    <t>70-70-02/215/2009-330</t>
  </si>
  <si>
    <t>Эл.снабжение 46 кв. ТП-111</t>
  </si>
  <si>
    <t>Эл.снабжение 47 кв. ТП-105</t>
  </si>
  <si>
    <t>Эл.снабжение 51 кв. ТП-103</t>
  </si>
  <si>
    <t>Эл.снабжение 52/16 ул. Курчатова 38 "а"</t>
  </si>
  <si>
    <t>Эл.снабжение 54 кв. ТП-104</t>
  </si>
  <si>
    <t xml:space="preserve"> г. Северск, ул. Первомайская, 11/2, сооружение № 1э</t>
  </si>
  <si>
    <t>Эл.снабжение 55 кв. ТП-209</t>
  </si>
  <si>
    <t>Элснабжение 56 кв. РП-1</t>
  </si>
  <si>
    <t>г.Северск, ул.Пушкина, 9/2, сооружение 1э.</t>
  </si>
  <si>
    <t>70-22-0010101:958</t>
  </si>
  <si>
    <t>Эл.снабжение аптеки от ТП-276</t>
  </si>
  <si>
    <t>г. Северск, проезд Южный, 21/2, сооружение № 1э</t>
  </si>
  <si>
    <t>70-70-02/109/2010-911</t>
  </si>
  <si>
    <t>Эл.снабжение ателье по ремонту ковров.изд. от ТП-172</t>
  </si>
  <si>
    <t xml:space="preserve"> г. Северск, пр. Коммунистический, 89/2, сооружение №1э</t>
  </si>
  <si>
    <t>Эл.снабжение гаража ГАИ ТП-169</t>
  </si>
  <si>
    <t xml:space="preserve"> г. Северск, ул. Лесная, 13/2, сооружение №1э</t>
  </si>
  <si>
    <t>Эл.снабжение ж/д 45/22 ТП-167</t>
  </si>
  <si>
    <t>г. Северск, пр. Коммунистический, 88/2, сооружение №1э</t>
  </si>
  <si>
    <t>70-70-02/215/2009-104</t>
  </si>
  <si>
    <t>Эл.снабжение гаражного хозяйства цеха 13 от ТП-182</t>
  </si>
  <si>
    <t>г. Северск, ул. Северная, 2а, строение №5/1, сооружение №1э</t>
  </si>
  <si>
    <t>70-70-02/215/2009-169</t>
  </si>
  <si>
    <t>Эл.снабжение гастронома ТП-251</t>
  </si>
  <si>
    <t>г. Северск, ул. Курчатова, 24/2, сооружение № 1э</t>
  </si>
  <si>
    <t>Эл.снабжение город.госархива от ТП-125</t>
  </si>
  <si>
    <t>г. Северск, пр. Коммунистический, 32/2, сооружение № 1э</t>
  </si>
  <si>
    <t>70-70-02/134/2009-939</t>
  </si>
  <si>
    <t>Эл.снабжение ГПП-702</t>
  </si>
  <si>
    <t>г.Северск, ул.Восточная,4, сооружение 1э.</t>
  </si>
  <si>
    <t>Эл.снабжение ГПП-702 от ТП-246</t>
  </si>
  <si>
    <t>Эл.снабжение д/с 39/9 от ТП-278</t>
  </si>
  <si>
    <t>г. Северск, ул. Победы, 10/2, сооружение № 1э</t>
  </si>
  <si>
    <t>70-70-02/109/2010-915</t>
  </si>
  <si>
    <t>Эл.снабжение д/я 35/9 д/к 58 от ТП-276</t>
  </si>
  <si>
    <t>Эл.снабжение д/я 57 ул.Лесная от ТП-199</t>
  </si>
  <si>
    <t>г. Северск, ул. Лесная, 11б/2, сооружение № 1э</t>
  </si>
  <si>
    <t>70-70-02/215/2009-900</t>
  </si>
  <si>
    <t>Эл.снабжение детс.с/ясли пр.Комм155 от ТП-293</t>
  </si>
  <si>
    <t>г. Северск, пр. Коммунистический, 157/2, сооружение № 1э</t>
  </si>
  <si>
    <t>Эл.снабжение блока "Б" от ТП-106</t>
  </si>
  <si>
    <t>Эл.снабжение ДК "Современник"</t>
  </si>
  <si>
    <t>г. Северск, пр. Коммунистический, 119/2, сооружение № 1э</t>
  </si>
  <si>
    <t xml:space="preserve"> 70-70-02/024/2010-695</t>
  </si>
  <si>
    <t>Эл.снабжение ж/д 1/9 2/9 от ТП-270</t>
  </si>
  <si>
    <t>Эл.снабжение ж/д 1/9 от ТП-257</t>
  </si>
  <si>
    <t>Эл.снабжение ж/д 10/10 с маг. 59/10</t>
  </si>
  <si>
    <t>г. Северск, ул. Победы, 37/2, сооружение № 1</t>
  </si>
  <si>
    <t>70-70-02/024/2010-618</t>
  </si>
  <si>
    <t>Эл.снабжение ж/д 102/55 ТП-209</t>
  </si>
  <si>
    <t>70-70-02/024/2010-622</t>
  </si>
  <si>
    <t>Эл.снабжение ж/д 103/55 от ТП-209</t>
  </si>
  <si>
    <t>Эл.снабжение ж/д 105/55 от ТП-209</t>
  </si>
  <si>
    <t xml:space="preserve">70-70-02/024/2010-622        </t>
  </si>
  <si>
    <t>Эл.снабжение ж/д 106/55 от ТП-137</t>
  </si>
  <si>
    <t>г. Северск, ул. Парковая, 3/2, сооружение № 1э</t>
  </si>
  <si>
    <t>70-70-02/215/2009-170</t>
  </si>
  <si>
    <t>Эл.снабжение ж/д 12 от РП-2</t>
  </si>
  <si>
    <t>г. Северск, ул. Мира, 23/2, сооружение № 1э</t>
  </si>
  <si>
    <t>70-70-02/215/2009-010</t>
  </si>
  <si>
    <t>Эл.снабжение ж/д 12/10 0.4 кВт от ТП-314 до ж/д 12/10</t>
  </si>
  <si>
    <t>Эл.снабжение блока А от ТП-197 от ТП-289</t>
  </si>
  <si>
    <t>г. Северск, ул. Лесная, 6/2, сооружение № 1э</t>
  </si>
  <si>
    <t>70-70-02/109/2010-379</t>
  </si>
  <si>
    <t>Эл.снабжение ж/д 12/16 16/16 от ТП-261</t>
  </si>
  <si>
    <t>Эл.снабжение ж/д 120/51 ТП-103</t>
  </si>
  <si>
    <t>Эл.снабжение ж/д 13/16 от ТП-261</t>
  </si>
  <si>
    <t>Эл.снабжение ж/д 13/17 от ТП-287</t>
  </si>
  <si>
    <t>г. Северск, ул. Калинина, 131/2, сооружение № 1э</t>
  </si>
  <si>
    <t xml:space="preserve"> 70-70-02/109/2010-998</t>
  </si>
  <si>
    <t>г.Северск, ул. Победы, 21/2, соор№1э.</t>
  </si>
  <si>
    <t>Эл.снабжение ж/д 14/17 от ТП-287</t>
  </si>
  <si>
    <t>Эл.снабжение ж/д 15/16 от ТП-261</t>
  </si>
  <si>
    <t>Эл.снабжение ж/д 15/9 от ТП-273</t>
  </si>
  <si>
    <t>г. Северск, ул. Солнечная, 1а/2, сооружение № 1э</t>
  </si>
  <si>
    <t>70-70-02/109/2010-895</t>
  </si>
  <si>
    <t>Эл.снабжение больничного городка от ТП-234</t>
  </si>
  <si>
    <t>г. Северск, пер. Чекист, 3/2, сооружение № 30э</t>
  </si>
  <si>
    <t xml:space="preserve">70-70-02/024/2010-586 </t>
  </si>
  <si>
    <t>Эл.снабжение ж/д 16/10 от ТП-314</t>
  </si>
  <si>
    <t xml:space="preserve"> г. Северск, ул. Победы, 23/2, сооружение №1э</t>
  </si>
  <si>
    <t>Эл.снабжение ж/д 16/11 от ТП-296</t>
  </si>
  <si>
    <t>г. Северск, ул. Солнечная, 12/2, сооружение № 1э</t>
  </si>
  <si>
    <t>70-70-02/222/2010-288</t>
  </si>
  <si>
    <t>Эл.снабжение ж/д 16/17 от ТП-286</t>
  </si>
  <si>
    <t>г. Северск, ул. Калинина, 121/2, сооружение № 1э</t>
  </si>
  <si>
    <t>70-70-02/109/2010-918</t>
  </si>
  <si>
    <t>Эл.снабжение ж/д 17 от РП-2</t>
  </si>
  <si>
    <t>Эл.снабжение ж/д 17/10 от ТП-314</t>
  </si>
  <si>
    <t>Эл.снабжение ж/д 17/11</t>
  </si>
  <si>
    <t>г. Северск, пр. Коммунистический, 153/2, сооружение № 1э</t>
  </si>
  <si>
    <t>70-70-02/109/2010-966</t>
  </si>
  <si>
    <t>Эл.снабжение ж/д 17/28 ТП-121</t>
  </si>
  <si>
    <t>г. Северск, ул. Московская, 10/2, сооружение № 1э</t>
  </si>
  <si>
    <t>Эл.снабжение ж/д 18/11 б/с 1-8 от ТП-294</t>
  </si>
  <si>
    <t>Эл.снабжение ж/д 18/28 от ТП-121</t>
  </si>
  <si>
    <t>Эл.снабжение ж/д 18/9 от ТП-275</t>
  </si>
  <si>
    <t>г. Северск,  пр. Коммунистический, 116/2, сооружение № 1э.</t>
  </si>
  <si>
    <t>70-70-02/172/2010-050</t>
  </si>
  <si>
    <t>Эл.снабжение в кв.9 от ТП-270</t>
  </si>
  <si>
    <t>Эл.снабжение ж/д 19/10 от ТП-314</t>
  </si>
  <si>
    <t>Эл.снабжение ж/д 19/11 от ТП-293</t>
  </si>
  <si>
    <t>Эл.снабжение ж/д 19/9 от ТП-272</t>
  </si>
  <si>
    <t>г. Северск, ул. Солнечная, 3а/2, сооружение № 1э</t>
  </si>
  <si>
    <t>70-70-02/109/2010-894</t>
  </si>
  <si>
    <t>Эл.снабжение ж/д 1а/9 от ТП-274</t>
  </si>
  <si>
    <t>Электроснабжение ж/д 2.3.4.5 кв.16 ТП-260</t>
  </si>
  <si>
    <t>Эл.снабжение ж/д 2.3/50 от ТП-197</t>
  </si>
  <si>
    <t>Эл.снабжение ж/д 20/16 от ТП-264</t>
  </si>
  <si>
    <t>г. Северск, ул. Калинина, 78/2, сооружение № 1э</t>
  </si>
  <si>
    <t>70-70-02/172/2010-251</t>
  </si>
  <si>
    <t>Эл.снабжение ж/д 20/29 от ТП-133</t>
  </si>
  <si>
    <t>г. Северск, ул. Калинина, 43/2, сооружение № 1э</t>
  </si>
  <si>
    <t xml:space="preserve"> 70-70-02/134/2009-940</t>
  </si>
  <si>
    <t>Эл.снабжение ж/д 20/9 от ТП-270</t>
  </si>
  <si>
    <t>Эл.снабжение вет.станции от ТП-212</t>
  </si>
  <si>
    <t>г. Северск, ул. Чайковского, 11/2, сооружение № 1э</t>
  </si>
  <si>
    <t>70-70-02/024/2010-639</t>
  </si>
  <si>
    <t>Эл.снабжение ж/д 21/10 20/10 от ТП-313</t>
  </si>
  <si>
    <t>Эл.снабжение ж/д 21-1/9 от ТП-272</t>
  </si>
  <si>
    <t>Эл.снабжение ж/д 21-5/9 21-3/9 от ТП-273</t>
  </si>
  <si>
    <t>г. Северск, ул. Солнечная, 1а/2, сооружение № 1э.</t>
  </si>
  <si>
    <t>Эл.снабжение ж/д 22/10 от ТП-313</t>
  </si>
  <si>
    <t>г. Северск, ул. Победы, 7/2, сооружение №1э</t>
  </si>
  <si>
    <t>Эл.снабжение ж/д 22/15 и магазина от ТП-255</t>
  </si>
  <si>
    <t>Эл.снабжение ж/д 23/10 от ТП-313</t>
  </si>
  <si>
    <t>Эл.снабжение ж/д 24/10 от ТП-313</t>
  </si>
  <si>
    <t>Эл.снабжение ж/д 25/10 от ТП-313</t>
  </si>
  <si>
    <t>Эл.снабжение ж/д 25/11 от ТП-295</t>
  </si>
  <si>
    <t>г. Северск, ул. Калинина, 86/2, сооружение № 1э</t>
  </si>
  <si>
    <t xml:space="preserve"> 70-70-02/109/2010-921</t>
  </si>
  <si>
    <t>Эл.снабжение ВНИПИЭТТП-253</t>
  </si>
  <si>
    <t xml:space="preserve"> 70-70-02/024/2010-617</t>
  </si>
  <si>
    <t>Эл.снабжение ж/д 26/16 от ТП-264</t>
  </si>
  <si>
    <t>Эл.снабжение ж/д 28/11 от ТП-294-293</t>
  </si>
  <si>
    <t>Эл.снабжение ж/д 28/16 от ТП-265</t>
  </si>
  <si>
    <t>г. Северск, пр. Коммунистический, 149/2, сооружение № 1э</t>
  </si>
  <si>
    <t>70-70-02/172/2010-252</t>
  </si>
  <si>
    <t>Эл.снабжение ж/д 28/9 от ТП-270 до насосной</t>
  </si>
  <si>
    <t>Эл.снабжение ж/д 29/11 от ТП-293</t>
  </si>
  <si>
    <t>Эл.снабжение ж/д 29/16 от ТП-265</t>
  </si>
  <si>
    <t>г. Северск, пр. Коммунистический, 149/2,</t>
  </si>
  <si>
    <t>Эл.снабжение ж/д 29/9 от ТП-276</t>
  </si>
  <si>
    <t>Эл.снабжение водопроводной ЦТП от ТП-314</t>
  </si>
  <si>
    <t>Эл.снабжение ж/д 2а/23 ТП-163</t>
  </si>
  <si>
    <t>Эл.снабжение ж/д 3 а.б.в.г ул.Лесная от ТП-199</t>
  </si>
  <si>
    <t>Эл.снабжение ж/д 30/16 от ТП-265</t>
  </si>
  <si>
    <t>Эл.снабжение ж/д 30/9 от ТП-277</t>
  </si>
  <si>
    <t>Эл.снабжение ж/д 30/9 от ТП-284</t>
  </si>
  <si>
    <t xml:space="preserve"> г. Северск, ул. Победы, 8/2, сооружение № 1э</t>
  </si>
  <si>
    <t>Эл.снабжение ж/д 30а/15 от ТП-256 ТП-257</t>
  </si>
  <si>
    <t>Эл.снабжение ж/д 33/16 от ТП-263</t>
  </si>
  <si>
    <t>г. Северск, пр. Коммунистический, 141/2</t>
  </si>
  <si>
    <t>70-70-02/172/2010-250</t>
  </si>
  <si>
    <t>Эл.снабжение ж/д 34/16 от ТП-263</t>
  </si>
  <si>
    <t>г. Северск, пр. Коммунистический, 141/2, сооружение № 1э</t>
  </si>
  <si>
    <t>Эл.снабжение ж/д 36/9 от ТП-277</t>
  </si>
  <si>
    <t>г. Северск, ул. Победы, 8/2, сооружение № 1э.</t>
  </si>
  <si>
    <t>Эл.снабжение ж/д 37/9 от ТП-277</t>
  </si>
  <si>
    <t>Эл.снабжение ж/д 38/9 от ТП-277</t>
  </si>
  <si>
    <t>Эл.снабжение ж/д 39/16 ТП-262</t>
  </si>
  <si>
    <t>Эл.снабжение ж/д 3а/23 ТП-161</t>
  </si>
  <si>
    <t>Эл.снабжение ж/д 4/9 5/9 13/9 ТП-271</t>
  </si>
  <si>
    <t>г. Северск, проезд Южный, 19/2, сооружение № 1э</t>
  </si>
  <si>
    <t>70-70-02/109/2010-893</t>
  </si>
  <si>
    <t>Эл.снабжение ж/д 40/16 от ТП-260</t>
  </si>
  <si>
    <t>70-70-02/024/2010-66</t>
  </si>
  <si>
    <t>Эл.снабжение ж/д 42/9 от ТП-278</t>
  </si>
  <si>
    <t>Элснабжение ж/д 43/10</t>
  </si>
  <si>
    <t>Эл.снабжение ж/д 45/18 от ТП-187</t>
  </si>
  <si>
    <t>70-70-02/109/2010-91</t>
  </si>
  <si>
    <t>Эл.снабжение ж/д 48/11 от ТП-291</t>
  </si>
  <si>
    <t xml:space="preserve"> 70-70-02/109/2010-920</t>
  </si>
  <si>
    <t>Эл.снабжение ж/д 55/9 от ТП-281</t>
  </si>
  <si>
    <t>Эл.снабжение столовой от ТП-116</t>
  </si>
  <si>
    <t>Эл.снабжение ж/д 57/9 от ТП-281</t>
  </si>
  <si>
    <t>Эл.снабжение ж/д 58/23а от ТП-171</t>
  </si>
  <si>
    <t>Эл.снабжение ж/д 58/9 от ТП-281</t>
  </si>
  <si>
    <t>Эл.снабжение ж/д 59/9 от ТП-281</t>
  </si>
  <si>
    <t>Эл.снабжение ж/д 61/19 от ТП-191</t>
  </si>
  <si>
    <t>Эл.снабжение ж/д 61/23а от ТП-171</t>
  </si>
  <si>
    <t>Эл.снабжение ж/д 62/9 от ТП-277</t>
  </si>
  <si>
    <t>Эл.снабжение ж/д 7/9 от ТП-270</t>
  </si>
  <si>
    <t xml:space="preserve"> г. Северск, пр. Коммунистический, 120/2, сооружение № 1э</t>
  </si>
  <si>
    <t>Эл.снабжение ж/д 8/17 от ТП-287</t>
  </si>
  <si>
    <t>Эл.снабжение ж/д 48а/9 от ТП-279</t>
  </si>
  <si>
    <t>г. Северск, ул. Победы, 22/2, сооружение № 1э</t>
  </si>
  <si>
    <t>70-70-02/109/2010-968</t>
  </si>
  <si>
    <t>Эл.снабжение ж/д 8а/23 от ТП-172</t>
  </si>
  <si>
    <t>70-70-02/215/2009-329</t>
  </si>
  <si>
    <t>Эл.снабжение ж/д 8а/23 ТП-164</t>
  </si>
  <si>
    <t>Эл.снабжение ж/д 9/10 ул. Победа 31</t>
  </si>
  <si>
    <t>г. Северск, ул. Победы, 37/2, сооружение № 1э</t>
  </si>
  <si>
    <t>Эл.снабжение ж/д 9/17 от ТП-289</t>
  </si>
  <si>
    <t>70-70-02/222/2010-001</t>
  </si>
  <si>
    <t>Эл.снабжение ж/д Лесная 1.2 от ТП-199</t>
  </si>
  <si>
    <t>Эл.снабжение ж/д от ТП-103</t>
  </si>
  <si>
    <t>Эл.снабжение ж/д от ТП-184</t>
  </si>
  <si>
    <t>г. Северск, ул. Северная, 6/2, сооружение №1э</t>
  </si>
  <si>
    <t>70-70-02/152/2011-635</t>
  </si>
  <si>
    <t>Эл.снабжение ж/д Парковая 16</t>
  </si>
  <si>
    <t>Эл.снабжение ж/д 49/9 от ТП-279</t>
  </si>
  <si>
    <t>Эл.снабжение ж/д Парковой от РП-2</t>
  </si>
  <si>
    <t>Эл.снабжение ж/д ул. ЛЕнинградская 6б (131/9) МКР-9</t>
  </si>
  <si>
    <t>Эл.снабжение ж/домов 6а/27.27 от ТП-154</t>
  </si>
  <si>
    <t>г. Северск,  ул. Крупской, 12/2, сооружение № 1э</t>
  </si>
  <si>
    <t>70-70-02/215/2009-107</t>
  </si>
  <si>
    <t>Эл.снабжение ЖЭК-10 от ТП-277</t>
  </si>
  <si>
    <t>Эл.снабжение зд.Союзпечати от ТП-211</t>
  </si>
  <si>
    <t>г. Северск, ул. Лесная, 6а/2, сооружение № 1э</t>
  </si>
  <si>
    <t xml:space="preserve">70-70-02/024/2010-638 </t>
  </si>
  <si>
    <t>Эл.снабжение ИАК от ТП-250</t>
  </si>
  <si>
    <t xml:space="preserve"> г. Северск, ул. Ленина, 90/2, сооружение № 1э</t>
  </si>
  <si>
    <t>Эл.снабжение канализ.насосной станции  от ТП-290</t>
  </si>
  <si>
    <t>Эл.снабжение кафе от ТП-276</t>
  </si>
  <si>
    <t>Эл.снабжение кв.18  от ГПП-701 до КТПН</t>
  </si>
  <si>
    <t>г. Северск, ул. Северная, 18/2, сооружение № 1э</t>
  </si>
  <si>
    <t>Эл.снабжение кв.19 от ТП-176</t>
  </si>
  <si>
    <t>Эл.снабжение ж/д 4а-д ул.Лесная от ТП-199</t>
  </si>
  <si>
    <t>Эл.снабжение кинотеатра "Комета" от ТП-162</t>
  </si>
  <si>
    <t xml:space="preserve"> г. Северск, ул. Крупской, 21/2, сооружение №1э</t>
  </si>
  <si>
    <t>Эл.снабжение кинотеатра "Россия" ТП-252</t>
  </si>
  <si>
    <t xml:space="preserve"> г. Северск, ул. Курчатова, 18/2, сооружение № 1э</t>
  </si>
  <si>
    <t>70-70-02/024/2010-620</t>
  </si>
  <si>
    <t>Эл.снабжение магазина "Овощи и фрукты" от ТП-273</t>
  </si>
  <si>
    <t>Эл.снабжение столовой ТП-121</t>
  </si>
  <si>
    <t>Эл.снабжение ТП-103</t>
  </si>
  <si>
    <t xml:space="preserve"> г. Северск,  ул. Первомайская, 3/2, сооружение № 1э</t>
  </si>
  <si>
    <t xml:space="preserve"> 70-70-02/215/2009-540</t>
  </si>
  <si>
    <t>Эл.снабжение ТП-104</t>
  </si>
  <si>
    <t>г. Северск, ул. Первомайская, 11/2, сооружение № 1э.</t>
  </si>
  <si>
    <t>Эл.снабжение ТП-104 - ТП-116</t>
  </si>
  <si>
    <t xml:space="preserve"> г. Северск, ул. Первомайская, 11/2, сооружение № 1э.</t>
  </si>
  <si>
    <t>Эл.снабжение ТП-106</t>
  </si>
  <si>
    <t xml:space="preserve"> г. Северск, ул. Лесная, 12а/2, сооружение № 1э</t>
  </si>
  <si>
    <t>Эл.снабжение ТП-109</t>
  </si>
  <si>
    <t>г. Северск,  ул. Транспортная, 9/2, сооружение № 1э</t>
  </si>
  <si>
    <t xml:space="preserve"> 70-70-02/215/2009-520</t>
  </si>
  <si>
    <t>Эл.снабжение ТП-110</t>
  </si>
  <si>
    <t xml:space="preserve"> г. Северск,  ул. Транспортная, 9/2, сооружение № 1э</t>
  </si>
  <si>
    <t>Эл.снабжение ТП-115 от ГПП 702</t>
  </si>
  <si>
    <t>Эл.снабжение ТП-116</t>
  </si>
  <si>
    <t>Эл.снабжение ТП-117</t>
  </si>
  <si>
    <t>г. Северск, ул. Ленина, 16/2, сооружение № 1э</t>
  </si>
  <si>
    <t>0-70-02/134/2009-869</t>
  </si>
  <si>
    <t>Эл.снабжение столовой  шк.85 ТП-125</t>
  </si>
  <si>
    <t>Эл.снабжение ТП-120</t>
  </si>
  <si>
    <t>г. Северск, ул. Мира, 33/2, строение №2, сооружение № 1э</t>
  </si>
  <si>
    <t>Эл.снабжение ТП-122</t>
  </si>
  <si>
    <t>г. Северск, ул. Транспортная, 6/2, сооружение № 1э</t>
  </si>
  <si>
    <t>70-70-02/134/2009-937</t>
  </si>
  <si>
    <t>Эл.снабжение ТП-126</t>
  </si>
  <si>
    <t>ЗАТО Северск, г. Северск, ул. Ершова, 6/2, сооружение № 1э</t>
  </si>
  <si>
    <t>70-70-02/215/2009-009</t>
  </si>
  <si>
    <t>Эл.снабжение ТП-13</t>
  </si>
  <si>
    <t>г. Северск, ул. Луговая, 3/2, сооружение № 1э</t>
  </si>
  <si>
    <t>70-70-02/003/2011-151</t>
  </si>
  <si>
    <t>Эл.снабжение ТП-135</t>
  </si>
  <si>
    <t>г. Северск, Северная автодорога, 1/2, сооружение № 1э</t>
  </si>
  <si>
    <t>70-70-02/215/2009-131</t>
  </si>
  <si>
    <t>Эл.снабжение магазина кв.16 от ТП-261</t>
  </si>
  <si>
    <t xml:space="preserve"> г. Северск, ул. Курчатова, 38/2, сооружение № 1э</t>
  </si>
  <si>
    <t>Эл.снабжение ТП-137</t>
  </si>
  <si>
    <t>Эл.снабжение ТП-141</t>
  </si>
  <si>
    <t>г. Северск,  пр. Коммунистический, 28/2, сооружение № 1</t>
  </si>
  <si>
    <t>70-70-02/134/2009-976</t>
  </si>
  <si>
    <t>Эл.снабжение ТП-146 - ТП-153</t>
  </si>
  <si>
    <t xml:space="preserve"> г. Северск,  ул. Строителей, 24/2, сооружение № 1э</t>
  </si>
  <si>
    <t>Эл.снабжение СЮН от ТП-210</t>
  </si>
  <si>
    <t>г. Северск, пр. Коммунистический, 33/2, сооружение № 1э</t>
  </si>
  <si>
    <t>70-70-02/024/2010-416</t>
  </si>
  <si>
    <t>Эл.снабжение ТП-179</t>
  </si>
  <si>
    <t>Эл.снабжение  ТП-180</t>
  </si>
  <si>
    <t>г. Северск, просп. Коммунистический, 46/2, сооружение № 1э</t>
  </si>
  <si>
    <t>70-70-02/134/2009-546</t>
  </si>
  <si>
    <t>Эл.снабжение магазина от ТП-249 по ул. Ленинградской</t>
  </si>
  <si>
    <t>Эл.снабжение ТП-198</t>
  </si>
  <si>
    <t>г. Северск, ул. Лесная, 9/2, сооружение № 1э</t>
  </si>
  <si>
    <t>70-70-02/109/2010-381</t>
  </si>
  <si>
    <t>Эл.снабжение ТП-199 от РП1 до ТП-102</t>
  </si>
  <si>
    <t>г.Северск, ул.Лесная,11б/2, сооружение №1э.</t>
  </si>
  <si>
    <t>Эл.снабжение ТП-209</t>
  </si>
  <si>
    <t>Эл.снабжение ТП-211 типографии</t>
  </si>
  <si>
    <t>70-70-02/024/2010-638</t>
  </si>
  <si>
    <t>Эл.снабжение ТП-228</t>
  </si>
  <si>
    <t>Эл.снабжение от ТП-230</t>
  </si>
  <si>
    <t>г. Северск, ул. Славского, 7/2, сооружение № 1э</t>
  </si>
  <si>
    <t>70-70-02/024/2010-643</t>
  </si>
  <si>
    <t>Эл.снабжение ТП-232</t>
  </si>
  <si>
    <t xml:space="preserve"> 70-70-02/024/2010-641</t>
  </si>
  <si>
    <t>Эл.снабжение магазина от ТП-276</t>
  </si>
  <si>
    <t>Эл.снабжение театра кукол от ТП-204</t>
  </si>
  <si>
    <t>г. Северск, ул. Ленина, 46/2, сооружение № 1э</t>
  </si>
  <si>
    <t>70-70-02/215/2009-885</t>
  </si>
  <si>
    <t>Эл.снабжение ТП-242</t>
  </si>
  <si>
    <t>Эл.снабжение ТП-246</t>
  </si>
  <si>
    <t>г.Северск, Автодорога, 2/2, сооружение №1э.</t>
  </si>
  <si>
    <t>Эл.снабжение ТП-256</t>
  </si>
  <si>
    <t>Эл.снабжение ТП-257</t>
  </si>
  <si>
    <t>Эл.снабжение ТПХ от ТП-82</t>
  </si>
  <si>
    <t>г.Северск, ул.Тургенева, 33/3, сооружение №3э.</t>
  </si>
  <si>
    <t>70:22:0010221:273</t>
  </si>
  <si>
    <t>Эл.снабжение ул. Победа 33 ТП-249</t>
  </si>
  <si>
    <t>г. Северск, ул. Победы, 37/2, сооружение № 1э.</t>
  </si>
  <si>
    <t>Эл.снабжение учкомбината кв.30 ТП-134</t>
  </si>
  <si>
    <t>г. Северск, ул. Транспортная, 32/2, сооружение № 1э</t>
  </si>
  <si>
    <t>70-70-02/215/2009-348</t>
  </si>
  <si>
    <t>Эл.снабжение хлебозавода            № 1 от ТП-134</t>
  </si>
  <si>
    <t>Эл.снабжение МАТС от ТП-275</t>
  </si>
  <si>
    <t xml:space="preserve"> г. Северск,  пр. Коммунистический, 116/2, сооружение № 1э</t>
  </si>
  <si>
    <t>Эл.снабжение хоз.блоков 41/15 и 42/15 ТП-256</t>
  </si>
  <si>
    <t>Эл.снабжение хозблока от ТП-133</t>
  </si>
  <si>
    <t>70-70-02/134/2009-940</t>
  </si>
  <si>
    <t xml:space="preserve"> г. Северск, ул. Ленина, 46/2, сооружение № 1э.</t>
  </si>
  <si>
    <t>Эл.снабжение холодильно-компрессорной станции от ТП-220</t>
  </si>
  <si>
    <t>г. Северск, ул. Ленинаградская, 10/2, сооружение № 1э.</t>
  </si>
  <si>
    <t>Эл.снабжение церкви от ТП-253</t>
  </si>
  <si>
    <t>Эл.снабжение ЦТП мкр 17 от ТП-287</t>
  </si>
  <si>
    <t>70-70-02/109/2010-998</t>
  </si>
  <si>
    <t>Эл.снабжение ЦТП-зд.99/10 - 0.4 кВ от ТП-311</t>
  </si>
  <si>
    <t>Эл.снабжение швейной фабрики ТП-249</t>
  </si>
  <si>
    <t>Эл.снабжение школы 18/16 от ТП-261</t>
  </si>
  <si>
    <t>Эл.снабжение музея города от ТП-174</t>
  </si>
  <si>
    <t>Эл.снабжение общежития от ТП-134</t>
  </si>
  <si>
    <t>Эл.снабжение ж/д 51/9 от ТП-280</t>
  </si>
  <si>
    <t>г. Северск, ул. Победы, 14/2, сооружение № 1э</t>
  </si>
  <si>
    <t>70-70-02/109/2010-916</t>
  </si>
  <si>
    <t>Эл.снабжение от АТС до ТП-274</t>
  </si>
  <si>
    <t xml:space="preserve"> г. Северск,  ул. Солнечная, 13/2, сооружение № 1э</t>
  </si>
  <si>
    <t>Эл.снабжение ГПП-701 до ТП-251</t>
  </si>
  <si>
    <t>г.Северск, ул..Северная, 16/2, сооружение №1э.</t>
  </si>
  <si>
    <t>Эл.снабжение от ГПП-702</t>
  </si>
  <si>
    <t>70-70-02/039/2012-079</t>
  </si>
  <si>
    <t>Эл.снабжение от РП-2</t>
  </si>
  <si>
    <t>Эл.снабжение от ТП-115 до Дома престарелых</t>
  </si>
  <si>
    <t xml:space="preserve"> г. Северск, ул. Первомайская, 29/2, сооружение № 1э</t>
  </si>
  <si>
    <t>Эл.снабжение от ТП-192 до Дома престарелых</t>
  </si>
  <si>
    <t>Эл.снабжение от ТП-12 пос. "И"</t>
  </si>
  <si>
    <t>г. Северск, ул. Октябрьская, 73/2, сооружение № 1э.</t>
  </si>
  <si>
    <t xml:space="preserve">70-70-02/222/2010-725 </t>
  </si>
  <si>
    <t>Эл.снабжение от ТП-127 зд. Свердлова 11</t>
  </si>
  <si>
    <t>г. Северск, ул. Советская, 28/2, сооружение № 1э</t>
  </si>
  <si>
    <t xml:space="preserve"> 70-70-02/215/2009-331</t>
  </si>
  <si>
    <t>Эл.снабжение от ТП-134</t>
  </si>
  <si>
    <t xml:space="preserve"> г. Северск, ул. Транспортная, 32/2, сооружение № 1э</t>
  </si>
  <si>
    <t>Эл.снабжение от ТП-134-транспортная 24,26</t>
  </si>
  <si>
    <t>Эл.снабжение от ТП-139</t>
  </si>
  <si>
    <t>г. Северск,  пр. Коммунистический, 20/2, сооружение № 1э</t>
  </si>
  <si>
    <t>70-70-02/215/2009-007</t>
  </si>
  <si>
    <t>Эл.снабжение от ТП-166</t>
  </si>
  <si>
    <t>Эл.снабжение от ТП-167</t>
  </si>
  <si>
    <t>Эл.снабжение от ТП-169</t>
  </si>
  <si>
    <t>Эл.снабжение от ТП-175</t>
  </si>
  <si>
    <t>Эл.снабжение от ТП-179</t>
  </si>
  <si>
    <t>Эл.снабжение школы 44/9 от ТП-278</t>
  </si>
  <si>
    <t>Эл.снабжение школы ДОСААФ от ТП-266</t>
  </si>
  <si>
    <t>г. Северск, ул. Парусинка, 12а/2, ТП-266, сооружение № 1э</t>
  </si>
  <si>
    <t>70-70-02/172/2010-253</t>
  </si>
  <si>
    <t>Эл.снабжение школы по ул. Парковая от ТП-108</t>
  </si>
  <si>
    <t>ул. Горького, 32/2, сооружение № 1э</t>
  </si>
  <si>
    <t xml:space="preserve">70-70-02/222/2010-357   </t>
  </si>
  <si>
    <t>Эл/снабжение 0,4 кв ж/д Парковая 4</t>
  </si>
  <si>
    <t xml:space="preserve">70-70-02/024/2010-622     </t>
  </si>
  <si>
    <t>Эл.снабжение телерадиоателье от ТП-179</t>
  </si>
  <si>
    <t>Эл.снабжение ж.д. 42/10 по ул. Чапаева 6</t>
  </si>
  <si>
    <t>г. Северск, ул. Славского, 2/2, сооружение № 1э</t>
  </si>
  <si>
    <t>70-70-02/222/2010-359</t>
  </si>
  <si>
    <t>Эл.снабжение 26-27 кв. ТП-154 ТП-154</t>
  </si>
  <si>
    <t>Электроснабжение ж/д пр.Коммунистический 124 10мкр</t>
  </si>
  <si>
    <t>Электроснабжение ж/д престарелых от ТП-192 и ТП-115</t>
  </si>
  <si>
    <t>г. Северск, ул. Лесная, 2/2, сооружение № 1э.</t>
  </si>
  <si>
    <t>Эл.снабжение ТП-101</t>
  </si>
  <si>
    <t xml:space="preserve">70-70-02/215/2009-541   </t>
  </si>
  <si>
    <t>Эл.снабжение ТП-102</t>
  </si>
  <si>
    <t>г. Северск, ул. Пушкина, 3/2, сооружение № 1э</t>
  </si>
  <si>
    <t>Эл.снабжение от ТП-197</t>
  </si>
  <si>
    <t>Эл.снабжение ж/д 52/9 от ТП-279</t>
  </si>
  <si>
    <t>Эл.снабжение от ТП-199</t>
  </si>
  <si>
    <t>ул. Лесная, 11б/2, сооружение № 1э</t>
  </si>
  <si>
    <t>Эл.снабжение от ТП-210</t>
  </si>
  <si>
    <t>пр. Коммунистический, 33/2, сооружение № 1э</t>
  </si>
  <si>
    <t xml:space="preserve"> 70-70-02/024/2010-416</t>
  </si>
  <si>
    <t>Эл.снабжение от ТП-216</t>
  </si>
  <si>
    <t>г. Северск, ул. Тракторная, 1/2э</t>
  </si>
  <si>
    <t xml:space="preserve"> 70-70-02/024/2010-432</t>
  </si>
  <si>
    <t>Эл.снабжение от ТП-27 каб.линии 10 кв</t>
  </si>
  <si>
    <t>Эл.снабжение от ТП-274 до АТСК-У-6</t>
  </si>
  <si>
    <t>. Северск,  ул. Солнечная, 13/2, сооружение № 1э.</t>
  </si>
  <si>
    <t>Эл.снабжение от ТП-287</t>
  </si>
  <si>
    <t>г. Северск, ул. Калинина, 131/2, сооружение № 1э.</t>
  </si>
  <si>
    <t>Эл.снабжение очистных сооружений от ТП-247</t>
  </si>
  <si>
    <t>Эл.снабжение Пожарного Депо 0.4 кВ</t>
  </si>
  <si>
    <t xml:space="preserve"> 70-70-02/222/2010-312</t>
  </si>
  <si>
    <t>Эл.снабжение поликлиники от ТП-214</t>
  </si>
  <si>
    <t>г. Северск, ул. Царевского, 1а/2, сооружение № 2э.</t>
  </si>
  <si>
    <t>70-70-02/222/2010-567</t>
  </si>
  <si>
    <t>Эл.снабжение пос. "И"от ТП-12</t>
  </si>
  <si>
    <t>г. Северск, ул. Октябрьская, 73/2, сооружение № 1э</t>
  </si>
  <si>
    <t>Эл.снабжение почтового отделения связи от ТП-199</t>
  </si>
  <si>
    <t xml:space="preserve"> г. Северск, ул. Лесная, 11б/2, сооружение № 1э</t>
  </si>
  <si>
    <t>Эл.снабжение прачечной ТП-112 и ТП-152</t>
  </si>
  <si>
    <t>Эл.снабжение приемного пункта от ТП-184</t>
  </si>
  <si>
    <t>Эл.снабжение Приюта Временного Прибывания</t>
  </si>
  <si>
    <t xml:space="preserve">70-70-02/215/2009-541    </t>
  </si>
  <si>
    <t>Эл.снабжение профилактория от ТП-230</t>
  </si>
  <si>
    <t xml:space="preserve"> г. Северск, ул. Славского, 7/2, сооружение № 1э</t>
  </si>
  <si>
    <t>Электроснабжение проходной производственной базы МУП ГЭС от ТП-28 (10 кВ) яч.3</t>
  </si>
  <si>
    <t>г.Северск, ул.Советская,1 сооружение №2э.</t>
  </si>
  <si>
    <t>Эл.снабжение РП-1</t>
  </si>
  <si>
    <t>Эл.снабжение ж/д 53/9 от ТП-279</t>
  </si>
  <si>
    <t>Эл.снабжение РП-5 от ГПП 702</t>
  </si>
  <si>
    <t>г.Северск, ул.Восточная, 4, сооружение№1э.</t>
  </si>
  <si>
    <t>Эл.снабжение склада типографии от ТП-211</t>
  </si>
  <si>
    <t>Электроснабжение складов Гортехснаба ТП-244</t>
  </si>
  <si>
    <t>г.Северск, ул.Парусинка, 17, зд.8, сооружение №2э.</t>
  </si>
  <si>
    <t>70:22:0010605:2395</t>
  </si>
  <si>
    <t>Эл.снабжение складов МПЖХ от ТП-106</t>
  </si>
  <si>
    <t>г. Северск, ул.Лесная, 12а/2, сооружение № 1э</t>
  </si>
  <si>
    <t>Эл.снабжение складских и производственнх помещ.ПЭС от ТП-209</t>
  </si>
  <si>
    <t>Эл.снабжение ст. перекачки от ТП-179</t>
  </si>
  <si>
    <t xml:space="preserve"> 70-70-02/215/2009-011</t>
  </si>
  <si>
    <t>Эл.снабжение ст.шк. 77 ТП-192</t>
  </si>
  <si>
    <t>Эл.снабжение столовой 22 кв. от ТП-250</t>
  </si>
  <si>
    <t>Эл.снабжение столовой  кв.9 от ТП-280</t>
  </si>
  <si>
    <t xml:space="preserve"> г. Северск, ул. Победы, 14/2, сооружение № 1э</t>
  </si>
  <si>
    <t>Здание трансформаторной подстанции ТП-109</t>
  </si>
  <si>
    <t>г. Северск, ул.Транспортная 9/2</t>
  </si>
  <si>
    <t>70-70-02/134/2009-176</t>
  </si>
  <si>
    <t>Здание ТП-226, Томская область,ЗАТО Северск,г.Северск,ул.Предзаводская,16/2</t>
  </si>
  <si>
    <t>г.Северск, ул.Предзаводская, 16/2</t>
  </si>
  <si>
    <t>70:22:0010605:1327</t>
  </si>
  <si>
    <t>Кабельная трасса 0,4 насосной КБУ</t>
  </si>
  <si>
    <t>г.Северск, просп.Коммунистический, 37/2, сооружение 1э.</t>
  </si>
  <si>
    <t>Кабельная трасса</t>
  </si>
  <si>
    <t>Эл.снабжение ж/д 2/10 0,4 кв от ТП 248, Северск ул.Победы, 35, соор.№1э</t>
  </si>
  <si>
    <t>г. Северск, ул. Ленинградская, 14а/2, сооружение № 1</t>
  </si>
  <si>
    <t>э/снабжение 10кВ ТП-48 в/з №2, Сосновая 22, ТП-48, соор.№1э</t>
  </si>
  <si>
    <t>г. Северск, ул. Сосновая, 22, ТП-48</t>
  </si>
  <si>
    <t>70-70-02/003/2011-854</t>
  </si>
  <si>
    <t>Э/снабжение установки очистки иловой воды очистных соор.города, Автодорога 2/2,зд.11а,соор.№1э</t>
  </si>
  <si>
    <t>г.Северск, ул.Победы , 21/2</t>
  </si>
  <si>
    <t>Электроснабжение 0,4 кВ ж/д по ул.Лентичука 11</t>
  </si>
  <si>
    <t>г. Северск, ул. Ленина, 26/2, сооружение № 1э</t>
  </si>
  <si>
    <t>70-70-02/134/2009-871</t>
  </si>
  <si>
    <t>Электроснабж. 0,4 кВ с реконстр. РП-2 ул.Тупиковая4 соор.№1</t>
  </si>
  <si>
    <t>Электроснабжение 04кВ ж/д 11/10 Победы 33а соор №1э</t>
  </si>
  <si>
    <t>Кабельные трассы энергетического комплекса ТП-44, Томская обл.,ЗАТО Северск,г.Северск,ул.Сосновая,22</t>
  </si>
  <si>
    <t>г.Северск,ул.Сосновая,22, сооружение №1э.</t>
  </si>
  <si>
    <t>70:22:0020810:744</t>
  </si>
  <si>
    <t>Электроснабжение артскважины №21а,в/з №2,Сосновая,22,соор.№1э</t>
  </si>
  <si>
    <t>Электроснабж. ж/д 28/10 (0,4кВ),Коммунистический-126,стр.1э</t>
  </si>
  <si>
    <t>Электроснабжение здания химчистки</t>
  </si>
  <si>
    <t>Электроснабжение 0,4 кВ ж/д 41/10 ул.Славского,18</t>
  </si>
  <si>
    <t>г. Северск, ул. Славского, 18/2</t>
  </si>
  <si>
    <t>трансформат-я подстанция городское кладбище</t>
  </si>
  <si>
    <t xml:space="preserve"> г. Северск, ул. Предзаводская, 10а, ТП-31</t>
  </si>
  <si>
    <t>70-70-02/003/2011-738</t>
  </si>
  <si>
    <t>Реконстр. Казармы 3/2, электроснабжение 0,4 вВ мкр.Сосновка</t>
  </si>
  <si>
    <t>70-70-02/222/2010-624</t>
  </si>
  <si>
    <t>Внешние сети эл.снаб.ул.Судостроит. КЛ-0,4  0,75 км, м\инв.№304322</t>
  </si>
  <si>
    <t>ЗАТО Северск,  п.Самусь, ул.Судостроителей, 3, 4, сооружение №1э.</t>
  </si>
  <si>
    <t>70-70-02/026/2009-118</t>
  </si>
  <si>
    <t>Воздуш.линия эл.передач на ж/б опор-6квПилор-0,9 км.инв.№304482</t>
  </si>
  <si>
    <t>ЗАТО Северск,  п.Самусь, ул.Корсакова, сооружение №1э.</t>
  </si>
  <si>
    <t>70-70-02/026/2009-116</t>
  </si>
  <si>
    <t>Воздушная линия электропередачи ВЛ-0,4 пос.Самусь</t>
  </si>
  <si>
    <t>ЗАТО Северск, пос.Самусь, сооружение 4вэл.</t>
  </si>
  <si>
    <t>70:22:0020203:897</t>
  </si>
  <si>
    <t>Инж.сооружения эл.снаб.ВЛ-0,4 кВ  -д.Орл.(шк) 5,61 км ,инв.№ 204620</t>
  </si>
  <si>
    <t>ЗАТО Северск, пос.Орловка, сооружение 4 вэл.</t>
  </si>
  <si>
    <t>70:22:0000000:425</t>
  </si>
  <si>
    <t>Инженерные сети ВЛ-10 д.Орловка оп.37 до оп.1-330, инв.№204503</t>
  </si>
  <si>
    <t>г.Северск, пос.Орловка, сооружение 3 вэл.</t>
  </si>
  <si>
    <t>70:22:0000000:418</t>
  </si>
  <si>
    <t>Сети электроснабжения 0,4 кВ от ТП У-16-2 (Р.Люксембург,8) до ВРУ жилых домов по Ленина, 7а, 9а, 11а, 13а, Сооружение № 1э.</t>
  </si>
  <si>
    <t>ЗАТО Северск, п.Самусь Ленина 300 м, инв.№204504</t>
  </si>
  <si>
    <t>70-22-0020207:53</t>
  </si>
  <si>
    <t>Сооружение кабельных трасс элснабжения КЛ-0,4 кВ от ТП У-11-3(водозабор) до ВРУ ж/д Ворошилова,20</t>
  </si>
  <si>
    <t>ЗАТО Северск, п.Самусь, ул.Ворошилова, 20, сооружение 1э.</t>
  </si>
  <si>
    <t>70-22-0020206:278</t>
  </si>
  <si>
    <t>Сооружение кабельных трасс мощностью 0,4 кВ,Томская обл.,ЗАТО Северск,п.Самусь,сооружение №5э</t>
  </si>
  <si>
    <t>ЗАТО Северск,п.Самусь,сооружение №5э</t>
  </si>
  <si>
    <t>70:22:0000000:488</t>
  </si>
  <si>
    <t>Сооружение кабельных трасс 6 кВ  Томская обл.,ЗАТО Северск,п.Самусь,ул.Ленина,21/8-9,сооружение №5э</t>
  </si>
  <si>
    <t>ЗАТО Северск, пос.Самусь, ул.Ленина, 21/8-9</t>
  </si>
  <si>
    <t>70:22:0000000:487</t>
  </si>
  <si>
    <t>Кабельные линии передач алюм.оболоч.1,05</t>
  </si>
  <si>
    <t>г.Северск, Автодорога 2/2, сооружение №3э.</t>
  </si>
  <si>
    <t>Линия ВЛ-10 =0,5 мм Орловка    на ж/б  инв.№304311</t>
  </si>
  <si>
    <t>ЗАТО Северск, п.Орловка, сооружение №1 вэл.</t>
  </si>
  <si>
    <t>70:22:0020102:694</t>
  </si>
  <si>
    <t>Линия эл.передач 0,4 кв 18,4 км  на дер.опорах , инв.№304310</t>
  </si>
  <si>
    <t>ЗАТО Северск, п.Орловка, сооружение №2 вэл.</t>
  </si>
  <si>
    <t>70:22:0000000:419</t>
  </si>
  <si>
    <t>ЛЭП 0,4кв Камышка 2000м на 48дерев., инв.№304455</t>
  </si>
  <si>
    <t>п. Самусь, ул. Камышка, сооружение №1э</t>
  </si>
  <si>
    <t>70-70-02/024/2009-571</t>
  </si>
  <si>
    <t>ЛЭП-6 кВ возд.10 кВ на ж/б опор. ТП-У-22  0,45 км Урицкого, инв.№ 304047</t>
  </si>
  <si>
    <t>ЗАТО Северск, пос.Самусь, сооружение 2вэл.</t>
  </si>
  <si>
    <t>70:22:0020203:898</t>
  </si>
  <si>
    <t>Кабельные трассы ТП-127</t>
  </si>
  <si>
    <t>70-70-02/215/2009-331</t>
  </si>
  <si>
    <t>Кабельные трассы ТП-7</t>
  </si>
  <si>
    <t>г. Северск, ул. Чайковского, 15/2, сооружение № 1э.</t>
  </si>
  <si>
    <t>70-70-02/222/2010-722</t>
  </si>
  <si>
    <t>Кабельные трассы ТП-128</t>
  </si>
  <si>
    <t>Кабельные трассы ТП-129</t>
  </si>
  <si>
    <t>г. Северск, ул. Транспортная, 79/2, сооружение № 1э</t>
  </si>
  <si>
    <t>70-70-02/215/2009-407</t>
  </si>
  <si>
    <t>Кабельные трассы ТП-13</t>
  </si>
  <si>
    <t>Кабельные трассы ТП-130</t>
  </si>
  <si>
    <t>г. Северск, ул. Ленина, 3/1, сооружение № 1э.</t>
  </si>
  <si>
    <t>70-70-02/215/2009-406</t>
  </si>
  <si>
    <t>Кабельные трассы ТП-131</t>
  </si>
  <si>
    <t>г. Северск, ул. Транспортная, 75/2, сооружение № 1э</t>
  </si>
  <si>
    <t>70-70-02/215/2009-109</t>
  </si>
  <si>
    <t>Кабельные трассы ТП-132</t>
  </si>
  <si>
    <t>г. Северск, ул. Калинина, 63/2, сооружение № 1э</t>
  </si>
  <si>
    <t xml:space="preserve"> 70-70-02/215/2009-132</t>
  </si>
  <si>
    <t>Кабельные трассы ТП-133</t>
  </si>
  <si>
    <t>Кабельные трассы ТП-135</t>
  </si>
  <si>
    <t>г. Северск, Северная автодорога, 1/2, сооружение № 1э.</t>
  </si>
  <si>
    <t xml:space="preserve"> 70-70-02/215/2009-131</t>
  </si>
  <si>
    <t>Кабельные трассы ТП-120</t>
  </si>
  <si>
    <t>Кабельные трассы ТП-138</t>
  </si>
  <si>
    <t>Кабельные трассы ТП-139</t>
  </si>
  <si>
    <t xml:space="preserve"> г. Северск,  пр. Коммунистический, 20/2, сооружение № 1э</t>
  </si>
  <si>
    <t>Кабельные трассы ТП-140</t>
  </si>
  <si>
    <t>г. Северск,  пр. Коммунистический, 22/2, сооружение № 1э</t>
  </si>
  <si>
    <t>70-70-02/134/2009-977</t>
  </si>
  <si>
    <t>Кабельные трассы ТП-141</t>
  </si>
  <si>
    <t>г. Северск,  пр. Коммунистический, 28/2, сооружение № 1э</t>
  </si>
  <si>
    <t>Кабельные трассы ТП-142</t>
  </si>
  <si>
    <t xml:space="preserve"> г. Северск,  пр. Коммунистический, 41/2, сооружение № 1э</t>
  </si>
  <si>
    <t>70-70-02/134/2009-975</t>
  </si>
  <si>
    <t>Кабельные трассы ТП-143</t>
  </si>
  <si>
    <t>г. Северск,  ул. Свердлова, 16/2</t>
  </si>
  <si>
    <t>Кабельные трассы ТП-144</t>
  </si>
  <si>
    <t>Кабельные трассы ТП-146</t>
  </si>
  <si>
    <t>Кабельные трассы ТП-148</t>
  </si>
  <si>
    <t xml:space="preserve">г. Северск,  ул. Строителей, 36/2, </t>
  </si>
  <si>
    <t>Кабельные трассы ТП-121</t>
  </si>
  <si>
    <t>Кабельные трассы ТП-149</t>
  </si>
  <si>
    <t>Кабельные трассы ТП-150</t>
  </si>
  <si>
    <t>Кабельные трассы ТП-151</t>
  </si>
  <si>
    <t>г. Северск,  ул. 40 лет Октября, 4/2, сооружение № 1э</t>
  </si>
  <si>
    <t>70-70-02/215/2009-334</t>
  </si>
  <si>
    <t>Кабельные трассы ТП-152</t>
  </si>
  <si>
    <t>г. Северск,  ул. Первомайская, 30/2, строение №2, сооружение № 1э</t>
  </si>
  <si>
    <t>70-70-02/215/2009-108</t>
  </si>
  <si>
    <t>Кабельные трассы ТП-153</t>
  </si>
  <si>
    <t>Кабельные трассы ТП-154</t>
  </si>
  <si>
    <t>г. Северск, ул. Крупской, 12/2, сооружение № 1э</t>
  </si>
  <si>
    <t>Кабельные трассы ТП-155</t>
  </si>
  <si>
    <t>Кабельные трассы ТП-156</t>
  </si>
  <si>
    <t>0-70-02/134/2009-962</t>
  </si>
  <si>
    <t>Кабельные трассы ТП-157</t>
  </si>
  <si>
    <t>г. Северск, пр. Коммунистический, 65/2, сооружение № 1э</t>
  </si>
  <si>
    <t>70-70-02/215/2010-192</t>
  </si>
  <si>
    <t>Кабельные трассы ТП-158</t>
  </si>
  <si>
    <t>Кабельные трассы ТП-159</t>
  </si>
  <si>
    <t>г. Северск, ул. Ленина, 62/2, сооружение №1э.</t>
  </si>
  <si>
    <t>Кабельные трассы ТП-160</t>
  </si>
  <si>
    <t>г. Северск,ул. Царевского 1а/2 сооружение №1э</t>
  </si>
  <si>
    <t>Кабельные трассы ТП-161</t>
  </si>
  <si>
    <t xml:space="preserve"> г. Северск, ул. Ленина, 62/2, сооружение №1э.</t>
  </si>
  <si>
    <t>Кабельные трассы ТП-162</t>
  </si>
  <si>
    <t>Кабельные трассы ТП-163</t>
  </si>
  <si>
    <t>Кабельные трассы ТП-164</t>
  </si>
  <si>
    <t>Кабельные трассы ТП-165</t>
  </si>
  <si>
    <t>Кабельные трассы ТП-166</t>
  </si>
  <si>
    <t>Кабельные трассы ТП-123</t>
  </si>
  <si>
    <t xml:space="preserve"> г. Северск, ул. Свердлова, 7/2, сооружение № 1э.</t>
  </si>
  <si>
    <t>Кабельные трассы ТП-167</t>
  </si>
  <si>
    <t>пр. Коммунистический, 88/2, сооружение №1э</t>
  </si>
  <si>
    <t>Кабельные трассы ТП-168</t>
  </si>
  <si>
    <t>Кабельные трассы ТП-169</t>
  </si>
  <si>
    <t>г. Северск, ул. Лесная, 13/2, сооружение №1э.</t>
  </si>
  <si>
    <t>Кабельные трассы ТП-170</t>
  </si>
  <si>
    <t>г. Северск, ул. Калинина, 63/2, строение № 170 тп, сооружение №1э</t>
  </si>
  <si>
    <t>70-70-02/215/2009-542</t>
  </si>
  <si>
    <t>Кабельные трассы ТП-171</t>
  </si>
  <si>
    <t>Кабельные трассы ТП-172</t>
  </si>
  <si>
    <t>Кабельные трассы ТП-173</t>
  </si>
  <si>
    <t>г. Северск, пр. Коммунистический, 99/2, сооружение №1э</t>
  </si>
  <si>
    <t>70-70-02/134/2009-861</t>
  </si>
  <si>
    <t>Кабельные трассы ТП-174</t>
  </si>
  <si>
    <t>Кабельные трассы ТП-176</t>
  </si>
  <si>
    <t>Кабельные трассы ТП-124</t>
  </si>
  <si>
    <t xml:space="preserve"> г. Северск, ул. Ленина, 30/2, сооружение № 1э</t>
  </si>
  <si>
    <t>70-70-02/134/2009-938</t>
  </si>
  <si>
    <t>Кабельные трассы ТП-177</t>
  </si>
  <si>
    <t>Кабельные трассы ТП-178</t>
  </si>
  <si>
    <t>г.Северск, ул.Калинина, 87/3, сооружение №1э.</t>
  </si>
  <si>
    <t>70:22:0000000:168</t>
  </si>
  <si>
    <t>Кабельные трассы ТП-179</t>
  </si>
  <si>
    <t>Кабельные трассы ТП-180</t>
  </si>
  <si>
    <t>Кабельные трассы ТП-182</t>
  </si>
  <si>
    <t>Кабельные трассы ТП-183</t>
  </si>
  <si>
    <t>г. Северск, ул. Северная, 10/2, сооружение №1э</t>
  </si>
  <si>
    <t>70-70-02/215/2009-215</t>
  </si>
  <si>
    <t>Кабельные трассы ТП-184</t>
  </si>
  <si>
    <t xml:space="preserve">г. Северск, ул. Северная, 6/2, сооружение №1э. </t>
  </si>
  <si>
    <t>Кабельные трассы ТП-185</t>
  </si>
  <si>
    <t>г. Северск, ул. Калинина, 93/2, сооружение №1э</t>
  </si>
  <si>
    <t>70-70-02/134/2009-545</t>
  </si>
  <si>
    <t>Кабельные трассы ТП-186</t>
  </si>
  <si>
    <t>г. Северск, ул. Калинина, 91/2, сооружение №1э</t>
  </si>
  <si>
    <t>70-70-02/215/2009-405</t>
  </si>
  <si>
    <t>Кабельные трассы ТП-187</t>
  </si>
  <si>
    <t>г. Северск, ул. Калинина, 107/2, сооружение №1э</t>
  </si>
  <si>
    <t>Кабельные трассы ТП-125</t>
  </si>
  <si>
    <t>. Северск, пр. Коммунистический, 32/2, сооружение № 1э</t>
  </si>
  <si>
    <t>Кабельные трассы ТП-188</t>
  </si>
  <si>
    <t>70-70-02/215/2009-409</t>
  </si>
  <si>
    <t>Кабельные трассы ТП-189</t>
  </si>
  <si>
    <t xml:space="preserve"> г. Северск, ул. Калинина, 69/2, сооружение №1э</t>
  </si>
  <si>
    <t>70-70-02/134/2009-543</t>
  </si>
  <si>
    <t>Кабельные трассы ТП-190</t>
  </si>
  <si>
    <t>г. Северск, ул. Калинина, 85/2, сооружение №1э</t>
  </si>
  <si>
    <t>70-70-02/134/2009-542</t>
  </si>
  <si>
    <t>Кабельные трассы ТП-192</t>
  </si>
  <si>
    <t>Кабельные трассы ТП-193</t>
  </si>
  <si>
    <t>г.Северск, ул.Предзаводская, 14б/2, сооружение № 2э.</t>
  </si>
  <si>
    <t>Кабельные трассы ТП-195</t>
  </si>
  <si>
    <t>г.Северск, ул.Сосновая,4, зд.13, сооружение 2э.</t>
  </si>
  <si>
    <t>70:70:0020702:826</t>
  </si>
  <si>
    <t>Кабельные трассы ТП-197</t>
  </si>
  <si>
    <t xml:space="preserve"> г. Северск, ул. Лесная, 6/2, сооружение № 1э</t>
  </si>
  <si>
    <t>Кабельные трассы ТП-198</t>
  </si>
  <si>
    <t>Кабельные трассы ТП-2</t>
  </si>
  <si>
    <t>г. Северск, ул. Тургенева,33, зд.8, сооружение № 1э</t>
  </si>
  <si>
    <t>70:22:001021:266</t>
  </si>
  <si>
    <t>Кабельные трассы ТП-201</t>
  </si>
  <si>
    <t>г. Северск, ул. Тургенева, 35/1, сооружение №201э</t>
  </si>
  <si>
    <t>70-70-02/215/2009-887</t>
  </si>
  <si>
    <t>Кабельные трассы ТП-126</t>
  </si>
  <si>
    <t>г. Северск, ул. Ершова, 6/2, сооружение № 1э.</t>
  </si>
  <si>
    <t>Кабельные трассы ТП-202</t>
  </si>
  <si>
    <t>г. Северск, ул. Тургенева, 35/1, сооружение №202э</t>
  </si>
  <si>
    <t>Кабельные трассы ТП-203</t>
  </si>
  <si>
    <t xml:space="preserve"> Северск, ул. Тургенева, 35, здание 303, сооружение №1э</t>
  </si>
  <si>
    <t>70-70-02/024/2010-003</t>
  </si>
  <si>
    <t>Кабельные трассы ТП-206</t>
  </si>
  <si>
    <t>г. Северск, ул. Тургенева, 35/1, сооружение № 206э</t>
  </si>
  <si>
    <t>70-70-02/024/2010-404</t>
  </si>
  <si>
    <t>Кабельные трассы ТП-207</t>
  </si>
  <si>
    <t xml:space="preserve"> г. Северск, ул. Тургенева, 35/1, сооружение № 207э</t>
  </si>
  <si>
    <t>70-70-02/024/2010-405</t>
  </si>
  <si>
    <t>Кабельные трассы ТП-209</t>
  </si>
  <si>
    <t>Кабельные трассы ТП-212</t>
  </si>
  <si>
    <t xml:space="preserve">70-70-02/024/2010-639 </t>
  </si>
  <si>
    <t>Кабельные трассы ТП-216</t>
  </si>
  <si>
    <t>70-70-02/024/2010-432</t>
  </si>
  <si>
    <t>Кабельные трассы ТП-226</t>
  </si>
  <si>
    <t>г. Северск, ул. Предзаводская, 16/2, сооружение № 1э</t>
  </si>
  <si>
    <t>70-70-02/024/2010-640</t>
  </si>
  <si>
    <t>Кабельные трассы ТП-228</t>
  </si>
  <si>
    <t xml:space="preserve">70-70-02/024/2010-437           </t>
  </si>
  <si>
    <t>Кабельные трассы ТП-230</t>
  </si>
  <si>
    <t>Кабельные трассы ТП-232</t>
  </si>
  <si>
    <t>г. Северск, ул. Славского, 34/2, сооружение № 1</t>
  </si>
  <si>
    <t>Кабельные трассы ТП-233</t>
  </si>
  <si>
    <t>Кабельные трассы ТП-242</t>
  </si>
  <si>
    <t xml:space="preserve"> г. Северск, ул. Калинина, 104/2, сооружение № 1э</t>
  </si>
  <si>
    <t>Кабельные трассы ТП-246</t>
  </si>
  <si>
    <t>Кабельные трассы ТП-251</t>
  </si>
  <si>
    <t>Кабельные трассы ТП-252</t>
  </si>
  <si>
    <t>г. Северск, ул. Курчатова, 18/2, сооружение № 1э</t>
  </si>
  <si>
    <t>Кабельные трассы ТП-253</t>
  </si>
  <si>
    <t>Кабельные трассы ТП-254</t>
  </si>
  <si>
    <t xml:space="preserve"> г. Северск, ул. Ленина, 94/2, сооружение № 1э.</t>
  </si>
  <si>
    <t>Кабельные трассы ТП-258</t>
  </si>
  <si>
    <t>г. Северск, пр. Коммунистический, 100/2</t>
  </si>
  <si>
    <t>Кабельные трассы ТП-5</t>
  </si>
  <si>
    <t>г.Северск, ул.Тургенева, 33/4, сооружение №3э.</t>
  </si>
  <si>
    <t>70:22:0000000:375</t>
  </si>
  <si>
    <t>Сооружение кабельных трасс энергетического комплекса ТП-249</t>
  </si>
  <si>
    <t>г.Северск, ул.Победы,37/2, сооружение №1э.</t>
  </si>
  <si>
    <t>70-70_02/024/2010-618</t>
  </si>
  <si>
    <t>Кабельные трассы ТП-109</t>
  </si>
  <si>
    <t>Кабельные трассы ТП-119</t>
  </si>
  <si>
    <t>Кабельные трассы ТП-122</t>
  </si>
  <si>
    <t>г. Северск,ул. Транспортная, 6/2, сооружение № 1э</t>
  </si>
  <si>
    <t>Эл.снабжение ж/д Парковая 18 от РП-2</t>
  </si>
  <si>
    <t>Кабельные трассы ТП-147</t>
  </si>
  <si>
    <t>Кабельные трассы ул.158 ТП-228</t>
  </si>
  <si>
    <t>Эл.снабжение ж/д 8/51 от ТП-197</t>
  </si>
  <si>
    <t>Кабельные трассы ТП-137</t>
  </si>
  <si>
    <t>Кабельная трасса 0,4 кВ от РП-2 ф 10 до жилого дома  ж/д ул. Транспортная, 32</t>
  </si>
  <si>
    <t xml:space="preserve"> г. Северск, ул. Транспортная, 32, сооружение №1э</t>
  </si>
  <si>
    <t>70-70-02/140/2007-996</t>
  </si>
  <si>
    <t>Разъединитель, инв. № 404295</t>
  </si>
  <si>
    <t>Томская область, ЗАТО Северск, пос. Самусь</t>
  </si>
  <si>
    <t>Распределительное устройство РУ-6 кв.ЦОК 7 ячеек инв. №404443</t>
  </si>
  <si>
    <t>Томская область, ЗАТО Северск, п. Самусь, ул. Набережная, 7а</t>
  </si>
  <si>
    <t>Трансформ.подст КТПН-25КВА-1.ГРЭС,У-1-7, инв.№404309</t>
  </si>
  <si>
    <t>Томская область, ЗАТО Северск, дер. Семиозёрки, ул. Дорожная, 62э</t>
  </si>
  <si>
    <t>Трансформатор ТМ-160 У-11-3=2 шт. Водозаб. 160+250, инв.№404425</t>
  </si>
  <si>
    <t>Томская область, ЗАТО Северск, п. Самусь, ул. Ворошилова, 14б</t>
  </si>
  <si>
    <t>Трансформатор ТМ-160-1 ,У-1-13  ул.Корсакова, инв.№404445</t>
  </si>
  <si>
    <t>Томская область, ЗАТО Северск, п. Самусь, ул. Корсакова, 2/2</t>
  </si>
  <si>
    <t>Трансформатор ТМ-160-1 У-11-2 Караблик/кир/, инв.№404421</t>
  </si>
  <si>
    <t>Томская область, ЗАТО Северск, п. Самусь, ул. Гагарина 4/2</t>
  </si>
  <si>
    <t>Трансформатор ТМ-160-1 У-16-4 Камышка, инв.№404450</t>
  </si>
  <si>
    <t>Томская область, ЗАТО Северск, п. Самусь, ул. Камышка, 1э</t>
  </si>
  <si>
    <t>Трансформатор ТМ-250 У-16-1=2 шт. Кирова №2, инв.№404431</t>
  </si>
  <si>
    <t>Томская область, ЗАТО Северск, п. Самусь, ул. Пекарского, 5/2</t>
  </si>
  <si>
    <t>Трансформатор ТМ-250 У-16-2=2шт. Общежитие, инв.№404427</t>
  </si>
  <si>
    <t>Томская область, ЗАТО Северск, пос.Самусь, ул. К.Маркса, 3/2</t>
  </si>
  <si>
    <t>Трансформатор ТМ-250-1 У-1-5 Кижирово, инв.№404451</t>
  </si>
  <si>
    <t>Томская область, ЗАТО Северск, д. Кижирово, ул. Речная, 15э</t>
  </si>
  <si>
    <t>Трансформатор ТМ-250-1 У-2-1 Больница, инв.№404447</t>
  </si>
  <si>
    <t>Томская область, ЗАТО Северск, п. Самусь, ул. Пекарского, 22/2</t>
  </si>
  <si>
    <t>Трансформатор ТМ-400 У-15-1=2 шт. Ленина 32а, инв.№404438</t>
  </si>
  <si>
    <t>Томская область, ЗАТО Северск, пос.Самусь, ул. Пекарского, 11/2</t>
  </si>
  <si>
    <t>Трансформатор ТМ-400 У-15-1=2шт. ГПТУ, инв.№404437</t>
  </si>
  <si>
    <t>Томская область, ЗАТО Северск, пос.Самусь, ул. Пекарского, 24/2</t>
  </si>
  <si>
    <t>Трансформатор ТМ-400-1 Школа /кирпич./У-11-1, инв.№404423</t>
  </si>
  <si>
    <t>Томская область, ЗАТО Северск, пос.Самусь, ул. Пекарского, 30/2</t>
  </si>
  <si>
    <t>Трансформатор ТМ-630 = 2шт./кирп./Миражи У-11-4, инв.№404323</t>
  </si>
  <si>
    <t>Томская область, ЗАТО Северск, пос.Самусь, ул. Судостроителей, 3э</t>
  </si>
  <si>
    <t>Трансформатор ТМ-630=2 шт. Орловка ОР-16-4, инв.№404433</t>
  </si>
  <si>
    <t>Томская область, ЗАТО Северск, д. Орловка, пер. Школьный, 4 строение №2</t>
  </si>
  <si>
    <t>Трансформаторная подстанция КТП25х10, инв.№401014</t>
  </si>
  <si>
    <t>Трансформаторная подстанция ОР-16-4 д. Орловка, инв.№423597</t>
  </si>
  <si>
    <t>Эл.оборудование ТП-163</t>
  </si>
  <si>
    <t>Томская область, ЗАТО Северск, г. Северск, ул. Крупской, 11/2</t>
  </si>
  <si>
    <t>Дугогасящие катушки ГПП-702</t>
  </si>
  <si>
    <t>Томская область, ЗАТО Северск, г. Северск, ул. Восточная, 4</t>
  </si>
  <si>
    <t>Камера КСО-366 эл.оборудование ТП-279</t>
  </si>
  <si>
    <t>Томская область, ЗАТО Северск, г. Северск, ул. Победы, 22/2</t>
  </si>
  <si>
    <t>Комплект РУ-10 кВ из 20 камер КСО-272 РП-4</t>
  </si>
  <si>
    <t>Томская область, ЗАТО Северск, г. Северск, ул. Сосновая, 4, строение №1</t>
  </si>
  <si>
    <t>Комплект РУ-10 кВ из камер КСО-366 ТП-235</t>
  </si>
  <si>
    <t>ЗАТО Северск, г. Северск, ул. Сосновая, 4, строение №17</t>
  </si>
  <si>
    <t>Оборудование 10 кВ мкр.10 ТП-316</t>
  </si>
  <si>
    <t>Томская область, ЗАТО Северск, г. Северск, ул. Славского, 18/2</t>
  </si>
  <si>
    <t>Оборудование ТП-108 (127)</t>
  </si>
  <si>
    <t>Томская область, ЗАТО Северск, г. Северск, ул. Горького,32/2</t>
  </si>
  <si>
    <t>Оборудование ТП-321 (13) Роддом</t>
  </si>
  <si>
    <t>Томская область, ЗАТО Северск, г. Северск, пер. Чекист, 1/2</t>
  </si>
  <si>
    <t>Силовое оборудование ТП-213</t>
  </si>
  <si>
    <t>Томская область, ЗАТО Северск, г. Северск, ул. Сосновая, 16, строение № 11</t>
  </si>
  <si>
    <t>Силовое эл.оборудование РП-5</t>
  </si>
  <si>
    <t>Томская область, ЗАТО Северск, г. Северск, ул. Предзаводская, 18/2</t>
  </si>
  <si>
    <t>Силовое эл.оборудование ТП-248 пос. "Ч"</t>
  </si>
  <si>
    <t>Томская область, ЗАТО Северск, г. Северск, ул. Ленинградская, 14а/2</t>
  </si>
  <si>
    <t>Силовое эл.оборудование ТП-311</t>
  </si>
  <si>
    <t>Томская область, ЗАТО Северск, г. Северск, ул. Славского 4/2</t>
  </si>
  <si>
    <t>Силовое эл.оборудование ТП-312</t>
  </si>
  <si>
    <t>Томская область, ЗАТО Северск, г. Северск, ул. Славского 2/2</t>
  </si>
  <si>
    <t>ТП №196 (оборудование)</t>
  </si>
  <si>
    <t>Томская область, ЗАТО Северск, г. Северск, ул. Парусинка, 10,строение № 5</t>
  </si>
  <si>
    <t>ТП №46 (КТПН) оборудование</t>
  </si>
  <si>
    <t>Томская область, ЗАТО Северск, г. Северск, ул. Парусинка, 10, строение № 5а</t>
  </si>
  <si>
    <t>ТП Грав.карьер ТП 400/10 с тр-м 180/6 N 35101 ТП-83</t>
  </si>
  <si>
    <t>Томская область, ЗАТО Северск, г. Северск, Автодорога, 14/4, строение № 1</t>
  </si>
  <si>
    <t>ТП-204 эл.оборудование</t>
  </si>
  <si>
    <t>Томская область, ЗАТО Северск, г. Северск, ул. Ленина, 46/2</t>
  </si>
  <si>
    <t>Эл.оборудование ГПП-701</t>
  </si>
  <si>
    <t>Эл.оборудование ГПП-702</t>
  </si>
  <si>
    <t>Эл.оборудование поликлиники от ТП-214</t>
  </si>
  <si>
    <t>Эл.оборудование РП-1</t>
  </si>
  <si>
    <t>Томская область, ЗАТО Северск, г. Северск, ул. Пушкина, 9/2</t>
  </si>
  <si>
    <t>Эл.оборудование РП-2</t>
  </si>
  <si>
    <t>Томская область, ЗАТО Северск, г. Северск, ул. Калинина, 29/2</t>
  </si>
  <si>
    <t>Эл.оборудование РП-3</t>
  </si>
  <si>
    <t>Томская область, ЗАТО Северск, г. Северск, ул. Царевского, 13/2</t>
  </si>
  <si>
    <t>Эл.оборудование ТП-10</t>
  </si>
  <si>
    <t>Томская область, ЗАТО Северск, г. Северск, ул.Матросова, 6/2</t>
  </si>
  <si>
    <t>Эл.оборудование ТП-101</t>
  </si>
  <si>
    <t>Томская область, ЗАТО Северск, г. Северск, ул. Пионерская, 10/2</t>
  </si>
  <si>
    <t>Эл.оборудование ТП-102</t>
  </si>
  <si>
    <t>Томская область, ЗАТО Северск, г. Северск, ул. Пушкина, 3/2</t>
  </si>
  <si>
    <t>Эл.оборудование ТП-103</t>
  </si>
  <si>
    <t>Томская область, ЗАТО Северск, г. Северск, ул. Первомайская, 3/2</t>
  </si>
  <si>
    <t>Эл.оборудование ТП-105</t>
  </si>
  <si>
    <t>Томская область, ЗАТО Северск, г. Северск, ул. Пушкина, 2/2</t>
  </si>
  <si>
    <t>992</t>
  </si>
  <si>
    <t>Эл.оборудование ТП-106</t>
  </si>
  <si>
    <t>Томская область, ЗАТО Северск, г. Северск, ул. Лесная, 12а/2</t>
  </si>
  <si>
    <t>Эл.оборудование ТП-11</t>
  </si>
  <si>
    <t>Томская область, ЗАТО Северск, г. Северск, ул.Братьев Иглаковых, 40/2</t>
  </si>
  <si>
    <t>Эл.оборудование РП-4</t>
  </si>
  <si>
    <t>Томская область, ЗАТО Северск, г. Северск, ул. Сосновая, 4, строение №16</t>
  </si>
  <si>
    <t>Эл.оборудование ТП-111</t>
  </si>
  <si>
    <t>Томская область, ЗАТО Северск, г. Северск, просп. Коммунистический, 5/2</t>
  </si>
  <si>
    <t>Эл.оборудование ТП-112</t>
  </si>
  <si>
    <t>Томская область, ЗАТО Северск, г. Северск, ул. Первомайская, 30/2, строение №1</t>
  </si>
  <si>
    <t>Эл.оборудование ТП-113</t>
  </si>
  <si>
    <t>Томская область, ЗАТО Северск, г. Северск, ул. Первомайская 30/2, строение №3</t>
  </si>
  <si>
    <t>Эл.оборудование ТП-114</t>
  </si>
  <si>
    <t>Томская область, ЗАТО Северск, г. Северск, ул. Парковая, 18/2</t>
  </si>
  <si>
    <t>Эл.оборудование ТП-115</t>
  </si>
  <si>
    <t>Томская область, ЗАТО Северск, г. Северск, ул. Первомайская, 29/2</t>
  </si>
  <si>
    <t>Эл.оборудование ТП-116</t>
  </si>
  <si>
    <t>Томская область, ЗАТО Северск, г. Северск, ул. Мира, 23/2</t>
  </si>
  <si>
    <t>Эл.оборудование ТП-117</t>
  </si>
  <si>
    <t>Томская область, ЗАТО Северск, г. Северск, ул. Ленина, 16/2</t>
  </si>
  <si>
    <t>Эл.оборудование ТП-118</t>
  </si>
  <si>
    <t>Томская область, ЗАТО Северск, г. Северск, пр. Коммунистический, 37/2</t>
  </si>
  <si>
    <t>Эл.оборудование ТП-119</t>
  </si>
  <si>
    <t>Томская область, ЗАТО Северск, г. Северск, ул. Ленина, 26/2</t>
  </si>
  <si>
    <t>Эл.оборудование ТП-12</t>
  </si>
  <si>
    <t>Томская область, ЗАТО Северск, г. Северск, ул.Октябрьская, 73/2</t>
  </si>
  <si>
    <t>Эл.оборудование ТП-120</t>
  </si>
  <si>
    <t>Томская область, ЗАТО Северск, г. Северск, ул. Мира, 33/2</t>
  </si>
  <si>
    <t>Эл.оборудование ТП-121</t>
  </si>
  <si>
    <t>Томская область, ЗАТО Северск, г. Северск, ул. Московская, 10/2</t>
  </si>
  <si>
    <t>Эл.оборудование ТП-122</t>
  </si>
  <si>
    <t>Томская область, ЗАТО Северск, г. Северск, ул. Транспортная, 6/2</t>
  </si>
  <si>
    <t>Эл.оборудование ТП-123</t>
  </si>
  <si>
    <t>Томская область, ЗАТО Северск, г. Северск, ул. Свердлова, 7/2</t>
  </si>
  <si>
    <t>Эл.оборудование ТП-124</t>
  </si>
  <si>
    <t>Томская область, ЗАТО Северск, г. Северск, ул. Ленина, 30/2</t>
  </si>
  <si>
    <t>Эл.оборудование ТП-125</t>
  </si>
  <si>
    <t>Томская область, ЗАТО Северск, г. Северск, просп. Коммунистический, 32/2</t>
  </si>
  <si>
    <t>Эл.оборудование ТП-126</t>
  </si>
  <si>
    <t>Томская область, ЗАТО Северск, г. Северск, ул. Ершова, 6/2</t>
  </si>
  <si>
    <t>Эл.оборудование ТП-127</t>
  </si>
  <si>
    <t>Томская область, ЗАТО Северск, г. Северск, ул. Советская, 28/2</t>
  </si>
  <si>
    <t>Эл.оборудование ТП-128</t>
  </si>
  <si>
    <t>Томская область, ЗАТО Северск, г. Северск, ул. Транспортная, 84/2</t>
  </si>
  <si>
    <t>Эл.оборудование ТП-129</t>
  </si>
  <si>
    <t>Томская область, ЗАТО Северск, г. Северск, ул. Транспортная, 79/2</t>
  </si>
  <si>
    <t>Эл.оборудование ТП-13</t>
  </si>
  <si>
    <t>Томская область, ЗАТО Северск, г. Северск,  ул. Луговая, 3/2</t>
  </si>
  <si>
    <t>Эл.оборудование ТП-130</t>
  </si>
  <si>
    <t>Томская область, ЗАТО Северск, г. Северск, ул. Ленина, 3/1, сооружение № 1э</t>
  </si>
  <si>
    <t>Эл.оборудование ТП-131</t>
  </si>
  <si>
    <t>Томская область, ЗАТО Северск, г. Северск, ул. Транспортная, 75/2</t>
  </si>
  <si>
    <t>Эл.оборудование ТП-132</t>
  </si>
  <si>
    <t>Томская область, ЗАТО Северск, г. Северск, ул. Калинина, 63/2, строение № 1</t>
  </si>
  <si>
    <t>Эл.оборудование ТП-133</t>
  </si>
  <si>
    <t>Томская область, ЗАТО Северск, г. Северск, ул. Калинина, 43/2</t>
  </si>
  <si>
    <t>Эл.оборудование ТП-134</t>
  </si>
  <si>
    <t>Томская область, ЗАТО Северск, г. Северск, ул. Транспортная, 32/2</t>
  </si>
  <si>
    <t>Эл.оборудование ТП-135</t>
  </si>
  <si>
    <t>Томская область, ЗАТО Северск, г. Северск, Северная автодорога, 1/2</t>
  </si>
  <si>
    <t>Эл.оборудование ТП-137</t>
  </si>
  <si>
    <t>Томская область, ЗАТО Северск, г. Северск, ул. Парковая, 3/2</t>
  </si>
  <si>
    <t>Эл.оборудование ТП-138</t>
  </si>
  <si>
    <t>Томская область, ЗАТО Северск, г. Северск, ул. Калинина, 19/2</t>
  </si>
  <si>
    <t>Эл.оборудование ТП-139</t>
  </si>
  <si>
    <t>Томская область, ЗАТО Северск, г. Северск, просп. Коммунистический, 20/2</t>
  </si>
  <si>
    <t>Эл.оборудование ТП-14</t>
  </si>
  <si>
    <t>Томская область, ЗАТО Северск, г. Северск, ул. Комсомольская, 1/2</t>
  </si>
  <si>
    <t>Эл.оборудование ТП-140</t>
  </si>
  <si>
    <t>Томская область, ЗАТО Северск, г. Северск, просп. Коммунистический, 22/2</t>
  </si>
  <si>
    <t>Эл.оборудование ТП-141</t>
  </si>
  <si>
    <t>Томская область, ЗАТО Северск, г. Северск, просп. Коммунистический, 28/2</t>
  </si>
  <si>
    <t>Эл.оборудование ТП-142</t>
  </si>
  <si>
    <t>Томская область, ЗАТО Северск, г. Северск, просп. Коммунистический, 41/2</t>
  </si>
  <si>
    <t>Эл.оборудование ТП-143</t>
  </si>
  <si>
    <t>Томская область, ЗАТО Северск, г. Северск, ул. Свердлова, 16/2</t>
  </si>
  <si>
    <t>Эл.оборудование ТП-144</t>
  </si>
  <si>
    <t>Томская область, ЗАТО Северск, г. Северск, ул. Калинина, 20/2</t>
  </si>
  <si>
    <t>Эл.оборудование ТП-145</t>
  </si>
  <si>
    <t>Томская область, ЗАТО Северск, г. Северск, ул. 40 лет Октября, 13/2</t>
  </si>
  <si>
    <t>Эл.оборудование ТП-146</t>
  </si>
  <si>
    <t>Томская область, ЗАТО Северск, г. Северск, ул. Строителей, 24/2</t>
  </si>
  <si>
    <t>Эл.оборудование ТП-147</t>
  </si>
  <si>
    <t>Томская область, ЗАТО Северск, г. Северск, просп. Коммунистический, 55/2</t>
  </si>
  <si>
    <t>Эл.оборудование ТП-148</t>
  </si>
  <si>
    <t>Томская область, ЗАТО Северск, г. Северск, ул. Строителей, 36/2</t>
  </si>
  <si>
    <t>Эл.оборудование ТП-149</t>
  </si>
  <si>
    <t>Томская область, ЗАТО Северск, г. Северск, ул. Свердлова, 23/2</t>
  </si>
  <si>
    <t>Эл.оборудование ТП-150</t>
  </si>
  <si>
    <t>Томская область, ЗАТО Северск, г. Северск, просп. Коммунистический, 51/2</t>
  </si>
  <si>
    <t>Эл.оборудование ТП-151</t>
  </si>
  <si>
    <t>Томская область, ЗАТО Северск, г. Северск, ул. 40 лет Октября, 4/2</t>
  </si>
  <si>
    <t>Эл.оборудование ТП-152</t>
  </si>
  <si>
    <t>Томская область, ЗАТО Северск, г. Северск, ул. Первомайская, 30/2</t>
  </si>
  <si>
    <t>Эл.оборудование ТП-153</t>
  </si>
  <si>
    <t>Томская область, ЗАТО Северск, г. Северск, ул. Строителей, 23/2</t>
  </si>
  <si>
    <t>Эл.оборудование ТП-154</t>
  </si>
  <si>
    <t>Томская область, ЗАТО Северск, г. Северск, ул. Крупской, 12/2</t>
  </si>
  <si>
    <t>Эл.оборудование ТП-155</t>
  </si>
  <si>
    <t>Томская область, ЗАТО Северск, г. Северск, ул. Крупской, 20/2</t>
  </si>
  <si>
    <t>Эл.оборудование ТП-156</t>
  </si>
  <si>
    <t>Томская область, ЗАТО Северск, г. Северск, ул. Строителей, 29/2</t>
  </si>
  <si>
    <t>Эл.оборудование ТП-157</t>
  </si>
  <si>
    <t>Томская область, ЗАТО Северск, г. Северск, просп. Коммунистический, 65/2</t>
  </si>
  <si>
    <t>Эл.оборудование ТП-158</t>
  </si>
  <si>
    <t>Томская область, ЗАТО Северск, г. Северск, ул. Ленина, 50/2</t>
  </si>
  <si>
    <t>Эл.оборудование ТП-159</t>
  </si>
  <si>
    <t>Томская область, ЗАТО Северск, г. Северск, ул. Ленина, 62/2</t>
  </si>
  <si>
    <t>Эл.оборудование ТП-16</t>
  </si>
  <si>
    <t>Томская область, ЗАТО Северск, г. Северск, Автодорога, 2, Канал, строение № 5</t>
  </si>
  <si>
    <t>Эл.оборудование ТП-160</t>
  </si>
  <si>
    <t>Томская область, ЗАТО Северск, г. Северск, ул. Царевского, 1а/2, строение №1</t>
  </si>
  <si>
    <t>Эл.оборудование ТП-161</t>
  </si>
  <si>
    <t>Томская область, ЗАТО Северск, г. Северск, ул. Куйбышева, 11/2</t>
  </si>
  <si>
    <t>Эл.оборудование ТП-162</t>
  </si>
  <si>
    <t>Томская область, ЗАТО Северск, г. Северск, ул. Крупской, 21/2</t>
  </si>
  <si>
    <t>Эл.оборудование ТП-164</t>
  </si>
  <si>
    <t>Томская область, ЗАТО Северск, г. Северск, ул. Калинина, 42/2</t>
  </si>
  <si>
    <t>Эл.оборудование ТП-173</t>
  </si>
  <si>
    <t>Томская область, ЗАТО Северск, г. Северск, пр. Коммунистический, 99/2</t>
  </si>
  <si>
    <t>Эл.оборудование ТП-313</t>
  </si>
  <si>
    <t>Томская область, ЗАТО Северск, г. Северск, ул. Победы 7/2</t>
  </si>
  <si>
    <t>Эл.оборудование ТП-174</t>
  </si>
  <si>
    <t>Томская область, ЗАТО Северск, г. Северск, ул. Курчатова, 13/2</t>
  </si>
  <si>
    <t>Эл.оборудование ТП-175</t>
  </si>
  <si>
    <t>Томская область, ЗАТО Северск, г. Северск, пр. Коммунистический, 105/2</t>
  </si>
  <si>
    <t>Эл.оборудование ТП-176</t>
  </si>
  <si>
    <t>Томская область, ЗАТО Северск, г. Северск, ул. Калинина, 60/2</t>
  </si>
  <si>
    <t>Эл.оборудование ТП-177</t>
  </si>
  <si>
    <t>Томская область, ЗАТО Северск, г. Северск, ул. Калинина, 48/2</t>
  </si>
  <si>
    <t>Эл.оборудование ТП-178</t>
  </si>
  <si>
    <t>Томская область, ЗАТО Северск, г. Северск, ул. Калинина, 87/2</t>
  </si>
  <si>
    <t>Эл.оборудование ТП-179</t>
  </si>
  <si>
    <t>Томская область, ЗАТО Северск, г. Северск, ул. Лесная, 2/2</t>
  </si>
  <si>
    <t>Эл.оборудование ТП-180</t>
  </si>
  <si>
    <t>Томская область, ЗАТО Северск, г. Северск, пр. Коммунистический, 46/2</t>
  </si>
  <si>
    <t>Эл.оборудование ТП-182</t>
  </si>
  <si>
    <t>Томская область, ЗАТО Северск, г. Северск, ул. Северная, 2а, строение № 5/1</t>
  </si>
  <si>
    <t>Эл.оборудование ТП-183</t>
  </si>
  <si>
    <t>Томская область, ЗАТО Северск, г. Северск, ул. Северная, 10/2</t>
  </si>
  <si>
    <t>Эл.оборудование ТП-165</t>
  </si>
  <si>
    <t>Томская область, ЗАТО Северск, г. Северск, ул. Ленина, 72/2</t>
  </si>
  <si>
    <t>Эл.оборудование ТП-184</t>
  </si>
  <si>
    <t>Томская область, ЗАТО Северск, г. Северск, ул. Северная, 6/2</t>
  </si>
  <si>
    <t>Эл.оборудование ТП-185</t>
  </si>
  <si>
    <t>Томская область, ЗАТО Северск, г. Северск, ул. Калинина, 93/2</t>
  </si>
  <si>
    <t>Эл.оборудование ТП-186</t>
  </si>
  <si>
    <t>Томская область, ЗАТО Северск, г. Северск, ул. Калинина, 91/2</t>
  </si>
  <si>
    <t>Эл.оборудование ТП-187</t>
  </si>
  <si>
    <t>Томская область, ЗАТО Северск, г. Северск, ул. Калинина, 107/2</t>
  </si>
  <si>
    <t>Эл.оборудование ТП-188</t>
  </si>
  <si>
    <t>Томская область, ЗАТО Северск, г. Северск, ул. Калинина, 63, строение № 188тп</t>
  </si>
  <si>
    <t>Эл.оборудование ТП-189</t>
  </si>
  <si>
    <t>Томская область, ЗАТО Северск, г. Северск, ул. Калинина, 69/2</t>
  </si>
  <si>
    <t>Эл.оборудование ТП-190</t>
  </si>
  <si>
    <t>Томская область, ЗАТО Северск, г. Северск, ул. Калинина, 85/2</t>
  </si>
  <si>
    <t>Эл.оборудование ТП-191</t>
  </si>
  <si>
    <t>Томская область, ЗАТО Северск, г. Северск, ул. Калинина, 52/2</t>
  </si>
  <si>
    <t>Эл.оборудование ТП-192</t>
  </si>
  <si>
    <t>Томская область, ЗАТО Северск, г. Северск, ул. Ленина, 8/2</t>
  </si>
  <si>
    <t>Эл.оборудование ТП-197</t>
  </si>
  <si>
    <t>Томская область, ЗАТО Северск, г. Северск, ул. Лесная, 6/2</t>
  </si>
  <si>
    <t>Эл.оборудование ТП-166</t>
  </si>
  <si>
    <t>Томская область, ЗАТО Северск, г. Северск, ул. Ленина, 84/2</t>
  </si>
  <si>
    <t>Эл.оборудование ТП-198</t>
  </si>
  <si>
    <t>Томская область, ЗАТО Северск, г. Северск, ул. Лесная, 9/2</t>
  </si>
  <si>
    <t>Эл.оборудование ТП-199</t>
  </si>
  <si>
    <t>Томская область, ЗАТО Северск, г. Северск, ул. Лесная, 11б/2</t>
  </si>
  <si>
    <t>Эл.оборудование ТП-200</t>
  </si>
  <si>
    <t>Томская область, ЗАТО Северск, г. Северск, ул. Ленинградская, 2в, здание КНС, сооружение № 1э</t>
  </si>
  <si>
    <t>Эл.оборудование ТП-201</t>
  </si>
  <si>
    <t>Томская область, ЗАТО Северск, г. Северск, ул. Тургенева, 35/1, строение № 201тп</t>
  </si>
  <si>
    <t>Эл.оборудование ТП-202</t>
  </si>
  <si>
    <t>Томская область, ЗАТО Северск, г. Северск, ул. Тургенева, 35/1, строение № 202тп</t>
  </si>
  <si>
    <t>Эл.оборудование ТП-203</t>
  </si>
  <si>
    <t>Томская область, ЗАТО Северск, г. Северск, ул.Тургенева, 35, зд. 303, сооружение №1э</t>
  </si>
  <si>
    <t>Эл.оборудование ТП-205</t>
  </si>
  <si>
    <t>Томская область, ЗАТО Северск, г. Северск, ул. Тургенева, 33а/2</t>
  </si>
  <si>
    <t>Эл.оборудование ТП-206</t>
  </si>
  <si>
    <t>Томская область, ЗАТО Северск, г. Северск, ул. Тургенева, 35/1, строение № 206тп</t>
  </si>
  <si>
    <t>Эл.оборудование ТП-207</t>
  </si>
  <si>
    <t>Томская область, ЗАТО Северск, г. Северск, ул. Тургенева, 35/1, строение № 207тп</t>
  </si>
  <si>
    <t>Эл.оборудование ТП-208</t>
  </si>
  <si>
    <t>Томская область, ЗАТО Северск, г. Северск, ул. Лесная, 3а/2</t>
  </si>
  <si>
    <t>Эл.оборудование ТП-167</t>
  </si>
  <si>
    <t>Томская область, ЗАТО Северск, г. Северск, пр. Коммунистический, 88/2</t>
  </si>
  <si>
    <t>Эл.оборудование ТП-209</t>
  </si>
  <si>
    <t>Томская область, ЗАТО Северск, г. Северск, ул. Мира, 18б, строение № 209тп</t>
  </si>
  <si>
    <t>Эл.оборудование ТП-21</t>
  </si>
  <si>
    <t>Томская область, ЗАТО Северск, г. Северск, ул.Ленина, 43/2</t>
  </si>
  <si>
    <t>Эл.оборудование ТП-210</t>
  </si>
  <si>
    <t>Томская область, ЗАТО Северск, г. Северск, просп. Коммунистический, 33/2</t>
  </si>
  <si>
    <t>Эл.оборудование ТП-211</t>
  </si>
  <si>
    <t>Томская область, ЗАТО Северск, г. Северск, ул. Лесная, 6а/2</t>
  </si>
  <si>
    <t>Эл.оборудование ТП-212</t>
  </si>
  <si>
    <t>Томская область, ЗАТО Северск, г. Северск, ул. Чайковского, 11/2</t>
  </si>
  <si>
    <t>Эл.оборудование ТП-216</t>
  </si>
  <si>
    <t>Томская область, ЗАТО Северск, г. Северск, ул. Тракторная, 1/2</t>
  </si>
  <si>
    <t>Эл.оборудование ТП-22</t>
  </si>
  <si>
    <t>Томская область, ЗАТО Северск, г. Северск, ул.Мира, 33/2</t>
  </si>
  <si>
    <t>Эл.оборудование ТП-222</t>
  </si>
  <si>
    <t>Томская область, ЗАТО Северск, г. Северск, ул. Сосновая, 4, строение №18</t>
  </si>
  <si>
    <t>Эл.оборудование ТП-228</t>
  </si>
  <si>
    <t>Томская область, ЗАТО Северск, г. Северск, ул. Чапаева, 22/2</t>
  </si>
  <si>
    <t>Эл.оборудование ТП-230</t>
  </si>
  <si>
    <t>Эл.оборудование ТП-168</t>
  </si>
  <si>
    <t>Томская область, ЗАТО Северск, г. Северск, пр. Коммунистический, 72/2</t>
  </si>
  <si>
    <t>Эл.оборудование ТП-231</t>
  </si>
  <si>
    <t>Томская область, ЗАТО Северск, г. Северск, пер. Чекист, 3/2, строение №1</t>
  </si>
  <si>
    <t>Эл.оборудование ТП-232</t>
  </si>
  <si>
    <t>Томская область, ЗАТО Северск, г. Северск, ул. Славского, 34/2</t>
  </si>
  <si>
    <t>Эл.оборудование ТП-233</t>
  </si>
  <si>
    <t>Томская область, ЗАТО Северск, г. Северск, пер. Чекист, 3/2, строение №3</t>
  </si>
  <si>
    <t>Эл.оборудование ТП-234</t>
  </si>
  <si>
    <t>Томская область, ЗАТО Северск, г. Северск, пер. Чекист, 3/2, строение №2</t>
  </si>
  <si>
    <t>Эл.оборудование ТП-235</t>
  </si>
  <si>
    <t>Томская область, ЗАТО Северск, г. Северск, ул. Сосновая, 4, строение №17</t>
  </si>
  <si>
    <t>Эл.оборудование ТП-242</t>
  </si>
  <si>
    <t>Томская область, ЗАТО Северск, г. Северск, ул. Калинина, 104/2</t>
  </si>
  <si>
    <t>Эл.оборудование ТП-246</t>
  </si>
  <si>
    <t>Томская область, ЗАТО Северск, г. Северск, Автодорога, 2/2, строение №246тп</t>
  </si>
  <si>
    <t>Эл.оборудование ТП-247</t>
  </si>
  <si>
    <t>Томская область, ЗАТО Северск, г. Северск, Автодорога, 2/2, строение №2</t>
  </si>
  <si>
    <t>Эл.оборудование ТП-249</t>
  </si>
  <si>
    <t>Томская область, ЗАТО Северск, г. Северск, ул. Победы, 37/2</t>
  </si>
  <si>
    <t>Эл.оборудование ТП-250</t>
  </si>
  <si>
    <t>Томская область, ЗАТО Северск, г. Северск, ул. Ленина, 90/2</t>
  </si>
  <si>
    <t>Эл.оборудование ТП-169</t>
  </si>
  <si>
    <t>Томская область, ЗАТО Северск, г. Северск, ул. Лесная, 13/2</t>
  </si>
  <si>
    <t>Эл.оборудование ТП-251</t>
  </si>
  <si>
    <t>Томская область, ЗАТО Северск, г. Северск, ул. Курчатова, 24/2</t>
  </si>
  <si>
    <t>Эл.оборудование ТП-252</t>
  </si>
  <si>
    <t>Томская область, ЗАТО Северск, г. Северск, ул. Курчатова, 18/2</t>
  </si>
  <si>
    <t>Эл.оборудование ТП-253</t>
  </si>
  <si>
    <t>Томская область, ЗАТО Северск, г. Северск, ул. Курчатова, 8/2</t>
  </si>
  <si>
    <t>Эл.оборудование ТП-254</t>
  </si>
  <si>
    <t>Томская область, ЗАТО Северск, г. Северск, ул. Ленина, 94/2</t>
  </si>
  <si>
    <t>Эл.оборудование ТП-255</t>
  </si>
  <si>
    <t>Томская область, ЗАТО Северск, г. Северск, ул. Солнечная, 1/2</t>
  </si>
  <si>
    <t>Эл.оборудование ТП-256</t>
  </si>
  <si>
    <t>Томская область, ЗАТО Северск, г. Северск, ул. Солнечная, 5/2</t>
  </si>
  <si>
    <t>Эл.оборудование ТП-257</t>
  </si>
  <si>
    <t>Томская область, ЗАТО Северск, г. Северск, ул. Солнечная, 11/2</t>
  </si>
  <si>
    <t>Эл.оборудование ТП-258</t>
  </si>
  <si>
    <t>Томская область, ЗАТО Северск, г. Северск, пр. Коммунистический, 100/2</t>
  </si>
  <si>
    <t>Эл.оборудование ТП-259</t>
  </si>
  <si>
    <t>Томская область, ЗАТО Северск, г. Северск, пр. Коммунистический, 119/2</t>
  </si>
  <si>
    <t>Эл.оборудование ТП-260</t>
  </si>
  <si>
    <t>Томская область, ЗАТО Северск, г. Северск, пр. Коммунистический, 127/2</t>
  </si>
  <si>
    <t>Эл.оборудование ТП-170</t>
  </si>
  <si>
    <t>Томская область, ЗАТО Северск, г. Северск, ул. Калинина, 63, строение №170тп</t>
  </si>
  <si>
    <t>Эл.оборудование ТП-261</t>
  </si>
  <si>
    <t>Томская область, ЗАТО Северск, г. Северск, ул. Курчатова, 38/2</t>
  </si>
  <si>
    <t>Эл.оборудование ТП-262</t>
  </si>
  <si>
    <t>Томская область, ЗАТО Северск, г. Северск, пр. Коммунистический, 135/2</t>
  </si>
  <si>
    <t>Эл.оборудование ТП-263</t>
  </si>
  <si>
    <t>Томская область, ЗАТО Северск, г. Северск, пр. Коммунистический, 141/2</t>
  </si>
  <si>
    <t>Эл.оборудование ТП-264</t>
  </si>
  <si>
    <t>Томская область, ЗАТО Северск, г. Северск, ул. Калинина, 78/2</t>
  </si>
  <si>
    <t>Эл.оборудование ТП-265</t>
  </si>
  <si>
    <t>Томская область, ЗАТО Северск, г. Северск, пр. Коммунистический, 149/2</t>
  </si>
  <si>
    <t>Эл.оборудование ТП-27</t>
  </si>
  <si>
    <t>Томская область, ЗАТО Северск, г. Северск, ул.Ленинградская, 5/2</t>
  </si>
  <si>
    <t>Эл.оборудование ТП-270</t>
  </si>
  <si>
    <t>Томская область, ЗАТО Северск, г. Северск, пр. Коммунистический, 120/2</t>
  </si>
  <si>
    <t>Эл.оборудование ТП-271</t>
  </si>
  <si>
    <t>Томская область, ЗАТО Северск, г. Северск, проезд Южный, 19/2</t>
  </si>
  <si>
    <t>Эл.оборудование ТП-272</t>
  </si>
  <si>
    <t>Томская область, ЗАТО Северск, г. Северск, ул. Солнечная, 3а/2</t>
  </si>
  <si>
    <t>Эл.оборудование ТП-273</t>
  </si>
  <si>
    <t>Томская область, ЗАТО Северск, г. Северск, ул. Солнечная, 1а/2</t>
  </si>
  <si>
    <t>Эл.оборудование ТП-171</t>
  </si>
  <si>
    <t>Томская область, ЗАТО Северск, г. Северск, ул. Куйбышева, 4/2</t>
  </si>
  <si>
    <t>Эл.оборудование ТП-274</t>
  </si>
  <si>
    <t>Томская область, ЗАТО Северск, г. Северск, ул. Солнечная, 13/2</t>
  </si>
  <si>
    <t>Эл.оборудование ТП-275</t>
  </si>
  <si>
    <t>Томская область, ЗАТО Северск, г. Северск, пр. Коммунистический, 116/2</t>
  </si>
  <si>
    <t>Эл.оборудование ТП-276</t>
  </si>
  <si>
    <t>Томская область, ЗАТО Северск, г. Северск, проезд Южный, 21/2</t>
  </si>
  <si>
    <t>Эл.оборудование ТП-277</t>
  </si>
  <si>
    <t>Томская область, ЗАТО Северск, г. Северск, ул.Победы, 8/2</t>
  </si>
  <si>
    <t>Эл.оборудование ТП-278</t>
  </si>
  <si>
    <t>Томская область, ЗАТО Северск, г. Северск, ул.Победы, 10/2</t>
  </si>
  <si>
    <t>Эл.оборудование ТП-28</t>
  </si>
  <si>
    <t>Томская область, ЗАТО Северск, г. Северск, ул. Советская, 1, ТП 28</t>
  </si>
  <si>
    <t>Эл.оборудование ТП-280</t>
  </si>
  <si>
    <t>Томская область, ЗАТО Северск, г. Северск, ул.Победы, 14/2</t>
  </si>
  <si>
    <t>Эл.оборудование ТП-281</t>
  </si>
  <si>
    <t>Томская область, ЗАТО Северск, г. Северск, ул.Ленинградская, 10/2</t>
  </si>
  <si>
    <t>Эл.оборудование ТП-282</t>
  </si>
  <si>
    <t>Томская область, ЗАТО Северск, г. Северск, ул.Ленинградская, 2/2</t>
  </si>
  <si>
    <t>Эл.оборудование ТП-284</t>
  </si>
  <si>
    <t>Томская область, ЗАТО Северск, г. Северск, ул. Калинина 131/2</t>
  </si>
  <si>
    <t>Эл.оборудование ТП-172</t>
  </si>
  <si>
    <t>Томская область, ЗАТО Северск, г. Северск, пр. Коммунистический, 89/2</t>
  </si>
  <si>
    <t>Эл.оборудование ТП-286</t>
  </si>
  <si>
    <t>Томская область, ЗАТО Северск, г. Северск, ул. Калинина 121/2</t>
  </si>
  <si>
    <t>Эл.оборудование ТП-287</t>
  </si>
  <si>
    <t>Томская область, ЗАТО Северск, г. Северск, ул. Калинина 117/2</t>
  </si>
  <si>
    <t>Эл.оборудование ТП-288</t>
  </si>
  <si>
    <t>Томская область, ЗАТО Северск, г. Северск, ул. Северная 18/2</t>
  </si>
  <si>
    <t>Эл.оборудование ТП-289</t>
  </si>
  <si>
    <t>Томская область, ЗАТО Северск, г. Северск, ул. Калинина 111/2</t>
  </si>
  <si>
    <t>Эл.оборудование ТП-291</t>
  </si>
  <si>
    <t>Томская область, ЗАТО Северск, г. Северск, ул. Калинина 92/2</t>
  </si>
  <si>
    <t>Эл.оборудование ТП-293</t>
  </si>
  <si>
    <t>Томская область, ЗАТО Северск, г. Северск, ул. Коммунистический 157/2</t>
  </si>
  <si>
    <t>Эл.оборудование ТП-294</t>
  </si>
  <si>
    <t>Томская область, ЗАТО Северск, г. Северск, ул. Коммунистический 153/2</t>
  </si>
  <si>
    <t>Эл.оборудование ТП-295</t>
  </si>
  <si>
    <t>Томская область, ЗАТО Северск, г. Северск, ул. Калинина 86/2</t>
  </si>
  <si>
    <t>Эл.оборудование ТП-296</t>
  </si>
  <si>
    <t>Томская область, ЗАТО Северск, г. Северск, ул. Солнечная 12/2</t>
  </si>
  <si>
    <t>Эл.оборудование ТП-3</t>
  </si>
  <si>
    <t>Томская область, ЗАТО Северск, г. Северск, ул.Садовая, 18/2</t>
  </si>
  <si>
    <t>Эл.оборудование ТП-314</t>
  </si>
  <si>
    <t>Томская область, ЗАТО Северск, г. Северск, ул. Победы 23/2</t>
  </si>
  <si>
    <t>Эл.оборудование ТП-7</t>
  </si>
  <si>
    <t>Томская область, ЗАТО Северск, г. Северск, ул.Чайковского, 15/2</t>
  </si>
  <si>
    <t>Ячейка КРУ</t>
  </si>
  <si>
    <t>Эл.оборудование ТП-318</t>
  </si>
  <si>
    <t>Томская область, ЗАТО Северск, Водозабор №2</t>
  </si>
  <si>
    <t>Эл.оборудование ТП-322</t>
  </si>
  <si>
    <t>Томская область, ЗАТО Северск, г. Северск, ул.Сосновая, 22 строение №6</t>
  </si>
  <si>
    <t>Эл.оборудование ТП-41</t>
  </si>
  <si>
    <t>Томская область, ЗАТО Северск, г. Северск, ул.Сосновая, 22 , ТП41</t>
  </si>
  <si>
    <t>1157</t>
  </si>
  <si>
    <t>Эл.оборудование ТП-42</t>
  </si>
  <si>
    <t>Томская область, ЗАТО Северск, г. Северск, ул.Сосновая, 22 , ТП 42</t>
  </si>
  <si>
    <t>Эл.оборудование ТП-43</t>
  </si>
  <si>
    <t>Томская область, ЗАТО Северск, г. Северск, ул.Сосновая, 22 , ТП 43</t>
  </si>
  <si>
    <t>Эл.оборудование ТП-44</t>
  </si>
  <si>
    <t>Томская область, ЗАТО Северск, г. Северск, ул.Сосновая, 22 , ТП 44</t>
  </si>
  <si>
    <t>Эл.оборудование ТП-6</t>
  </si>
  <si>
    <t>Томская область, ЗАТО Северск, г. Северск, ул. Чайковского, 24/2</t>
  </si>
  <si>
    <t>Нежилое строение (ТП-ОР-16-3)</t>
  </si>
  <si>
    <t>ЗАТО Северск,  п.Орловка, пер. 1905 года, 6а</t>
  </si>
  <si>
    <t>Комплектно-трансформаторная КТПН-250=1 шт.(Орл),инв. № 404049</t>
  </si>
  <si>
    <t>Томская область, ЗАТО Северск, п. Самусь, пер. 1905 года, 6а</t>
  </si>
  <si>
    <t>Трансформатор ТМ-250/10-0,4 д.Орловка ТП ОР-16-2</t>
  </si>
  <si>
    <t>Томская область, ЗАТО Северск, пос.Самусь, ул. Чкалова, 19а</t>
  </si>
  <si>
    <t>Кабельная линия РП-5 - ТП-229</t>
  </si>
  <si>
    <t>г.Северск, ул.Предзаводская, 18/2, сооружение 5э</t>
  </si>
  <si>
    <t>70:22:0010702:8951</t>
  </si>
  <si>
    <t>Нежилое помещение ТП-218</t>
  </si>
  <si>
    <t xml:space="preserve">Томская область, ЗАТО Северск, г. Северск, ул.Тургенева,35, стр.303а, ТП-218  </t>
  </si>
  <si>
    <t>70:22:0010221:183</t>
  </si>
  <si>
    <t>АИИС КУЭ  по точкам поставки от АО "СХК" (уровень ИИК ИВКЭ)</t>
  </si>
  <si>
    <t>Томская область, ЗАТО Северск, г. Северск, ул.Тургенева,35, стр.303а, ТП-219</t>
  </si>
  <si>
    <t>Нежилое здание ТП-320</t>
  </si>
  <si>
    <t>ЗАТО Северск, г. Северск, пер. Чекист, 1/2, строение № 1</t>
  </si>
  <si>
    <t>70:22:0010110:7628</t>
  </si>
  <si>
    <t>Кабельная линия КЛ-0,4 кВ ТП-167 ф.5 пр. Коммунистический 88/2 соор. № 2э</t>
  </si>
  <si>
    <t>ЗАТО Северск, пр. Коммунистический 88/2 соор. № 2э</t>
  </si>
  <si>
    <t>70:22:0010106:8565</t>
  </si>
  <si>
    <t>Сооружение кабельной линии РП-4, ф.№№6,8,14,16</t>
  </si>
  <si>
    <t>Томская область, ЗАТО Северск, г. Северск, ул. Сосновая 4 зд.16, сооружение 2э</t>
  </si>
  <si>
    <t>70:22:001010702:941</t>
  </si>
  <si>
    <t>Сооружение кабельных трасс ТП-170 (фидеры №№ 1,6,8)</t>
  </si>
  <si>
    <t xml:space="preserve">Томская область, ЗАТО Северск, г. Северск, ул. Калинина, 63/2 строение № 170тп сооружение № 3э    </t>
  </si>
  <si>
    <t>70:22:0010104:7096</t>
  </si>
  <si>
    <t>Сооружение кабельных трасс ТП-132 (фидеры №№ 1,2,4,6,8,12)</t>
  </si>
  <si>
    <t xml:space="preserve">Томская область, ЗАТО Северск, г. Северск, ул. Калинина, 63/2 строение № 1 сооружение № 3э    </t>
  </si>
  <si>
    <t>70:22:0010104:7107</t>
  </si>
  <si>
    <t>Сооружение кабельных трасс ТП-188 (фидеры №№ 1,2,12,15,16,17,18,19,21,22)</t>
  </si>
  <si>
    <t xml:space="preserve">Томская область, ЗАТО Северск, г. Северск, ул. Калинина строение № 188тп, сооружение № 3э    </t>
  </si>
  <si>
    <t>70:22:0010104:7109</t>
  </si>
  <si>
    <t>ВЛ - 10 кВ N 15</t>
  </si>
  <si>
    <t>г.Северск, ул.Предзаводская ,18/2, сооружение №3а</t>
  </si>
  <si>
    <t>70-70/002-70/002/090/215-3509/1</t>
  </si>
  <si>
    <t>ВЛ - 10 кВ N 22</t>
  </si>
  <si>
    <t>Сооружение сетей электроснабжения 0,4 кВ от оп.№13 у дома №27 ул.Речной в д.Кижирово до опоры у д.№1</t>
  </si>
  <si>
    <t>Томская обл., д.Кижирово,ул.Дачная</t>
  </si>
  <si>
    <t>70:22:0020301:83-70/002/2018-2</t>
  </si>
  <si>
    <t>Сети электроснабжения ж/дома 47/10 Томская область,ЗАТО Северск,г.Северск,ул.Славского,22,сооружение</t>
  </si>
  <si>
    <t>г.Северск,ул.Славского,22,сооружение №3э</t>
  </si>
  <si>
    <t>70:22:0010110:2233</t>
  </si>
  <si>
    <t>Нежилое здание (трансформаторная подстанция №217) Томская область,ЗАТО Северск,г.Северск,ул.Полевая</t>
  </si>
  <si>
    <t>г.Северск,ул.Полевая,6/2</t>
  </si>
  <si>
    <t>70:22:0010101:502</t>
  </si>
  <si>
    <t xml:space="preserve">Электрооборудование ТП-217 </t>
  </si>
  <si>
    <t>Встроенная трансформаторная станция ТП-218 (водопроводная насосная станция 2 подъема на пл.водозабоу, 10102214</t>
  </si>
  <si>
    <t>ул.Тургенева,35 стр.303а</t>
  </si>
  <si>
    <t>70:22:0010221:183-70/002/2017-1</t>
  </si>
  <si>
    <t>Кабельные линии передач в пластмассовой оболочке 1.21, 1010303265</t>
  </si>
  <si>
    <t>Уровень физического износа концессионных объектов электросетевого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</si>
</sst>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;@"/>
    <numFmt numFmtId="166" formatCode="_-* #,##0.00000_р_._-;\-* #,##0.00000_р_._-;_-* &quot;-&quot;??_р_._-;_-@_-"/>
    <numFmt numFmtId="167" formatCode="0.0%"/>
    <numFmt numFmtId="168" formatCode="#,##0.00;[Red]\-#,##0.00"/>
    <numFmt numFmtId="169" formatCode="0.00;[Red]\-0.00"/>
    <numFmt numFmtId="170" formatCode="_-* #,##0.00[$€-1]_-;\-* #,##0.00[$€-1]_-;_-* &quot;-&quot;??[$€-1]_-"/>
    <numFmt numFmtId="171" formatCode="&quot;$&quot;#,##0_);[Red]\(&quot;$&quot;#,##0\)"/>
    <numFmt numFmtId="172" formatCode="#,##0.00_ ;[Red]\-#,##0.00\ "/>
    <numFmt numFmtId="173" formatCode="_-* #,##0.0000_р_._-;\-* #,##0.0000_р_._-;_-* &quot;-&quot;??_р_._-;_-@_-"/>
    <numFmt numFmtId="174" formatCode="[$-419]d\ mmm\ yy;@"/>
    <numFmt numFmtId="175" formatCode="_(* #,##0.00_);_(* \(#,##0.00\);_(* &quot;-&quot;??_);_(@_)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0"/>
      <name val="Arial"/>
      <family val="2"/>
    </font>
    <font>
      <i/>
      <sz val="9"/>
      <name val="Times New Roman"/>
      <family val="1"/>
      <charset val="204"/>
    </font>
    <font>
      <sz val="9"/>
      <name val="Times New Roman Cy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FFFF00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9" fontId="9" fillId="0" borderId="0" applyBorder="0">
      <alignment vertical="top"/>
    </xf>
    <xf numFmtId="0" fontId="11" fillId="0" borderId="0"/>
    <xf numFmtId="0" fontId="14" fillId="0" borderId="0"/>
    <xf numFmtId="170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7" fillId="0" borderId="15" applyNumberFormat="0" applyAlignment="0">
      <protection locked="0"/>
    </xf>
    <xf numFmtId="171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7" fillId="11" borderId="15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12" borderId="16" applyNumberFormat="0">
      <alignment horizontal="center" vertical="center"/>
    </xf>
    <xf numFmtId="0" fontId="25" fillId="13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30" fillId="0" borderId="17" applyBorder="0">
      <alignment horizontal="center" vertical="center" wrapText="1"/>
    </xf>
    <xf numFmtId="4" fontId="9" fillId="14" borderId="2" applyBorder="0">
      <alignment horizontal="right"/>
    </xf>
    <xf numFmtId="49" fontId="9" fillId="0" borderId="0" applyBorder="0">
      <alignment vertical="top"/>
    </xf>
    <xf numFmtId="0" fontId="3" fillId="0" borderId="0"/>
    <xf numFmtId="0" fontId="6" fillId="0" borderId="0"/>
    <xf numFmtId="0" fontId="31" fillId="15" borderId="0" applyNumberFormat="0" applyBorder="0" applyAlignment="0">
      <alignment horizontal="left" vertical="center"/>
    </xf>
    <xf numFmtId="0" fontId="32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4" fillId="0" borderId="0"/>
    <xf numFmtId="49" fontId="9" fillId="15" borderId="0" applyBorder="0">
      <alignment vertical="top"/>
    </xf>
    <xf numFmtId="0" fontId="16" fillId="0" borderId="0">
      <alignment horizontal="left"/>
    </xf>
    <xf numFmtId="0" fontId="1" fillId="0" borderId="0"/>
    <xf numFmtId="0" fontId="17" fillId="0" borderId="0">
      <alignment wrapText="1"/>
    </xf>
    <xf numFmtId="49" fontId="9" fillId="0" borderId="0" applyBorder="0">
      <alignment vertical="top"/>
    </xf>
    <xf numFmtId="0" fontId="16" fillId="0" borderId="0">
      <alignment horizontal="left"/>
    </xf>
    <xf numFmtId="0" fontId="35" fillId="0" borderId="0"/>
    <xf numFmtId="0" fontId="16" fillId="0" borderId="0">
      <alignment horizontal="left"/>
    </xf>
    <xf numFmtId="0" fontId="32" fillId="0" borderId="0"/>
    <xf numFmtId="0" fontId="32" fillId="0" borderId="0"/>
    <xf numFmtId="0" fontId="11" fillId="0" borderId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" fontId="9" fillId="5" borderId="0" applyBorder="0">
      <alignment horizontal="right"/>
    </xf>
    <xf numFmtId="4" fontId="9" fillId="5" borderId="18" applyBorder="0">
      <alignment horizontal="right"/>
    </xf>
    <xf numFmtId="4" fontId="9" fillId="5" borderId="2" applyFont="0" applyBorder="0">
      <alignment horizontal="right"/>
    </xf>
    <xf numFmtId="0" fontId="38" fillId="0" borderId="0" applyFill="0" applyProtection="0"/>
    <xf numFmtId="0" fontId="11" fillId="0" borderId="0"/>
    <xf numFmtId="175" fontId="34" fillId="0" borderId="0" applyFont="0" applyFill="0" applyBorder="0" applyAlignment="0" applyProtection="0"/>
    <xf numFmtId="0" fontId="11" fillId="0" borderId="0"/>
  </cellStyleXfs>
  <cellXfs count="438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2" fillId="0" borderId="19" xfId="68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7" fillId="0" borderId="0" xfId="68" applyFont="1" applyFill="1" applyAlignment="1" applyProtection="1">
      <alignment vertical="center"/>
      <protection locked="0"/>
    </xf>
    <xf numFmtId="0" fontId="2" fillId="0" borderId="0" xfId="68" applyFont="1" applyFill="1" applyAlignment="1" applyProtection="1">
      <alignment horizontal="center" vertical="center"/>
      <protection locked="0"/>
    </xf>
    <xf numFmtId="0" fontId="2" fillId="4" borderId="0" xfId="68" applyFont="1" applyFill="1" applyAlignment="1" applyProtection="1">
      <alignment vertical="center"/>
      <protection locked="0"/>
    </xf>
    <xf numFmtId="0" fontId="2" fillId="16" borderId="0" xfId="68" applyFont="1" applyFill="1" applyAlignment="1" applyProtection="1">
      <alignment vertical="center"/>
      <protection locked="0"/>
    </xf>
    <xf numFmtId="0" fontId="2" fillId="16" borderId="0" xfId="68" applyFont="1" applyFill="1" applyAlignment="1" applyProtection="1">
      <alignment horizontal="center" vertical="center"/>
      <protection locked="0"/>
    </xf>
    <xf numFmtId="14" fontId="4" fillId="17" borderId="0" xfId="68" applyNumberFormat="1" applyFont="1" applyFill="1" applyAlignment="1" applyProtection="1">
      <alignment vertical="center"/>
      <protection locked="0"/>
    </xf>
    <xf numFmtId="0" fontId="37" fillId="0" borderId="0" xfId="68" applyFont="1" applyFill="1" applyAlignment="1" applyProtection="1">
      <alignment horizontal="left" vertical="center"/>
      <protection locked="0"/>
    </xf>
    <xf numFmtId="0" fontId="4" fillId="18" borderId="21" xfId="68" applyFont="1" applyFill="1" applyBorder="1" applyAlignment="1" applyProtection="1">
      <alignment vertical="center"/>
      <protection locked="0"/>
    </xf>
    <xf numFmtId="0" fontId="2" fillId="16" borderId="20" xfId="68" applyFont="1" applyFill="1" applyBorder="1" applyAlignment="1" applyProtection="1">
      <alignment vertical="center"/>
      <protection locked="0"/>
    </xf>
    <xf numFmtId="0" fontId="2" fillId="16" borderId="20" xfId="68" applyFont="1" applyFill="1" applyBorder="1" applyAlignment="1" applyProtection="1">
      <alignment horizontal="center" vertical="center"/>
      <protection locked="0"/>
    </xf>
    <xf numFmtId="0" fontId="2" fillId="16" borderId="22" xfId="68" applyFont="1" applyFill="1" applyBorder="1" applyAlignment="1" applyProtection="1">
      <alignment vertical="center"/>
      <protection locked="0"/>
    </xf>
    <xf numFmtId="43" fontId="2" fillId="4" borderId="0" xfId="68" applyNumberFormat="1" applyFont="1" applyFill="1" applyAlignment="1" applyProtection="1">
      <alignment vertical="center"/>
      <protection locked="0"/>
    </xf>
    <xf numFmtId="0" fontId="2" fillId="0" borderId="23" xfId="68" applyFont="1" applyFill="1" applyBorder="1" applyAlignment="1" applyProtection="1">
      <alignment horizontal="center" vertical="center"/>
      <protection locked="0"/>
    </xf>
    <xf numFmtId="9" fontId="2" fillId="0" borderId="0" xfId="68" applyNumberFormat="1" applyFont="1" applyFill="1" applyAlignment="1" applyProtection="1">
      <alignment horizontal="center" vertical="center"/>
      <protection locked="0"/>
    </xf>
    <xf numFmtId="0" fontId="4" fillId="18" borderId="21" xfId="68" applyFont="1" applyFill="1" applyBorder="1" applyAlignment="1" applyProtection="1">
      <alignment horizontal="left" vertical="center"/>
      <protection locked="0"/>
    </xf>
    <xf numFmtId="0" fontId="4" fillId="4" borderId="0" xfId="68" applyFont="1" applyFill="1" applyAlignment="1" applyProtection="1">
      <alignment vertical="center"/>
      <protection locked="0"/>
    </xf>
    <xf numFmtId="0" fontId="4" fillId="16" borderId="0" xfId="68" applyFont="1" applyFill="1" applyAlignment="1" applyProtection="1">
      <alignment vertical="center"/>
      <protection locked="0"/>
    </xf>
    <xf numFmtId="0" fontId="4" fillId="0" borderId="0" xfId="68" applyFont="1" applyFill="1" applyAlignment="1" applyProtection="1">
      <alignment horizontal="center" vertical="center" wrapText="1"/>
      <protection locked="0"/>
    </xf>
    <xf numFmtId="0" fontId="4" fillId="4" borderId="0" xfId="68" applyFont="1" applyFill="1" applyAlignment="1" applyProtection="1">
      <alignment horizontal="center" vertical="center" wrapText="1"/>
      <protection locked="0"/>
    </xf>
    <xf numFmtId="0" fontId="4" fillId="0" borderId="0" xfId="68" applyFont="1" applyFill="1" applyAlignment="1" applyProtection="1">
      <alignment horizontal="center" vertical="center"/>
      <protection locked="0"/>
    </xf>
    <xf numFmtId="0" fontId="4" fillId="0" borderId="0" xfId="68" applyFont="1" applyFill="1" applyAlignment="1" applyProtection="1">
      <alignment horizontal="right" vertical="center" wrapText="1"/>
      <protection locked="0"/>
    </xf>
    <xf numFmtId="0" fontId="7" fillId="4" borderId="0" xfId="68" applyFont="1" applyFill="1" applyAlignment="1" applyProtection="1">
      <alignment horizontal="center" vertical="center" wrapText="1"/>
      <protection locked="0"/>
    </xf>
    <xf numFmtId="0" fontId="4" fillId="4" borderId="0" xfId="68" applyFont="1" applyFill="1" applyAlignment="1" applyProtection="1">
      <alignment horizontal="left" vertical="center" wrapText="1"/>
      <protection locked="0"/>
    </xf>
    <xf numFmtId="0" fontId="4" fillId="16" borderId="0" xfId="68" applyFont="1" applyFill="1" applyAlignment="1" applyProtection="1">
      <alignment horizontal="left" vertical="center" wrapText="1"/>
      <protection locked="0"/>
    </xf>
    <xf numFmtId="0" fontId="4" fillId="16" borderId="0" xfId="68" applyFont="1" applyFill="1" applyAlignment="1" applyProtection="1">
      <alignment horizontal="center" vertical="center" wrapText="1"/>
      <protection locked="0"/>
    </xf>
    <xf numFmtId="168" fontId="4" fillId="16" borderId="0" xfId="68" applyNumberFormat="1" applyFont="1" applyFill="1" applyAlignment="1" applyProtection="1">
      <alignment horizontal="left" vertical="center" wrapText="1"/>
      <protection locked="0"/>
    </xf>
    <xf numFmtId="43" fontId="4" fillId="16" borderId="0" xfId="68" applyNumberFormat="1" applyFont="1" applyFill="1" applyAlignment="1" applyProtection="1">
      <alignment horizontal="center" vertical="center" wrapText="1"/>
      <protection locked="0"/>
    </xf>
    <xf numFmtId="0" fontId="7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center" vertical="center"/>
      <protection locked="0"/>
    </xf>
    <xf numFmtId="43" fontId="2" fillId="0" borderId="0" xfId="68" applyNumberFormat="1" applyFont="1" applyFill="1" applyBorder="1" applyAlignment="1" applyProtection="1">
      <alignment horizontal="center" vertical="center" wrapText="1"/>
      <protection locked="0"/>
    </xf>
    <xf numFmtId="172" fontId="2" fillId="16" borderId="0" xfId="68" applyNumberFormat="1" applyFont="1" applyFill="1" applyAlignment="1" applyProtection="1">
      <alignment vertical="center"/>
      <protection locked="0"/>
    </xf>
    <xf numFmtId="165" fontId="4" fillId="16" borderId="2" xfId="68" applyNumberFormat="1" applyFont="1" applyFill="1" applyBorder="1" applyAlignment="1" applyProtection="1">
      <alignment horizontal="center" vertical="center" wrapText="1"/>
    </xf>
    <xf numFmtId="0" fontId="2" fillId="0" borderId="2" xfId="68" applyFont="1" applyFill="1" applyBorder="1" applyAlignment="1" applyProtection="1">
      <alignment horizontal="center" vertical="center" wrapText="1"/>
    </xf>
    <xf numFmtId="0" fontId="2" fillId="4" borderId="2" xfId="68" applyFont="1" applyFill="1" applyBorder="1" applyAlignment="1" applyProtection="1">
      <alignment horizontal="center" vertical="center" wrapText="1"/>
    </xf>
    <xf numFmtId="0" fontId="2" fillId="16" borderId="2" xfId="68" applyFont="1" applyFill="1" applyBorder="1" applyAlignment="1" applyProtection="1">
      <alignment horizontal="center" vertical="center" wrapText="1"/>
    </xf>
    <xf numFmtId="0" fontId="4" fillId="19" borderId="2" xfId="68" applyFont="1" applyFill="1" applyBorder="1" applyAlignment="1" applyProtection="1">
      <alignment vertical="center" wrapText="1"/>
      <protection locked="0"/>
    </xf>
    <xf numFmtId="0" fontId="8" fillId="19" borderId="2" xfId="69" applyNumberFormat="1" applyFont="1" applyFill="1" applyBorder="1" applyAlignment="1">
      <alignment horizontal="left" vertical="top" wrapText="1"/>
    </xf>
    <xf numFmtId="168" fontId="41" fillId="19" borderId="2" xfId="69" applyNumberFormat="1" applyFont="1" applyFill="1" applyBorder="1" applyAlignment="1">
      <alignment horizontal="right" vertical="top" wrapText="1"/>
    </xf>
    <xf numFmtId="0" fontId="2" fillId="16" borderId="0" xfId="68" applyFont="1" applyFill="1" applyAlignment="1" applyProtection="1">
      <alignment vertical="center" wrapText="1"/>
      <protection locked="0"/>
    </xf>
    <xf numFmtId="0" fontId="4" fillId="20" borderId="2" xfId="68" applyFont="1" applyFill="1" applyBorder="1" applyAlignment="1" applyProtection="1">
      <alignment vertical="center" wrapText="1"/>
      <protection locked="0"/>
    </xf>
    <xf numFmtId="0" fontId="8" fillId="20" borderId="2" xfId="69" applyNumberFormat="1" applyFont="1" applyFill="1" applyBorder="1" applyAlignment="1">
      <alignment horizontal="left" vertical="top" wrapText="1"/>
    </xf>
    <xf numFmtId="168" fontId="41" fillId="20" borderId="2" xfId="69" applyNumberFormat="1" applyFont="1" applyFill="1" applyBorder="1" applyAlignment="1">
      <alignment horizontal="right" vertical="top" wrapText="1"/>
    </xf>
    <xf numFmtId="0" fontId="2" fillId="21" borderId="0" xfId="68" applyFont="1" applyFill="1" applyAlignment="1" applyProtection="1">
      <alignment vertical="center" wrapText="1"/>
      <protection locked="0"/>
    </xf>
    <xf numFmtId="0" fontId="2" fillId="3" borderId="2" xfId="68" applyFont="1" applyFill="1" applyBorder="1" applyAlignment="1" applyProtection="1">
      <alignment vertical="center" wrapText="1"/>
      <protection locked="0"/>
    </xf>
    <xf numFmtId="0" fontId="41" fillId="3" borderId="2" xfId="69" applyNumberFormat="1" applyFont="1" applyFill="1" applyBorder="1" applyAlignment="1">
      <alignment vertical="top" wrapText="1"/>
    </xf>
    <xf numFmtId="173" fontId="2" fillId="3" borderId="2" xfId="68" applyNumberFormat="1" applyFont="1" applyFill="1" applyBorder="1" applyAlignment="1" applyProtection="1">
      <alignment vertical="center" wrapText="1"/>
      <protection locked="0"/>
    </xf>
    <xf numFmtId="49" fontId="2" fillId="3" borderId="2" xfId="68" applyNumberFormat="1" applyFont="1" applyFill="1" applyBorder="1" applyAlignment="1" applyProtection="1">
      <alignment vertical="center" wrapText="1"/>
      <protection locked="0"/>
    </xf>
    <xf numFmtId="4" fontId="2" fillId="3" borderId="2" xfId="68" applyNumberFormat="1" applyFont="1" applyFill="1" applyBorder="1" applyAlignment="1" applyProtection="1">
      <alignment vertical="center" wrapText="1"/>
      <protection locked="0"/>
    </xf>
    <xf numFmtId="2" fontId="2" fillId="3" borderId="2" xfId="68" applyNumberFormat="1" applyFont="1" applyFill="1" applyBorder="1" applyAlignment="1" applyProtection="1">
      <alignment horizontal="center" vertical="center" wrapText="1"/>
      <protection locked="0"/>
    </xf>
    <xf numFmtId="0" fontId="41" fillId="3" borderId="2" xfId="69" applyNumberFormat="1" applyFont="1" applyFill="1" applyBorder="1" applyAlignment="1">
      <alignment horizontal="left" vertical="top" wrapText="1"/>
    </xf>
    <xf numFmtId="1" fontId="41" fillId="3" borderId="2" xfId="69" applyNumberFormat="1" applyFont="1" applyFill="1" applyBorder="1" applyAlignment="1">
      <alignment horizontal="right" vertical="top" wrapText="1"/>
    </xf>
    <xf numFmtId="165" fontId="41" fillId="3" borderId="2" xfId="69" applyNumberFormat="1" applyFont="1" applyFill="1" applyBorder="1" applyAlignment="1">
      <alignment horizontal="left" vertical="top" wrapText="1"/>
    </xf>
    <xf numFmtId="174" fontId="2" fillId="3" borderId="2" xfId="68" applyNumberFormat="1" applyFont="1" applyFill="1" applyBorder="1" applyAlignment="1" applyProtection="1">
      <alignment horizontal="center" vertical="center" wrapText="1"/>
    </xf>
    <xf numFmtId="168" fontId="41" fillId="3" borderId="2" xfId="69" applyNumberFormat="1" applyFont="1" applyFill="1" applyBorder="1" applyAlignment="1">
      <alignment horizontal="right" vertical="top" wrapText="1"/>
    </xf>
    <xf numFmtId="43" fontId="2" fillId="16" borderId="2" xfId="68" applyNumberFormat="1" applyFont="1" applyFill="1" applyBorder="1" applyAlignment="1" applyProtection="1">
      <alignment vertical="center" wrapText="1"/>
      <protection locked="0"/>
    </xf>
    <xf numFmtId="4" fontId="2" fillId="16" borderId="2" xfId="68" applyNumberFormat="1" applyFont="1" applyFill="1" applyBorder="1" applyAlignment="1" applyProtection="1">
      <alignment vertical="center" wrapText="1" shrinkToFit="1"/>
      <protection locked="0"/>
    </xf>
    <xf numFmtId="10" fontId="2" fillId="22" borderId="2" xfId="68" applyNumberFormat="1" applyFont="1" applyFill="1" applyBorder="1" applyAlignment="1" applyProtection="1">
      <alignment vertical="center" wrapText="1"/>
      <protection locked="0"/>
    </xf>
    <xf numFmtId="10" fontId="2" fillId="16" borderId="2" xfId="68" applyNumberFormat="1" applyFont="1" applyFill="1" applyBorder="1" applyAlignment="1" applyProtection="1">
      <alignment vertical="center" wrapText="1"/>
      <protection locked="0"/>
    </xf>
    <xf numFmtId="4" fontId="2" fillId="16" borderId="2" xfId="68" applyNumberFormat="1" applyFont="1" applyFill="1" applyBorder="1" applyAlignment="1" applyProtection="1">
      <alignment vertical="center" wrapText="1"/>
      <protection locked="0"/>
    </xf>
    <xf numFmtId="4" fontId="10" fillId="0" borderId="14" xfId="5" applyNumberFormat="1" applyFont="1" applyBorder="1" applyAlignment="1">
      <alignment horizontal="right" vertical="top" wrapText="1"/>
    </xf>
    <xf numFmtId="4" fontId="2" fillId="4" borderId="0" xfId="68" applyNumberFormat="1" applyFont="1" applyFill="1" applyAlignment="1" applyProtection="1">
      <alignment vertical="center"/>
      <protection locked="0"/>
    </xf>
    <xf numFmtId="165" fontId="2" fillId="3" borderId="2" xfId="68" applyNumberFormat="1" applyFont="1" applyFill="1" applyBorder="1" applyAlignment="1" applyProtection="1">
      <alignment vertical="center" wrapText="1"/>
    </xf>
    <xf numFmtId="43" fontId="2" fillId="16" borderId="2" xfId="68" applyNumberFormat="1" applyFont="1" applyFill="1" applyBorder="1" applyAlignment="1" applyProtection="1">
      <alignment horizontal="center" vertical="center" wrapText="1"/>
      <protection locked="0"/>
    </xf>
    <xf numFmtId="43" fontId="2" fillId="16" borderId="2" xfId="68" applyNumberFormat="1" applyFont="1" applyFill="1" applyBorder="1" applyAlignment="1" applyProtection="1">
      <alignment horizontal="right" vertical="center" wrapText="1"/>
      <protection locked="0"/>
    </xf>
    <xf numFmtId="0" fontId="41" fillId="0" borderId="2" xfId="69" applyNumberFormat="1" applyFont="1" applyFill="1" applyBorder="1" applyAlignment="1">
      <alignment vertical="top" wrapText="1"/>
    </xf>
    <xf numFmtId="0" fontId="2" fillId="0" borderId="2" xfId="68" applyFont="1" applyFill="1" applyBorder="1" applyAlignment="1" applyProtection="1">
      <alignment vertical="center" wrapText="1"/>
      <protection locked="0"/>
    </xf>
    <xf numFmtId="49" fontId="2" fillId="0" borderId="2" xfId="68" applyNumberFormat="1" applyFont="1" applyFill="1" applyBorder="1" applyAlignment="1" applyProtection="1">
      <alignment vertical="center" wrapText="1"/>
      <protection locked="0"/>
    </xf>
    <xf numFmtId="4" fontId="2" fillId="0" borderId="2" xfId="68" applyNumberFormat="1" applyFont="1" applyFill="1" applyBorder="1" applyAlignment="1" applyProtection="1">
      <alignment vertical="center" wrapText="1"/>
      <protection locked="0"/>
    </xf>
    <xf numFmtId="2" fontId="2" fillId="0" borderId="2" xfId="68" applyNumberFormat="1" applyFont="1" applyFill="1" applyBorder="1" applyAlignment="1" applyProtection="1">
      <alignment horizontal="center" vertical="center" wrapText="1"/>
      <protection locked="0"/>
    </xf>
    <xf numFmtId="0" fontId="41" fillId="0" borderId="2" xfId="69" applyNumberFormat="1" applyFont="1" applyFill="1" applyBorder="1" applyAlignment="1">
      <alignment horizontal="left" vertical="top" wrapText="1"/>
    </xf>
    <xf numFmtId="1" fontId="41" fillId="0" borderId="2" xfId="69" applyNumberFormat="1" applyFont="1" applyFill="1" applyBorder="1" applyAlignment="1">
      <alignment horizontal="right" vertical="top" wrapText="1"/>
    </xf>
    <xf numFmtId="165" fontId="41" fillId="0" borderId="2" xfId="69" applyNumberFormat="1" applyFont="1" applyFill="1" applyBorder="1" applyAlignment="1">
      <alignment horizontal="left" vertical="top" wrapText="1"/>
    </xf>
    <xf numFmtId="168" fontId="41" fillId="0" borderId="2" xfId="69" applyNumberFormat="1" applyFont="1" applyFill="1" applyBorder="1" applyAlignment="1">
      <alignment horizontal="right" vertical="top" wrapText="1"/>
    </xf>
    <xf numFmtId="168" fontId="10" fillId="0" borderId="2" xfId="68" applyNumberFormat="1" applyFont="1" applyBorder="1"/>
    <xf numFmtId="0" fontId="41" fillId="3" borderId="2" xfId="69" applyNumberFormat="1" applyFont="1" applyFill="1" applyBorder="1" applyAlignment="1">
      <alignment horizontal="right" vertical="top" wrapText="1"/>
    </xf>
    <xf numFmtId="14" fontId="2" fillId="3" borderId="2" xfId="68" applyNumberFormat="1" applyFont="1" applyFill="1" applyBorder="1" applyAlignment="1" applyProtection="1">
      <alignment horizontal="center" vertical="center" wrapText="1"/>
    </xf>
    <xf numFmtId="0" fontId="41" fillId="3" borderId="2" xfId="68" applyFont="1" applyFill="1" applyBorder="1" applyAlignment="1">
      <alignment horizontal="center" vertical="center"/>
    </xf>
    <xf numFmtId="0" fontId="2" fillId="3" borderId="0" xfId="68" applyFont="1" applyFill="1" applyAlignment="1" applyProtection="1">
      <alignment vertical="center"/>
      <protection locked="0"/>
    </xf>
    <xf numFmtId="0" fontId="2" fillId="4" borderId="0" xfId="68" applyFont="1" applyFill="1" applyAlignment="1" applyProtection="1">
      <alignment vertical="center" wrapText="1"/>
      <protection locked="0"/>
    </xf>
    <xf numFmtId="173" fontId="2" fillId="0" borderId="2" xfId="68" applyNumberFormat="1" applyFont="1" applyFill="1" applyBorder="1" applyAlignment="1" applyProtection="1">
      <alignment vertical="center" wrapText="1"/>
      <protection locked="0"/>
    </xf>
    <xf numFmtId="165" fontId="41" fillId="0" borderId="2" xfId="69" applyNumberFormat="1" applyFont="1" applyBorder="1" applyAlignment="1">
      <alignment horizontal="left" vertical="top" wrapText="1"/>
    </xf>
    <xf numFmtId="14" fontId="2" fillId="0" borderId="2" xfId="68" applyNumberFormat="1" applyFont="1" applyFill="1" applyBorder="1" applyAlignment="1" applyProtection="1">
      <alignment horizontal="center" vertical="center" wrapText="1"/>
    </xf>
    <xf numFmtId="168" fontId="41" fillId="2" borderId="2" xfId="69" applyNumberFormat="1" applyFont="1" applyFill="1" applyBorder="1" applyAlignment="1">
      <alignment horizontal="right" vertical="top" wrapText="1"/>
    </xf>
    <xf numFmtId="0" fontId="41" fillId="2" borderId="2" xfId="69" applyNumberFormat="1" applyFont="1" applyFill="1" applyBorder="1" applyAlignment="1">
      <alignment horizontal="right" vertical="top" wrapText="1"/>
    </xf>
    <xf numFmtId="43" fontId="2" fillId="4" borderId="0" xfId="68" applyNumberFormat="1" applyFont="1" applyFill="1" applyAlignment="1" applyProtection="1">
      <alignment vertical="center" wrapText="1"/>
      <protection locked="0"/>
    </xf>
    <xf numFmtId="168" fontId="41" fillId="2" borderId="2" xfId="68" applyNumberFormat="1" applyFont="1" applyFill="1" applyBorder="1"/>
    <xf numFmtId="0" fontId="41" fillId="0" borderId="2" xfId="69" applyNumberFormat="1" applyFont="1" applyFill="1" applyBorder="1" applyAlignment="1">
      <alignment horizontal="right" vertical="top" wrapText="1"/>
    </xf>
    <xf numFmtId="0" fontId="41" fillId="2" borderId="2" xfId="68" applyFont="1" applyFill="1" applyBorder="1"/>
    <xf numFmtId="0" fontId="41" fillId="23" borderId="2" xfId="69" applyNumberFormat="1" applyFont="1" applyFill="1" applyBorder="1" applyAlignment="1">
      <alignment vertical="top" wrapText="1"/>
    </xf>
    <xf numFmtId="0" fontId="2" fillId="16" borderId="2" xfId="68" applyFont="1" applyFill="1" applyBorder="1" applyAlignment="1" applyProtection="1">
      <alignment vertical="center" wrapText="1"/>
      <protection locked="0"/>
    </xf>
    <xf numFmtId="49" fontId="2" fillId="0" borderId="2" xfId="68" applyNumberFormat="1" applyFont="1" applyFill="1" applyBorder="1" applyAlignment="1" applyProtection="1">
      <alignment horizontal="center" vertical="center" wrapText="1"/>
      <protection locked="0"/>
    </xf>
    <xf numFmtId="4" fontId="41" fillId="2" borderId="2" xfId="69" applyNumberFormat="1" applyFont="1" applyFill="1" applyBorder="1" applyAlignment="1">
      <alignment horizontal="right" vertical="top" wrapText="1"/>
    </xf>
    <xf numFmtId="2" fontId="41" fillId="0" borderId="2" xfId="69" applyNumberFormat="1" applyFont="1" applyFill="1" applyBorder="1" applyAlignment="1">
      <alignment vertical="top" wrapText="1"/>
    </xf>
    <xf numFmtId="168" fontId="10" fillId="0" borderId="0" xfId="68" applyNumberFormat="1" applyFont="1"/>
    <xf numFmtId="49" fontId="2" fillId="3" borderId="2" xfId="68" applyNumberFormat="1" applyFont="1" applyFill="1" applyBorder="1" applyAlignment="1" applyProtection="1">
      <alignment horizontal="center" vertical="center" wrapText="1"/>
      <protection locked="0"/>
    </xf>
    <xf numFmtId="168" fontId="10" fillId="3" borderId="2" xfId="68" applyNumberFormat="1" applyFont="1" applyFill="1" applyBorder="1"/>
    <xf numFmtId="0" fontId="41" fillId="9" borderId="2" xfId="69" applyNumberFormat="1" applyFont="1" applyFill="1" applyBorder="1" applyAlignment="1">
      <alignment vertical="top" wrapText="1"/>
    </xf>
    <xf numFmtId="0" fontId="41" fillId="0" borderId="2" xfId="69" applyNumberFormat="1" applyFont="1" applyBorder="1" applyAlignment="1">
      <alignment horizontal="left" vertical="top" wrapText="1"/>
    </xf>
    <xf numFmtId="0" fontId="41" fillId="0" borderId="4" xfId="69" applyNumberFormat="1" applyFont="1" applyFill="1" applyBorder="1" applyAlignment="1">
      <alignment vertical="top" wrapText="1"/>
    </xf>
    <xf numFmtId="0" fontId="41" fillId="23" borderId="4" xfId="69" applyNumberFormat="1" applyFont="1" applyFill="1" applyBorder="1" applyAlignment="1">
      <alignment vertical="top" wrapText="1"/>
    </xf>
    <xf numFmtId="0" fontId="41" fillId="3" borderId="4" xfId="68" applyFont="1" applyFill="1" applyBorder="1" applyAlignment="1">
      <alignment horizontal="justify" vertical="center"/>
    </xf>
    <xf numFmtId="175" fontId="41" fillId="3" borderId="4" xfId="70" applyFont="1" applyFill="1" applyBorder="1" applyAlignment="1">
      <alignment horizontal="justify" vertical="center"/>
    </xf>
    <xf numFmtId="0" fontId="41" fillId="23" borderId="4" xfId="68" applyFont="1" applyFill="1" applyBorder="1" applyAlignment="1">
      <alignment horizontal="justify" vertical="center"/>
    </xf>
    <xf numFmtId="43" fontId="2" fillId="16" borderId="0" xfId="68" applyNumberFormat="1" applyFont="1" applyFill="1" applyAlignment="1" applyProtection="1">
      <alignment vertical="center" wrapText="1"/>
      <protection locked="0"/>
    </xf>
    <xf numFmtId="175" fontId="2" fillId="24" borderId="0" xfId="70" applyFont="1" applyFill="1" applyAlignment="1" applyProtection="1">
      <alignment vertical="center" wrapText="1"/>
      <protection locked="0"/>
    </xf>
    <xf numFmtId="1" fontId="2" fillId="3" borderId="2" xfId="68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68" applyNumberFormat="1" applyFont="1" applyFill="1" applyBorder="1" applyAlignment="1" applyProtection="1">
      <alignment horizontal="right" vertical="center" wrapText="1"/>
    </xf>
    <xf numFmtId="0" fontId="2" fillId="25" borderId="0" xfId="68" applyFont="1" applyFill="1" applyAlignment="1" applyProtection="1">
      <alignment vertical="center" wrapText="1"/>
      <protection locked="0"/>
    </xf>
    <xf numFmtId="165" fontId="41" fillId="3" borderId="2" xfId="69" applyNumberFormat="1" applyFont="1" applyFill="1" applyBorder="1" applyAlignment="1">
      <alignment horizontal="right" vertical="top" wrapText="1"/>
    </xf>
    <xf numFmtId="0" fontId="2" fillId="4" borderId="0" xfId="68" applyFont="1" applyFill="1" applyAlignment="1" applyProtection="1">
      <alignment vertical="center"/>
    </xf>
    <xf numFmtId="165" fontId="2" fillId="0" borderId="2" xfId="68" applyNumberFormat="1" applyFont="1" applyFill="1" applyBorder="1" applyAlignment="1" applyProtection="1">
      <alignment vertical="center" wrapText="1"/>
    </xf>
    <xf numFmtId="175" fontId="41" fillId="2" borderId="2" xfId="70" applyFont="1" applyFill="1" applyBorder="1" applyAlignment="1">
      <alignment horizontal="right" vertical="top" wrapText="1"/>
    </xf>
    <xf numFmtId="173" fontId="42" fillId="0" borderId="2" xfId="68" applyNumberFormat="1" applyFont="1" applyFill="1" applyBorder="1" applyAlignment="1" applyProtection="1">
      <alignment vertical="center" wrapText="1"/>
      <protection locked="0"/>
    </xf>
    <xf numFmtId="0" fontId="39" fillId="0" borderId="2" xfId="68" applyFont="1" applyBorder="1"/>
    <xf numFmtId="0" fontId="2" fillId="16" borderId="2" xfId="68" applyFont="1" applyFill="1" applyBorder="1" applyAlignment="1" applyProtection="1">
      <alignment vertical="center"/>
      <protection locked="0"/>
    </xf>
    <xf numFmtId="0" fontId="39" fillId="3" borderId="0" xfId="68" applyFont="1" applyFill="1" applyProtection="1"/>
    <xf numFmtId="1" fontId="41" fillId="3" borderId="2" xfId="69" applyNumberFormat="1" applyFont="1" applyFill="1" applyBorder="1" applyAlignment="1">
      <alignment horizontal="left" vertical="top" wrapText="1"/>
    </xf>
    <xf numFmtId="1" fontId="41" fillId="3" borderId="2" xfId="69" applyNumberFormat="1" applyFont="1" applyFill="1" applyBorder="1" applyAlignment="1">
      <alignment horizontal="center" vertical="top" wrapText="1"/>
    </xf>
    <xf numFmtId="165" fontId="41" fillId="0" borderId="2" xfId="69" applyNumberFormat="1" applyFont="1" applyFill="1" applyBorder="1" applyAlignment="1">
      <alignment horizontal="center" vertical="top" wrapText="1"/>
    </xf>
    <xf numFmtId="0" fontId="42" fillId="0" borderId="2" xfId="68" applyFont="1" applyFill="1" applyBorder="1" applyAlignment="1" applyProtection="1">
      <alignment vertical="center" wrapText="1"/>
      <protection locked="0"/>
    </xf>
    <xf numFmtId="0" fontId="5" fillId="0" borderId="2" xfId="68" applyFont="1" applyFill="1" applyBorder="1" applyAlignment="1" applyProtection="1">
      <alignment horizontal="right" vertical="center" wrapText="1"/>
      <protection locked="0"/>
    </xf>
    <xf numFmtId="49" fontId="42" fillId="0" borderId="2" xfId="68" applyNumberFormat="1" applyFont="1" applyFill="1" applyBorder="1" applyAlignment="1" applyProtection="1">
      <alignment vertical="center" wrapText="1"/>
      <protection locked="0"/>
    </xf>
    <xf numFmtId="4" fontId="42" fillId="0" borderId="2" xfId="68" applyNumberFormat="1" applyFont="1" applyFill="1" applyBorder="1" applyAlignment="1" applyProtection="1">
      <alignment vertical="center" wrapText="1"/>
      <protection locked="0"/>
    </xf>
    <xf numFmtId="49" fontId="42" fillId="0" borderId="2" xfId="68" applyNumberFormat="1" applyFont="1" applyFill="1" applyBorder="1" applyAlignment="1" applyProtection="1">
      <alignment horizontal="center" vertical="center" wrapText="1"/>
      <protection locked="0"/>
    </xf>
    <xf numFmtId="1" fontId="42" fillId="0" borderId="2" xfId="68" applyNumberFormat="1" applyFont="1" applyFill="1" applyBorder="1" applyAlignment="1" applyProtection="1">
      <alignment vertical="center" wrapText="1"/>
      <protection locked="0"/>
    </xf>
    <xf numFmtId="165" fontId="5" fillId="4" borderId="2" xfId="68" applyNumberFormat="1" applyFont="1" applyFill="1" applyBorder="1" applyAlignment="1" applyProtection="1">
      <alignment horizontal="center" vertical="center" wrapText="1"/>
    </xf>
    <xf numFmtId="0" fontId="43" fillId="0" borderId="2" xfId="68" applyFont="1" applyFill="1" applyBorder="1" applyProtection="1"/>
    <xf numFmtId="43" fontId="5" fillId="3" borderId="2" xfId="68" applyNumberFormat="1" applyFont="1" applyFill="1" applyBorder="1" applyAlignment="1" applyProtection="1">
      <alignment horizontal="center" vertical="center" wrapText="1"/>
      <protection locked="0"/>
    </xf>
    <xf numFmtId="43" fontId="5" fillId="0" borderId="2" xfId="68" applyNumberFormat="1" applyFont="1" applyFill="1" applyBorder="1" applyAlignment="1" applyProtection="1">
      <alignment horizontal="center" vertical="center" wrapText="1"/>
      <protection locked="0"/>
    </xf>
    <xf numFmtId="43" fontId="5" fillId="9" borderId="2" xfId="68" applyNumberFormat="1" applyFont="1" applyFill="1" applyBorder="1" applyAlignment="1" applyProtection="1">
      <alignment horizontal="center" vertical="center" wrapText="1"/>
      <protection locked="0"/>
    </xf>
    <xf numFmtId="43" fontId="5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42" fillId="4" borderId="0" xfId="68" applyFont="1" applyFill="1" applyAlignment="1" applyProtection="1">
      <alignment vertical="center"/>
      <protection locked="0"/>
    </xf>
    <xf numFmtId="0" fontId="43" fillId="0" borderId="0" xfId="68" applyFont="1" applyFill="1" applyProtection="1"/>
    <xf numFmtId="0" fontId="42" fillId="0" borderId="2" xfId="71" applyNumberFormat="1" applyFont="1" applyFill="1" applyBorder="1"/>
    <xf numFmtId="165" fontId="42" fillId="0" borderId="2" xfId="68" applyNumberFormat="1" applyFont="1" applyFill="1" applyBorder="1" applyAlignment="1" applyProtection="1">
      <alignment vertical="center" wrapText="1"/>
    </xf>
    <xf numFmtId="168" fontId="42" fillId="0" borderId="2" xfId="69" applyNumberFormat="1" applyFont="1" applyFill="1" applyBorder="1" applyAlignment="1">
      <alignment horizontal="right" vertical="top" wrapText="1"/>
    </xf>
    <xf numFmtId="4" fontId="42" fillId="2" borderId="2" xfId="69" applyNumberFormat="1" applyFont="1" applyFill="1" applyBorder="1" applyAlignment="1">
      <alignment horizontal="right" vertical="top" wrapText="1"/>
    </xf>
    <xf numFmtId="168" fontId="42" fillId="3" borderId="2" xfId="69" applyNumberFormat="1" applyFont="1" applyFill="1" applyBorder="1" applyAlignment="1">
      <alignment horizontal="right" vertical="top" wrapText="1"/>
    </xf>
    <xf numFmtId="43" fontId="42" fillId="16" borderId="2" xfId="68" applyNumberFormat="1" applyFont="1" applyFill="1" applyBorder="1" applyAlignment="1" applyProtection="1">
      <alignment horizontal="center" vertical="center" wrapText="1"/>
      <protection locked="0"/>
    </xf>
    <xf numFmtId="43" fontId="42" fillId="4" borderId="0" xfId="68" applyNumberFormat="1" applyFont="1" applyFill="1" applyAlignment="1" applyProtection="1">
      <alignment vertical="center"/>
      <protection locked="0"/>
    </xf>
    <xf numFmtId="0" fontId="42" fillId="0" borderId="2" xfId="69" applyFont="1" applyFill="1" applyBorder="1" applyAlignment="1">
      <alignment horizontal="left"/>
    </xf>
    <xf numFmtId="168" fontId="42" fillId="0" borderId="2" xfId="69" applyNumberFormat="1" applyFont="1" applyBorder="1" applyAlignment="1">
      <alignment horizontal="right" vertical="top" wrapText="1"/>
    </xf>
    <xf numFmtId="0" fontId="42" fillId="0" borderId="24" xfId="68" applyFont="1" applyFill="1" applyBorder="1" applyAlignment="1" applyProtection="1">
      <alignment vertical="center" wrapText="1"/>
      <protection locked="0"/>
    </xf>
    <xf numFmtId="0" fontId="5" fillId="0" borderId="24" xfId="68" applyFont="1" applyFill="1" applyBorder="1" applyAlignment="1" applyProtection="1">
      <alignment horizontal="right" vertical="center" wrapText="1"/>
      <protection locked="0"/>
    </xf>
    <xf numFmtId="0" fontId="5" fillId="0" borderId="24" xfId="68" applyFont="1" applyFill="1" applyBorder="1" applyAlignment="1" applyProtection="1">
      <alignment horizontal="center" vertical="center" wrapText="1"/>
      <protection locked="0"/>
    </xf>
    <xf numFmtId="4" fontId="5" fillId="0" borderId="24" xfId="68" applyNumberFormat="1" applyFont="1" applyFill="1" applyBorder="1" applyAlignment="1" applyProtection="1">
      <alignment horizontal="right" vertical="center" wrapText="1"/>
      <protection locked="0"/>
    </xf>
    <xf numFmtId="165" fontId="5" fillId="4" borderId="24" xfId="68" applyNumberFormat="1" applyFont="1" applyFill="1" applyBorder="1" applyAlignment="1" applyProtection="1">
      <alignment horizontal="center" vertical="center" wrapText="1"/>
    </xf>
    <xf numFmtId="165" fontId="42" fillId="0" borderId="24" xfId="68" applyNumberFormat="1" applyFont="1" applyFill="1" applyBorder="1" applyAlignment="1" applyProtection="1">
      <alignment vertical="center" wrapText="1"/>
    </xf>
    <xf numFmtId="43" fontId="5" fillId="0" borderId="24" xfId="68" applyNumberFormat="1" applyFont="1" applyFill="1" applyBorder="1" applyAlignment="1" applyProtection="1">
      <alignment horizontal="center" vertical="center" wrapText="1"/>
      <protection locked="0"/>
    </xf>
    <xf numFmtId="43" fontId="5" fillId="4" borderId="23" xfId="68" applyNumberFormat="1" applyFont="1" applyFill="1" applyBorder="1" applyAlignment="1" applyProtection="1">
      <alignment horizontal="center" vertical="center" wrapText="1"/>
      <protection locked="0"/>
    </xf>
    <xf numFmtId="43" fontId="5" fillId="16" borderId="24" xfId="68" applyNumberFormat="1" applyFont="1" applyFill="1" applyBorder="1" applyAlignment="1" applyProtection="1">
      <alignment horizontal="center" vertical="center" wrapText="1"/>
      <protection locked="0"/>
    </xf>
    <xf numFmtId="168" fontId="42" fillId="3" borderId="12" xfId="69" applyNumberFormat="1" applyFont="1" applyFill="1" applyBorder="1" applyAlignment="1">
      <alignment horizontal="right" vertical="top" wrapText="1"/>
    </xf>
    <xf numFmtId="43" fontId="42" fillId="16" borderId="24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68" applyFont="1" applyFill="1" applyBorder="1" applyAlignment="1" applyProtection="1">
      <alignment vertical="center" wrapText="1"/>
      <protection locked="0"/>
    </xf>
    <xf numFmtId="0" fontId="5" fillId="0" borderId="23" xfId="68" applyFont="1" applyFill="1" applyBorder="1" applyAlignment="1" applyProtection="1">
      <alignment horizontal="right" vertical="center" wrapText="1"/>
      <protection locked="0"/>
    </xf>
    <xf numFmtId="0" fontId="5" fillId="0" borderId="23" xfId="68" applyFont="1" applyFill="1" applyBorder="1" applyAlignment="1" applyProtection="1">
      <alignment horizontal="center" vertical="center" wrapText="1"/>
      <protection locked="0"/>
    </xf>
    <xf numFmtId="4" fontId="5" fillId="0" borderId="23" xfId="68" applyNumberFormat="1" applyFont="1" applyFill="1" applyBorder="1" applyAlignment="1" applyProtection="1">
      <alignment horizontal="right" vertical="center" wrapText="1"/>
      <protection locked="0"/>
    </xf>
    <xf numFmtId="165" fontId="5" fillId="4" borderId="23" xfId="68" applyNumberFormat="1" applyFont="1" applyFill="1" applyBorder="1" applyAlignment="1" applyProtection="1">
      <alignment horizontal="center" vertical="center" wrapText="1"/>
    </xf>
    <xf numFmtId="165" fontId="42" fillId="0" borderId="23" xfId="68" applyNumberFormat="1" applyFont="1" applyFill="1" applyBorder="1" applyAlignment="1" applyProtection="1">
      <alignment vertical="center" wrapText="1"/>
    </xf>
    <xf numFmtId="43" fontId="5" fillId="0" borderId="23" xfId="68" applyNumberFormat="1" applyFont="1" applyFill="1" applyBorder="1" applyAlignment="1" applyProtection="1">
      <alignment horizontal="center" vertical="center" wrapText="1"/>
      <protection locked="0"/>
    </xf>
    <xf numFmtId="43" fontId="5" fillId="16" borderId="23" xfId="68" applyNumberFormat="1" applyFont="1" applyFill="1" applyBorder="1" applyAlignment="1" applyProtection="1">
      <alignment horizontal="center" vertical="center" wrapText="1"/>
      <protection locked="0"/>
    </xf>
    <xf numFmtId="43" fontId="42" fillId="16" borderId="23" xfId="6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Fill="1" applyAlignment="1" applyProtection="1">
      <alignment vertical="center" wrapText="1"/>
      <protection locked="0"/>
    </xf>
    <xf numFmtId="175" fontId="2" fillId="0" borderId="0" xfId="70" applyFont="1" applyFill="1" applyAlignment="1" applyProtection="1">
      <alignment vertical="center" wrapText="1"/>
      <protection locked="0"/>
    </xf>
    <xf numFmtId="175" fontId="2" fillId="16" borderId="0" xfId="70" applyFont="1" applyFill="1" applyAlignment="1" applyProtection="1">
      <alignment vertical="center" wrapText="1"/>
      <protection locked="0"/>
    </xf>
    <xf numFmtId="175" fontId="43" fillId="3" borderId="0" xfId="70" applyFont="1" applyFill="1"/>
    <xf numFmtId="0" fontId="2" fillId="16" borderId="0" xfId="68" applyFont="1" applyFill="1" applyAlignment="1" applyProtection="1">
      <alignment horizontal="center" vertical="center" wrapText="1"/>
      <protection locked="0"/>
    </xf>
    <xf numFmtId="168" fontId="44" fillId="2" borderId="25" xfId="5" applyNumberFormat="1" applyFont="1" applyFill="1" applyBorder="1" applyAlignment="1">
      <alignment horizontal="right" vertical="top" wrapText="1"/>
    </xf>
    <xf numFmtId="43" fontId="2" fillId="0" borderId="0" xfId="68" applyNumberFormat="1" applyFont="1" applyFill="1" applyAlignment="1" applyProtection="1">
      <alignment vertical="center" wrapText="1"/>
      <protection locked="0"/>
    </xf>
    <xf numFmtId="175" fontId="42" fillId="3" borderId="0" xfId="70" applyFont="1" applyFill="1"/>
    <xf numFmtId="175" fontId="42" fillId="16" borderId="0" xfId="70" applyFont="1" applyFill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</xf>
    <xf numFmtId="0" fontId="45" fillId="0" borderId="0" xfId="68" applyFont="1" applyFill="1" applyAlignment="1" applyProtection="1">
      <alignment horizontal="left" vertical="center"/>
      <protection locked="0"/>
    </xf>
    <xf numFmtId="0" fontId="45" fillId="4" borderId="0" xfId="68" applyFont="1" applyFill="1" applyAlignment="1" applyProtection="1">
      <alignment horizontal="left" vertical="center"/>
      <protection locked="0"/>
    </xf>
    <xf numFmtId="175" fontId="45" fillId="4" borderId="0" xfId="70" applyFont="1" applyFill="1" applyAlignment="1" applyProtection="1">
      <alignment horizontal="left" vertical="center"/>
      <protection locked="0"/>
    </xf>
    <xf numFmtId="175" fontId="2" fillId="16" borderId="0" xfId="70" applyFont="1" applyFill="1" applyAlignment="1" applyProtection="1">
      <alignment vertical="center"/>
    </xf>
    <xf numFmtId="175" fontId="2" fillId="16" borderId="0" xfId="70" applyFont="1" applyFill="1" applyAlignment="1" applyProtection="1">
      <alignment horizontal="right" vertical="center"/>
    </xf>
    <xf numFmtId="0" fontId="2" fillId="16" borderId="0" xfId="68" applyFont="1" applyFill="1" applyAlignment="1" applyProtection="1">
      <alignment horizontal="right" vertical="center"/>
    </xf>
    <xf numFmtId="0" fontId="46" fillId="16" borderId="19" xfId="68" applyFont="1" applyFill="1" applyBorder="1" applyAlignment="1" applyProtection="1">
      <alignment horizontal="center" vertical="center"/>
      <protection locked="0"/>
    </xf>
    <xf numFmtId="0" fontId="45" fillId="16" borderId="19" xfId="68" applyFont="1" applyFill="1" applyBorder="1" applyAlignment="1" applyProtection="1">
      <alignment horizontal="left" vertical="center"/>
      <protection locked="0"/>
    </xf>
    <xf numFmtId="0" fontId="45" fillId="16" borderId="0" xfId="68" applyFont="1" applyFill="1" applyAlignment="1" applyProtection="1">
      <alignment horizontal="center" vertical="center"/>
      <protection locked="0"/>
    </xf>
    <xf numFmtId="0" fontId="2" fillId="16" borderId="0" xfId="68" applyFont="1" applyFill="1" applyAlignment="1" applyProtection="1">
      <alignment vertical="center"/>
    </xf>
    <xf numFmtId="43" fontId="2" fillId="16" borderId="0" xfId="68" applyNumberFormat="1" applyFont="1" applyFill="1" applyAlignment="1" applyProtection="1">
      <alignment vertical="center"/>
    </xf>
    <xf numFmtId="43" fontId="2" fillId="4" borderId="0" xfId="68" applyNumberFormat="1" applyFont="1" applyFill="1" applyAlignment="1" applyProtection="1">
      <alignment vertical="center"/>
    </xf>
    <xf numFmtId="0" fontId="2" fillId="0" borderId="0" xfId="68" applyFont="1" applyFill="1" applyAlignment="1" applyProtection="1">
      <alignment horizontal="center" vertical="center"/>
    </xf>
    <xf numFmtId="0" fontId="2" fillId="4" borderId="0" xfId="68" applyFont="1" applyFill="1" applyAlignment="1" applyProtection="1">
      <alignment horizontal="center" vertical="center"/>
    </xf>
    <xf numFmtId="175" fontId="2" fillId="4" borderId="0" xfId="70" applyFont="1" applyFill="1" applyAlignment="1" applyProtection="1">
      <alignment horizontal="center" vertical="center"/>
    </xf>
    <xf numFmtId="0" fontId="46" fillId="16" borderId="0" xfId="68" applyFont="1" applyFill="1" applyAlignment="1" applyProtection="1">
      <alignment horizontal="center" vertical="center"/>
      <protection locked="0"/>
    </xf>
    <xf numFmtId="0" fontId="2" fillId="16" borderId="0" xfId="68" applyFont="1" applyFill="1" applyAlignment="1" applyProtection="1">
      <alignment horizontal="center" vertical="center"/>
    </xf>
    <xf numFmtId="43" fontId="2" fillId="0" borderId="0" xfId="68" applyNumberFormat="1" applyFont="1" applyFill="1" applyAlignment="1" applyProtection="1">
      <alignment horizontal="center" vertical="center"/>
    </xf>
    <xf numFmtId="175" fontId="2" fillId="0" borderId="0" xfId="70" applyFont="1" applyFill="1" applyAlignment="1" applyProtection="1">
      <alignment horizontal="center" vertical="center"/>
    </xf>
    <xf numFmtId="43" fontId="42" fillId="16" borderId="0" xfId="68" applyNumberFormat="1" applyFont="1" applyFill="1" applyAlignment="1" applyProtection="1">
      <alignment vertical="center"/>
      <protection locked="0"/>
    </xf>
    <xf numFmtId="43" fontId="2" fillId="16" borderId="0" xfId="68" applyNumberFormat="1" applyFont="1" applyFill="1" applyAlignment="1" applyProtection="1">
      <alignment vertical="center"/>
      <protection locked="0"/>
    </xf>
    <xf numFmtId="172" fontId="42" fillId="16" borderId="0" xfId="68" applyNumberFormat="1" applyFont="1" applyFill="1" applyAlignment="1" applyProtection="1">
      <alignment vertical="center"/>
      <protection locked="0"/>
    </xf>
    <xf numFmtId="172" fontId="2" fillId="0" borderId="0" xfId="68" applyNumberFormat="1" applyFont="1" applyFill="1" applyAlignment="1" applyProtection="1">
      <alignment vertical="center"/>
      <protection locked="0"/>
    </xf>
    <xf numFmtId="175" fontId="2" fillId="4" borderId="0" xfId="70" applyFont="1" applyFill="1" applyAlignment="1" applyProtection="1">
      <alignment vertical="center"/>
      <protection locked="0"/>
    </xf>
    <xf numFmtId="175" fontId="2" fillId="16" borderId="0" xfId="70" applyFont="1" applyFill="1" applyAlignment="1" applyProtection="1">
      <alignment horizontal="center" vertical="center"/>
      <protection locked="0"/>
    </xf>
    <xf numFmtId="4" fontId="2" fillId="16" borderId="0" xfId="68" applyNumberFormat="1" applyFont="1" applyFill="1" applyAlignment="1" applyProtection="1">
      <alignment vertical="center"/>
      <protection locked="0"/>
    </xf>
    <xf numFmtId="175" fontId="2" fillId="0" borderId="0" xfId="70" applyFont="1" applyFill="1" applyAlignment="1" applyProtection="1">
      <alignment vertical="center"/>
      <protection locked="0"/>
    </xf>
    <xf numFmtId="175" fontId="2" fillId="16" borderId="0" xfId="70" applyFont="1" applyFill="1" applyAlignment="1" applyProtection="1">
      <alignment vertical="center"/>
      <protection locked="0"/>
    </xf>
    <xf numFmtId="0" fontId="42" fillId="0" borderId="0" xfId="68" applyFont="1" applyFill="1" applyAlignment="1" applyProtection="1">
      <alignment vertical="center"/>
      <protection locked="0"/>
    </xf>
    <xf numFmtId="0" fontId="42" fillId="0" borderId="0" xfId="68" applyFont="1" applyFill="1" applyAlignment="1" applyProtection="1">
      <alignment horizontal="center" vertical="center"/>
      <protection locked="0"/>
    </xf>
    <xf numFmtId="0" fontId="42" fillId="16" borderId="0" xfId="68" applyFont="1" applyFill="1" applyAlignment="1" applyProtection="1">
      <alignment vertical="center"/>
      <protection locked="0"/>
    </xf>
    <xf numFmtId="0" fontId="42" fillId="16" borderId="0" xfId="68" applyFont="1" applyFill="1" applyAlignment="1" applyProtection="1">
      <alignment horizontal="center" vertical="center"/>
      <protection locked="0"/>
    </xf>
    <xf numFmtId="4" fontId="42" fillId="16" borderId="0" xfId="68" applyNumberFormat="1" applyFont="1" applyFill="1" applyAlignment="1" applyProtection="1">
      <alignment vertical="center"/>
      <protection locked="0"/>
    </xf>
    <xf numFmtId="4" fontId="44" fillId="2" borderId="25" xfId="5" applyNumberFormat="1" applyFont="1" applyFill="1" applyBorder="1" applyAlignment="1">
      <alignment horizontal="right" vertical="top" wrapText="1"/>
    </xf>
    <xf numFmtId="0" fontId="2" fillId="3" borderId="0" xfId="68" applyFont="1" applyFill="1" applyAlignment="1" applyProtection="1">
      <alignment horizontal="center" vertical="center"/>
      <protection locked="0"/>
    </xf>
    <xf numFmtId="0" fontId="2" fillId="16" borderId="2" xfId="68" applyFont="1" applyFill="1" applyBorder="1" applyAlignment="1" applyProtection="1">
      <alignment horizontal="center" vertical="center"/>
      <protection locked="0"/>
    </xf>
    <xf numFmtId="0" fontId="2" fillId="16" borderId="2" xfId="68" applyFont="1" applyFill="1" applyBorder="1" applyAlignment="1" applyProtection="1">
      <alignment horizontal="center" vertical="center" wrapText="1"/>
      <protection locked="0"/>
    </xf>
    <xf numFmtId="0" fontId="41" fillId="3" borderId="4" xfId="69" applyNumberFormat="1" applyFont="1" applyFill="1" applyBorder="1" applyAlignment="1">
      <alignment vertical="top" wrapText="1"/>
    </xf>
    <xf numFmtId="0" fontId="2" fillId="3" borderId="0" xfId="68" applyFont="1" applyFill="1" applyAlignment="1" applyProtection="1">
      <alignment vertical="center" wrapText="1"/>
      <protection locked="0"/>
    </xf>
    <xf numFmtId="0" fontId="2" fillId="3" borderId="0" xfId="68" applyFont="1" applyFill="1" applyAlignment="1" applyProtection="1">
      <alignment vertical="center"/>
    </xf>
    <xf numFmtId="0" fontId="42" fillId="3" borderId="0" xfId="68" applyFont="1" applyFill="1" applyAlignment="1" applyProtection="1">
      <alignment vertical="center"/>
      <protection locked="0"/>
    </xf>
    <xf numFmtId="0" fontId="43" fillId="3" borderId="0" xfId="68" applyFont="1" applyFill="1" applyProtection="1"/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9" fontId="42" fillId="2" borderId="0" xfId="0" applyNumberFormat="1" applyFont="1" applyFill="1" applyAlignment="1" applyProtection="1">
      <alignment vertical="center"/>
      <protection locked="0"/>
    </xf>
    <xf numFmtId="0" fontId="42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43" fontId="42" fillId="2" borderId="0" xfId="1" applyFont="1" applyFill="1" applyAlignment="1" applyProtection="1">
      <alignment vertical="center"/>
      <protection locked="0"/>
    </xf>
    <xf numFmtId="164" fontId="42" fillId="2" borderId="0" xfId="0" applyNumberFormat="1" applyFont="1" applyFill="1" applyAlignment="1" applyProtection="1">
      <alignment vertical="center"/>
      <protection locked="0"/>
    </xf>
    <xf numFmtId="0" fontId="42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10" fontId="42" fillId="2" borderId="0" xfId="2" applyNumberFormat="1" applyFont="1" applyFill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" fillId="2" borderId="0" xfId="3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Alignment="1" applyProtection="1">
      <alignment vertical="center" wrapText="1"/>
      <protection locked="0"/>
    </xf>
    <xf numFmtId="0" fontId="5" fillId="2" borderId="0" xfId="3" applyFont="1" applyFill="1" applyAlignment="1" applyProtection="1">
      <alignment vertical="center"/>
      <protection locked="0"/>
    </xf>
    <xf numFmtId="0" fontId="49" fillId="2" borderId="0" xfId="3" applyFont="1" applyFill="1" applyAlignment="1" applyProtection="1">
      <alignment vertical="center" wrapText="1"/>
      <protection locked="0"/>
    </xf>
    <xf numFmtId="10" fontId="5" fillId="2" borderId="0" xfId="2" applyNumberFormat="1" applyFont="1" applyFill="1" applyAlignment="1" applyProtection="1">
      <alignment horizontal="center" vertical="center" wrapText="1"/>
      <protection locked="0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0" fontId="42" fillId="2" borderId="2" xfId="0" applyFont="1" applyFill="1" applyBorder="1" applyAlignment="1" applyProtection="1">
      <alignment horizontal="center" vertical="center" wrapText="1"/>
      <protection locked="0"/>
    </xf>
    <xf numFmtId="0" fontId="42" fillId="2" borderId="3" xfId="0" applyFont="1" applyFill="1" applyBorder="1" applyAlignment="1" applyProtection="1">
      <alignment horizontal="center" vertical="center" wrapText="1"/>
    </xf>
    <xf numFmtId="0" fontId="42" fillId="2" borderId="4" xfId="0" applyFont="1" applyFill="1" applyBorder="1" applyAlignment="1" applyProtection="1"/>
    <xf numFmtId="0" fontId="50" fillId="0" borderId="5" xfId="0" applyFont="1" applyBorder="1" applyAlignment="1"/>
    <xf numFmtId="0" fontId="42" fillId="2" borderId="2" xfId="0" applyFont="1" applyFill="1" applyBorder="1" applyAlignment="1" applyProtection="1">
      <alignment vertical="center"/>
      <protection locked="0"/>
    </xf>
    <xf numFmtId="0" fontId="42" fillId="2" borderId="7" xfId="0" applyFont="1" applyFill="1" applyBorder="1" applyAlignment="1" applyProtection="1">
      <alignment horizontal="center" vertical="center" wrapText="1"/>
    </xf>
    <xf numFmtId="0" fontId="42" fillId="2" borderId="4" xfId="0" applyFont="1" applyFill="1" applyBorder="1" applyAlignment="1" applyProtection="1">
      <alignment vertical="center" wrapText="1"/>
    </xf>
    <xf numFmtId="0" fontId="42" fillId="2" borderId="5" xfId="0" applyFont="1" applyFill="1" applyBorder="1" applyAlignment="1" applyProtection="1">
      <alignment vertical="center" wrapText="1"/>
    </xf>
    <xf numFmtId="0" fontId="42" fillId="2" borderId="2" xfId="0" applyFont="1" applyFill="1" applyBorder="1" applyAlignment="1" applyProtection="1">
      <alignment horizontal="center" vertical="center" wrapText="1"/>
    </xf>
    <xf numFmtId="0" fontId="42" fillId="2" borderId="12" xfId="0" applyFont="1" applyFill="1" applyBorder="1" applyAlignment="1" applyProtection="1">
      <alignment horizontal="center" vertical="center" wrapText="1"/>
    </xf>
    <xf numFmtId="165" fontId="5" fillId="2" borderId="2" xfId="4" applyNumberFormat="1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</xf>
    <xf numFmtId="0" fontId="42" fillId="2" borderId="4" xfId="0" applyFont="1" applyFill="1" applyBorder="1" applyAlignment="1" applyProtection="1">
      <alignment horizontal="center" vertical="center" wrapText="1"/>
    </xf>
    <xf numFmtId="0" fontId="42" fillId="2" borderId="5" xfId="0" applyFont="1" applyFill="1" applyBorder="1" applyAlignment="1" applyProtection="1">
      <alignment horizontal="center" vertical="center" wrapText="1"/>
    </xf>
    <xf numFmtId="0" fontId="42" fillId="2" borderId="6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5" fillId="6" borderId="4" xfId="3" applyFont="1" applyFill="1" applyBorder="1" applyAlignment="1" applyProtection="1">
      <alignment vertical="center" wrapText="1"/>
      <protection locked="0"/>
    </xf>
    <xf numFmtId="0" fontId="5" fillId="6" borderId="5" xfId="3" applyFont="1" applyFill="1" applyBorder="1" applyAlignment="1" applyProtection="1">
      <alignment vertical="center" wrapText="1"/>
      <protection locked="0"/>
    </xf>
    <xf numFmtId="0" fontId="5" fillId="6" borderId="5" xfId="3" applyFont="1" applyFill="1" applyBorder="1" applyAlignment="1" applyProtection="1">
      <alignment horizontal="center" vertical="center" wrapText="1"/>
      <protection locked="0"/>
    </xf>
    <xf numFmtId="0" fontId="5" fillId="6" borderId="6" xfId="3" applyFont="1" applyFill="1" applyBorder="1" applyAlignment="1" applyProtection="1">
      <alignment vertical="center" wrapText="1"/>
      <protection locked="0"/>
    </xf>
    <xf numFmtId="0" fontId="5" fillId="6" borderId="6" xfId="3" applyFont="1" applyFill="1" applyBorder="1" applyAlignment="1" applyProtection="1">
      <alignment horizontal="left" vertical="center" wrapText="1"/>
      <protection locked="0"/>
    </xf>
    <xf numFmtId="0" fontId="42" fillId="6" borderId="2" xfId="0" applyFont="1" applyFill="1" applyBorder="1" applyAlignment="1" applyProtection="1">
      <alignment vertical="center" wrapText="1"/>
      <protection locked="0"/>
    </xf>
    <xf numFmtId="0" fontId="42" fillId="6" borderId="2" xfId="0" applyFont="1" applyFill="1" applyBorder="1" applyAlignment="1" applyProtection="1">
      <alignment horizontal="center" vertical="center" wrapText="1"/>
      <protection locked="0"/>
    </xf>
    <xf numFmtId="49" fontId="42" fillId="6" borderId="2" xfId="0" applyNumberFormat="1" applyFont="1" applyFill="1" applyBorder="1" applyAlignment="1" applyProtection="1">
      <alignment vertical="center" wrapText="1"/>
      <protection locked="0"/>
    </xf>
    <xf numFmtId="4" fontId="42" fillId="6" borderId="2" xfId="0" applyNumberFormat="1" applyFont="1" applyFill="1" applyBorder="1" applyAlignment="1" applyProtection="1">
      <alignment vertical="center" wrapText="1"/>
      <protection locked="0"/>
    </xf>
    <xf numFmtId="43" fontId="5" fillId="6" borderId="2" xfId="0" applyNumberFormat="1" applyFont="1" applyFill="1" applyBorder="1" applyAlignment="1" applyProtection="1">
      <alignment horizontal="center" vertical="center" wrapText="1"/>
    </xf>
    <xf numFmtId="43" fontId="5" fillId="6" borderId="2" xfId="1" applyFont="1" applyFill="1" applyBorder="1" applyAlignment="1" applyProtection="1">
      <alignment horizontal="center" vertical="center" wrapText="1"/>
    </xf>
    <xf numFmtId="166" fontId="5" fillId="6" borderId="2" xfId="0" applyNumberFormat="1" applyFont="1" applyFill="1" applyBorder="1" applyAlignment="1" applyProtection="1">
      <alignment vertical="center" wrapText="1"/>
    </xf>
    <xf numFmtId="167" fontId="5" fillId="6" borderId="2" xfId="0" applyNumberFormat="1" applyFont="1" applyFill="1" applyBorder="1" applyAlignment="1" applyProtection="1">
      <alignment horizontal="center" vertical="center" wrapText="1"/>
    </xf>
    <xf numFmtId="10" fontId="42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42" fillId="2" borderId="0" xfId="0" applyFont="1" applyFill="1" applyAlignment="1" applyProtection="1">
      <alignment vertical="center" wrapText="1"/>
      <protection locked="0"/>
    </xf>
    <xf numFmtId="0" fontId="42" fillId="2" borderId="2" xfId="0" applyFont="1" applyFill="1" applyBorder="1" applyAlignment="1" applyProtection="1">
      <alignment vertical="center" wrapText="1"/>
      <protection locked="0"/>
    </xf>
    <xf numFmtId="0" fontId="42" fillId="6" borderId="6" xfId="0" applyFont="1" applyFill="1" applyBorder="1" applyAlignment="1" applyProtection="1">
      <alignment vertical="center" wrapText="1"/>
      <protection locked="0"/>
    </xf>
    <xf numFmtId="49" fontId="42" fillId="2" borderId="2" xfId="0" applyNumberFormat="1" applyFont="1" applyFill="1" applyBorder="1" applyAlignment="1" applyProtection="1">
      <alignment vertical="center" wrapText="1"/>
      <protection locked="0"/>
    </xf>
    <xf numFmtId="14" fontId="42" fillId="2" borderId="2" xfId="0" applyNumberFormat="1" applyFont="1" applyFill="1" applyBorder="1" applyAlignment="1" applyProtection="1">
      <alignment vertical="center" wrapText="1"/>
      <protection locked="0"/>
    </xf>
    <xf numFmtId="0" fontId="51" fillId="2" borderId="6" xfId="0" applyNumberFormat="1" applyFont="1" applyFill="1" applyBorder="1" applyAlignment="1">
      <alignment horizontal="left" vertical="top" wrapText="1" indent="1"/>
    </xf>
    <xf numFmtId="1" fontId="51" fillId="2" borderId="2" xfId="0" applyNumberFormat="1" applyFont="1" applyFill="1" applyBorder="1" applyAlignment="1">
      <alignment horizontal="center" vertical="center" wrapText="1"/>
    </xf>
    <xf numFmtId="1" fontId="42" fillId="2" borderId="2" xfId="0" applyNumberFormat="1" applyFont="1" applyFill="1" applyBorder="1" applyAlignment="1" applyProtection="1">
      <alignment vertical="center" wrapText="1"/>
      <protection locked="0"/>
    </xf>
    <xf numFmtId="165" fontId="42" fillId="2" borderId="2" xfId="0" applyNumberFormat="1" applyFont="1" applyFill="1" applyBorder="1" applyAlignment="1" applyProtection="1">
      <alignment vertical="center" wrapText="1"/>
      <protection locked="0"/>
    </xf>
    <xf numFmtId="43" fontId="42" fillId="2" borderId="2" xfId="1" applyFont="1" applyFill="1" applyBorder="1" applyAlignment="1" applyProtection="1">
      <alignment vertical="center" wrapText="1"/>
      <protection locked="0"/>
    </xf>
    <xf numFmtId="43" fontId="42" fillId="7" borderId="2" xfId="1" applyFont="1" applyFill="1" applyBorder="1" applyAlignment="1" applyProtection="1">
      <alignment vertical="center" wrapText="1"/>
      <protection locked="0"/>
    </xf>
    <xf numFmtId="43" fontId="42" fillId="7" borderId="2" xfId="1" applyFont="1" applyFill="1" applyBorder="1" applyAlignment="1" applyProtection="1">
      <alignment horizontal="right" vertical="center" wrapText="1"/>
      <protection locked="0"/>
    </xf>
    <xf numFmtId="4" fontId="42" fillId="7" borderId="2" xfId="1" applyNumberFormat="1" applyFont="1" applyFill="1" applyBorder="1" applyAlignment="1" applyProtection="1">
      <alignment vertical="center" wrapText="1"/>
      <protection locked="0"/>
    </xf>
    <xf numFmtId="4" fontId="42" fillId="7" borderId="2" xfId="4" applyNumberFormat="1" applyFont="1" applyFill="1" applyBorder="1" applyAlignment="1" applyProtection="1">
      <alignment vertical="center" wrapText="1" shrinkToFit="1"/>
      <protection locked="0"/>
    </xf>
    <xf numFmtId="43" fontId="42" fillId="8" borderId="2" xfId="1" applyFont="1" applyFill="1" applyBorder="1" applyAlignment="1" applyProtection="1">
      <alignment vertical="center" wrapText="1"/>
      <protection locked="0"/>
    </xf>
    <xf numFmtId="10" fontId="42" fillId="2" borderId="2" xfId="2" applyNumberFormat="1" applyFont="1" applyFill="1" applyBorder="1" applyAlignment="1" applyProtection="1">
      <alignment vertical="center" wrapText="1"/>
      <protection locked="0"/>
    </xf>
    <xf numFmtId="10" fontId="42" fillId="7" borderId="2" xfId="2" applyNumberFormat="1" applyFont="1" applyFill="1" applyBorder="1" applyAlignment="1" applyProtection="1">
      <alignment vertical="center" wrapText="1"/>
      <protection locked="0"/>
    </xf>
    <xf numFmtId="2" fontId="42" fillId="2" borderId="2" xfId="1" applyNumberFormat="1" applyFont="1" applyFill="1" applyBorder="1" applyAlignment="1" applyProtection="1">
      <alignment vertical="center" wrapText="1"/>
      <protection locked="0"/>
    </xf>
    <xf numFmtId="4" fontId="42" fillId="2" borderId="2" xfId="1" applyNumberFormat="1" applyFont="1" applyFill="1" applyBorder="1" applyAlignment="1" applyProtection="1">
      <alignment vertical="center" wrapText="1"/>
      <protection locked="0"/>
    </xf>
    <xf numFmtId="2" fontId="42" fillId="7" borderId="2" xfId="1" applyNumberFormat="1" applyFont="1" applyFill="1" applyBorder="1" applyAlignment="1" applyProtection="1">
      <alignment vertical="center" wrapText="1"/>
      <protection locked="0"/>
    </xf>
    <xf numFmtId="4" fontId="5" fillId="7" borderId="2" xfId="1" applyNumberFormat="1" applyFont="1" applyFill="1" applyBorder="1" applyAlignment="1" applyProtection="1">
      <alignment vertical="center" wrapText="1"/>
      <protection locked="0"/>
    </xf>
    <xf numFmtId="10" fontId="42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2" xfId="0" applyNumberFormat="1" applyFont="1" applyFill="1" applyBorder="1" applyAlignment="1" applyProtection="1">
      <alignment vertical="center" wrapText="1"/>
      <protection locked="0"/>
    </xf>
    <xf numFmtId="43" fontId="42" fillId="2" borderId="0" xfId="0" applyNumberFormat="1" applyFont="1" applyFill="1" applyAlignment="1" applyProtection="1">
      <alignment vertical="center" wrapText="1"/>
      <protection locked="0"/>
    </xf>
    <xf numFmtId="4" fontId="42" fillId="2" borderId="0" xfId="0" applyNumberFormat="1" applyFont="1" applyFill="1" applyAlignment="1" applyProtection="1">
      <alignment vertical="center" wrapText="1"/>
      <protection locked="0"/>
    </xf>
    <xf numFmtId="14" fontId="42" fillId="0" borderId="2" xfId="0" applyNumberFormat="1" applyFont="1" applyFill="1" applyBorder="1" applyAlignment="1" applyProtection="1">
      <alignment horizontal="center" vertical="center" wrapText="1"/>
    </xf>
    <xf numFmtId="1" fontId="51" fillId="0" borderId="2" xfId="0" applyNumberFormat="1" applyFont="1" applyBorder="1" applyAlignment="1">
      <alignment horizontal="center" vertical="center" wrapText="1"/>
    </xf>
    <xf numFmtId="4" fontId="42" fillId="2" borderId="2" xfId="2" applyNumberFormat="1" applyFont="1" applyFill="1" applyBorder="1" applyAlignment="1" applyProtection="1">
      <alignment vertical="center" wrapText="1"/>
      <protection locked="0"/>
    </xf>
    <xf numFmtId="14" fontId="42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51" fillId="0" borderId="13" xfId="0" applyNumberFormat="1" applyFont="1" applyBorder="1" applyAlignment="1">
      <alignment horizontal="right" vertical="top" wrapText="1"/>
    </xf>
    <xf numFmtId="169" fontId="51" fillId="0" borderId="13" xfId="0" applyNumberFormat="1" applyFont="1" applyBorder="1" applyAlignment="1">
      <alignment horizontal="right" vertical="top" wrapText="1"/>
    </xf>
    <xf numFmtId="0" fontId="42" fillId="3" borderId="2" xfId="0" applyFont="1" applyFill="1" applyBorder="1" applyAlignment="1" applyProtection="1">
      <alignment vertical="center" wrapText="1"/>
      <protection locked="0"/>
    </xf>
    <xf numFmtId="168" fontId="51" fillId="3" borderId="13" xfId="0" applyNumberFormat="1" applyFont="1" applyFill="1" applyBorder="1" applyAlignment="1">
      <alignment horizontal="right" vertical="top" wrapText="1"/>
    </xf>
    <xf numFmtId="0" fontId="42" fillId="9" borderId="2" xfId="0" applyFont="1" applyFill="1" applyBorder="1" applyAlignment="1" applyProtection="1">
      <alignment vertical="center" wrapText="1"/>
      <protection locked="0"/>
    </xf>
    <xf numFmtId="0" fontId="51" fillId="2" borderId="9" xfId="0" applyNumberFormat="1" applyFont="1" applyFill="1" applyBorder="1" applyAlignment="1">
      <alignment horizontal="left" vertical="top" wrapText="1" indent="1"/>
    </xf>
    <xf numFmtId="0" fontId="51" fillId="2" borderId="11" xfId="0" applyNumberFormat="1" applyFont="1" applyFill="1" applyBorder="1" applyAlignment="1">
      <alignment horizontal="left" vertical="top" wrapText="1" indent="1"/>
    </xf>
    <xf numFmtId="0" fontId="51" fillId="0" borderId="13" xfId="0" applyNumberFormat="1" applyFont="1" applyBorder="1" applyAlignment="1">
      <alignment horizontal="right" vertical="top" wrapText="1"/>
    </xf>
    <xf numFmtId="168" fontId="51" fillId="9" borderId="13" xfId="0" applyNumberFormat="1" applyFont="1" applyFill="1" applyBorder="1" applyAlignment="1">
      <alignment horizontal="right" vertical="top" wrapText="1"/>
    </xf>
    <xf numFmtId="0" fontId="51" fillId="2" borderId="2" xfId="0" applyNumberFormat="1" applyFont="1" applyFill="1" applyBorder="1" applyAlignment="1">
      <alignment horizontal="left" vertical="top" wrapText="1" indent="1"/>
    </xf>
    <xf numFmtId="165" fontId="42" fillId="3" borderId="2" xfId="0" applyNumberFormat="1" applyFont="1" applyFill="1" applyBorder="1" applyAlignment="1" applyProtection="1">
      <alignment vertical="center" wrapText="1"/>
      <protection locked="0"/>
    </xf>
    <xf numFmtId="43" fontId="42" fillId="9" borderId="0" xfId="0" applyNumberFormat="1" applyFont="1" applyFill="1" applyAlignment="1" applyProtection="1">
      <alignment vertical="center" wrapText="1"/>
      <protection locked="0"/>
    </xf>
    <xf numFmtId="1" fontId="52" fillId="0" borderId="2" xfId="0" applyNumberFormat="1" applyFont="1" applyBorder="1" applyAlignment="1">
      <alignment horizontal="center" vertical="center" wrapText="1"/>
    </xf>
    <xf numFmtId="1" fontId="51" fillId="5" borderId="2" xfId="0" applyNumberFormat="1" applyFont="1" applyFill="1" applyBorder="1" applyAlignment="1">
      <alignment horizontal="center" vertical="center" wrapText="1"/>
    </xf>
    <xf numFmtId="168" fontId="51" fillId="0" borderId="14" xfId="5" applyNumberFormat="1" applyFont="1" applyBorder="1" applyAlignment="1">
      <alignment horizontal="right" vertical="top" wrapText="1"/>
    </xf>
    <xf numFmtId="49" fontId="42" fillId="3" borderId="2" xfId="0" applyNumberFormat="1" applyFont="1" applyFill="1" applyBorder="1" applyAlignment="1" applyProtection="1">
      <alignment vertical="center" wrapText="1"/>
      <protection locked="0"/>
    </xf>
    <xf numFmtId="14" fontId="42" fillId="3" borderId="2" xfId="0" applyNumberFormat="1" applyFont="1" applyFill="1" applyBorder="1" applyAlignment="1" applyProtection="1">
      <alignment vertical="center" wrapText="1"/>
      <protection locked="0"/>
    </xf>
    <xf numFmtId="0" fontId="42" fillId="3" borderId="2" xfId="0" applyFont="1" applyFill="1" applyBorder="1" applyAlignment="1" applyProtection="1">
      <alignment horizontal="center" vertical="center" wrapText="1"/>
      <protection locked="0"/>
    </xf>
    <xf numFmtId="0" fontId="51" fillId="3" borderId="6" xfId="0" applyNumberFormat="1" applyFont="1" applyFill="1" applyBorder="1" applyAlignment="1">
      <alignment horizontal="left" vertical="top" wrapText="1" indent="1"/>
    </xf>
    <xf numFmtId="1" fontId="51" fillId="3" borderId="2" xfId="0" applyNumberFormat="1" applyFont="1" applyFill="1" applyBorder="1" applyAlignment="1">
      <alignment horizontal="center" vertical="center" wrapText="1"/>
    </xf>
    <xf numFmtId="1" fontId="42" fillId="3" borderId="2" xfId="0" applyNumberFormat="1" applyFont="1" applyFill="1" applyBorder="1" applyAlignment="1" applyProtection="1">
      <alignment vertical="center" wrapText="1"/>
      <protection locked="0"/>
    </xf>
    <xf numFmtId="43" fontId="42" fillId="3" borderId="2" xfId="1" applyFont="1" applyFill="1" applyBorder="1" applyAlignment="1" applyProtection="1">
      <alignment vertical="center" wrapText="1"/>
      <protection locked="0"/>
    </xf>
    <xf numFmtId="43" fontId="42" fillId="3" borderId="2" xfId="1" applyFont="1" applyFill="1" applyBorder="1" applyAlignment="1" applyProtection="1">
      <alignment horizontal="right" vertical="center" wrapText="1"/>
      <protection locked="0"/>
    </xf>
    <xf numFmtId="4" fontId="42" fillId="3" borderId="2" xfId="1" applyNumberFormat="1" applyFont="1" applyFill="1" applyBorder="1" applyAlignment="1" applyProtection="1">
      <alignment vertical="center" wrapText="1"/>
      <protection locked="0"/>
    </xf>
    <xf numFmtId="4" fontId="42" fillId="3" borderId="2" xfId="4" applyNumberFormat="1" applyFont="1" applyFill="1" applyBorder="1" applyAlignment="1" applyProtection="1">
      <alignment vertical="center" wrapText="1" shrinkToFit="1"/>
      <protection locked="0"/>
    </xf>
    <xf numFmtId="10" fontId="42" fillId="3" borderId="2" xfId="2" applyNumberFormat="1" applyFont="1" applyFill="1" applyBorder="1" applyAlignment="1" applyProtection="1">
      <alignment vertical="center" wrapText="1"/>
      <protection locked="0"/>
    </xf>
    <xf numFmtId="2" fontId="42" fillId="3" borderId="2" xfId="1" applyNumberFormat="1" applyFont="1" applyFill="1" applyBorder="1" applyAlignment="1" applyProtection="1">
      <alignment vertical="center" wrapText="1"/>
      <protection locked="0"/>
    </xf>
    <xf numFmtId="4" fontId="5" fillId="3" borderId="2" xfId="1" applyNumberFormat="1" applyFont="1" applyFill="1" applyBorder="1" applyAlignment="1" applyProtection="1">
      <alignment vertical="center" wrapText="1"/>
      <protection locked="0"/>
    </xf>
    <xf numFmtId="10" fontId="42" fillId="3" borderId="2" xfId="2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 applyProtection="1">
      <alignment vertical="center" wrapText="1"/>
      <protection locked="0"/>
    </xf>
    <xf numFmtId="0" fontId="42" fillId="3" borderId="0" xfId="0" applyFont="1" applyFill="1" applyAlignment="1" applyProtection="1">
      <alignment vertical="center" wrapText="1"/>
      <protection locked="0"/>
    </xf>
    <xf numFmtId="43" fontId="42" fillId="3" borderId="0" xfId="0" applyNumberFormat="1" applyFont="1" applyFill="1" applyAlignment="1" applyProtection="1">
      <alignment vertical="center" wrapText="1"/>
      <protection locked="0"/>
    </xf>
    <xf numFmtId="0" fontId="51" fillId="10" borderId="6" xfId="0" applyNumberFormat="1" applyFont="1" applyFill="1" applyBorder="1" applyAlignment="1">
      <alignment horizontal="left" vertical="top" wrapText="1" indent="1"/>
    </xf>
    <xf numFmtId="0" fontId="42" fillId="2" borderId="4" xfId="0" applyFont="1" applyFill="1" applyBorder="1" applyAlignment="1" applyProtection="1">
      <alignment horizontal="center" vertical="center"/>
      <protection locked="0"/>
    </xf>
    <xf numFmtId="165" fontId="42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42" fillId="2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righ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43" fontId="5" fillId="6" borderId="2" xfId="1" applyFont="1" applyFill="1" applyBorder="1" applyAlignment="1" applyProtection="1">
      <alignment horizontal="center" vertical="center" wrapText="1"/>
      <protection locked="0"/>
    </xf>
    <xf numFmtId="43" fontId="5" fillId="6" borderId="4" xfId="1" applyFont="1" applyFill="1" applyBorder="1" applyAlignment="1" applyProtection="1">
      <alignment horizontal="center" vertical="center" wrapText="1"/>
      <protection locked="0"/>
    </xf>
    <xf numFmtId="43" fontId="5" fillId="6" borderId="2" xfId="1" applyFont="1" applyFill="1" applyBorder="1" applyAlignment="1" applyProtection="1">
      <alignment horizontal="right" vertical="center" wrapText="1"/>
      <protection locked="0"/>
    </xf>
    <xf numFmtId="0" fontId="42" fillId="2" borderId="0" xfId="0" applyFont="1" applyFill="1" applyAlignment="1" applyProtection="1">
      <alignment horizontal="center" vertical="center" wrapText="1"/>
      <protection locked="0"/>
    </xf>
    <xf numFmtId="0" fontId="42" fillId="2" borderId="0" xfId="0" applyFont="1" applyFill="1" applyBorder="1" applyAlignment="1" applyProtection="1">
      <alignment vertical="center" wrapText="1"/>
      <protection locked="0"/>
    </xf>
    <xf numFmtId="0" fontId="42" fillId="2" borderId="0" xfId="0" applyFont="1" applyFill="1" applyBorder="1" applyAlignment="1" applyProtection="1">
      <alignment horizontal="center" vertical="center" wrapText="1"/>
      <protection locked="0"/>
    </xf>
    <xf numFmtId="4" fontId="42" fillId="2" borderId="0" xfId="0" applyNumberFormat="1" applyFont="1" applyFill="1" applyBorder="1" applyAlignment="1" applyProtection="1">
      <alignment vertical="center" wrapText="1"/>
      <protection locked="0"/>
    </xf>
    <xf numFmtId="43" fontId="42" fillId="2" borderId="0" xfId="0" applyNumberFormat="1" applyFont="1" applyFill="1" applyBorder="1" applyAlignment="1" applyProtection="1">
      <alignment vertical="center" wrapText="1"/>
      <protection locked="0"/>
    </xf>
    <xf numFmtId="43" fontId="42" fillId="2" borderId="0" xfId="1" applyFont="1" applyFill="1" applyBorder="1" applyAlignment="1" applyProtection="1">
      <alignment vertical="center" wrapText="1"/>
      <protection locked="0"/>
    </xf>
    <xf numFmtId="43" fontId="5" fillId="2" borderId="0" xfId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10" fontId="42" fillId="2" borderId="0" xfId="2" applyNumberFormat="1" applyFont="1" applyFill="1" applyAlignment="1" applyProtection="1">
      <alignment horizontal="center" vertical="center" wrapText="1"/>
      <protection locked="0"/>
    </xf>
    <xf numFmtId="43" fontId="42" fillId="2" borderId="0" xfId="0" applyNumberFormat="1" applyFont="1" applyFill="1" applyAlignment="1" applyProtection="1">
      <alignment vertical="center"/>
      <protection locked="0"/>
    </xf>
    <xf numFmtId="4" fontId="42" fillId="2" borderId="0" xfId="0" applyNumberFormat="1" applyFont="1" applyFill="1" applyAlignment="1" applyProtection="1">
      <alignment vertical="center"/>
      <protection locked="0"/>
    </xf>
    <xf numFmtId="0" fontId="42" fillId="2" borderId="0" xfId="3" applyFont="1" applyFill="1" applyAlignment="1" applyProtection="1">
      <alignment vertical="center"/>
    </xf>
    <xf numFmtId="0" fontId="42" fillId="2" borderId="0" xfId="0" applyFont="1" applyFill="1" applyAlignment="1" applyProtection="1">
      <alignment horizontal="center" vertical="center" wrapText="1"/>
      <protection locked="0"/>
    </xf>
    <xf numFmtId="0" fontId="4" fillId="16" borderId="0" xfId="68" applyFont="1" applyFill="1" applyAlignment="1" applyProtection="1">
      <alignment horizontal="center" vertical="center" wrapText="1"/>
      <protection locked="0"/>
    </xf>
    <xf numFmtId="0" fontId="2" fillId="16" borderId="6" xfId="68" applyFont="1" applyFill="1" applyBorder="1" applyAlignment="1" applyProtection="1">
      <alignment horizontal="center" vertical="center"/>
      <protection locked="0"/>
    </xf>
    <xf numFmtId="0" fontId="42" fillId="2" borderId="2" xfId="0" applyFont="1" applyFill="1" applyBorder="1" applyAlignment="1" applyProtection="1">
      <alignment horizontal="left" vertical="center"/>
      <protection locked="0"/>
    </xf>
    <xf numFmtId="0" fontId="42" fillId="2" borderId="2" xfId="3" applyFont="1" applyFill="1" applyBorder="1" applyAlignment="1" applyProtection="1">
      <alignment vertical="center" wrapText="1"/>
      <protection locked="0"/>
    </xf>
    <xf numFmtId="0" fontId="42" fillId="2" borderId="2" xfId="3" applyFont="1" applyFill="1" applyBorder="1" applyAlignment="1" applyProtection="1">
      <alignment horizontal="center" vertical="center" wrapText="1"/>
      <protection locked="0"/>
    </xf>
    <xf numFmtId="0" fontId="42" fillId="2" borderId="2" xfId="3" applyFont="1" applyFill="1" applyBorder="1" applyAlignment="1" applyProtection="1">
      <alignment vertical="center"/>
      <protection locked="0"/>
    </xf>
    <xf numFmtId="0" fontId="42" fillId="2" borderId="2" xfId="3" applyFont="1" applyFill="1" applyBorder="1" applyAlignment="1" applyProtection="1">
      <alignment horizontal="left" vertical="center" wrapText="1"/>
      <protection locked="0"/>
    </xf>
    <xf numFmtId="0" fontId="36" fillId="2" borderId="2" xfId="3" applyFont="1" applyFill="1" applyBorder="1" applyAlignment="1" applyProtection="1">
      <alignment vertical="center" wrapText="1"/>
      <protection locked="0"/>
    </xf>
    <xf numFmtId="0" fontId="42" fillId="2" borderId="2" xfId="3" applyFont="1" applyFill="1" applyBorder="1" applyAlignment="1" applyProtection="1">
      <alignment horizontal="center" vertical="center"/>
      <protection locked="0"/>
    </xf>
    <xf numFmtId="0" fontId="42" fillId="2" borderId="2" xfId="3" applyFont="1" applyFill="1" applyBorder="1" applyAlignment="1" applyProtection="1">
      <alignment horizontal="right" vertical="center" wrapText="1"/>
      <protection locked="0"/>
    </xf>
    <xf numFmtId="43" fontId="42" fillId="2" borderId="2" xfId="1" applyFont="1" applyFill="1" applyBorder="1" applyAlignment="1" applyProtection="1">
      <alignment horizontal="center" vertical="center" wrapText="1"/>
      <protection locked="0"/>
    </xf>
    <xf numFmtId="43" fontId="42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4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42" fillId="2" borderId="4" xfId="3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2" fillId="3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43" fontId="2" fillId="16" borderId="2" xfId="68" applyNumberFormat="1" applyFont="1" applyFill="1" applyBorder="1" applyAlignment="1" applyProtection="1">
      <alignment horizontal="center" vertical="center" textRotation="90" wrapText="1"/>
    </xf>
    <xf numFmtId="0" fontId="2" fillId="16" borderId="2" xfId="68" applyFont="1" applyFill="1" applyBorder="1" applyAlignment="1" applyProtection="1">
      <alignment horizontal="center" vertical="center" wrapText="1"/>
    </xf>
    <xf numFmtId="0" fontId="2" fillId="3" borderId="2" xfId="68" applyFont="1" applyFill="1" applyBorder="1" applyAlignment="1" applyProtection="1">
      <alignment horizontal="center" vertical="center" wrapText="1"/>
    </xf>
    <xf numFmtId="0" fontId="2" fillId="16" borderId="20" xfId="68" applyFont="1" applyFill="1" applyBorder="1" applyAlignment="1" applyProtection="1">
      <alignment horizontal="center" vertical="center"/>
      <protection locked="0"/>
    </xf>
    <xf numFmtId="0" fontId="4" fillId="16" borderId="0" xfId="68" applyFont="1" applyFill="1" applyAlignment="1" applyProtection="1">
      <alignment horizontal="center" vertical="center" wrapText="1"/>
      <protection locked="0"/>
    </xf>
    <xf numFmtId="0" fontId="4" fillId="16" borderId="0" xfId="68" applyFont="1" applyFill="1" applyBorder="1" applyAlignment="1" applyProtection="1">
      <alignment horizontal="center" vertical="center" wrapText="1"/>
      <protection locked="0"/>
    </xf>
    <xf numFmtId="0" fontId="2" fillId="3" borderId="2" xfId="68" applyFont="1" applyFill="1" applyBorder="1" applyAlignment="1" applyProtection="1">
      <alignment horizontal="center" vertical="center"/>
      <protection locked="0"/>
    </xf>
    <xf numFmtId="0" fontId="2" fillId="0" borderId="2" xfId="68" applyFont="1" applyFill="1" applyBorder="1" applyAlignment="1" applyProtection="1">
      <alignment horizontal="center" vertical="center" textRotation="90" wrapText="1"/>
    </xf>
    <xf numFmtId="0" fontId="2" fillId="0" borderId="3" xfId="68" applyFont="1" applyFill="1" applyBorder="1" applyAlignment="1" applyProtection="1">
      <alignment horizontal="center" vertical="center" textRotation="90" wrapText="1"/>
    </xf>
    <xf numFmtId="0" fontId="2" fillId="0" borderId="7" xfId="68" applyFont="1" applyFill="1" applyBorder="1" applyAlignment="1" applyProtection="1">
      <alignment horizontal="center" vertical="center" textRotation="90" wrapText="1"/>
    </xf>
    <xf numFmtId="0" fontId="2" fillId="0" borderId="12" xfId="68" applyFont="1" applyFill="1" applyBorder="1" applyAlignment="1" applyProtection="1">
      <alignment horizontal="center" vertical="center" textRotation="90" wrapText="1"/>
    </xf>
    <xf numFmtId="0" fontId="2" fillId="4" borderId="2" xfId="68" applyFont="1" applyFill="1" applyBorder="1" applyAlignment="1" applyProtection="1">
      <alignment horizontal="center" vertical="center" textRotation="90" wrapText="1"/>
    </xf>
    <xf numFmtId="0" fontId="2" fillId="16" borderId="5" xfId="68" applyFont="1" applyFill="1" applyBorder="1" applyAlignment="1" applyProtection="1">
      <alignment horizontal="center" vertical="center"/>
      <protection locked="0"/>
    </xf>
    <xf numFmtId="0" fontId="2" fillId="16" borderId="6" xfId="68" applyFont="1" applyFill="1" applyBorder="1" applyAlignment="1" applyProtection="1">
      <alignment horizontal="center" vertical="center"/>
      <protection locked="0"/>
    </xf>
    <xf numFmtId="0" fontId="2" fillId="0" borderId="2" xfId="68" applyFont="1" applyFill="1" applyBorder="1" applyAlignment="1" applyProtection="1">
      <alignment horizontal="center" vertical="center" wrapText="1"/>
    </xf>
    <xf numFmtId="0" fontId="4" fillId="0" borderId="2" xfId="68" applyFont="1" applyFill="1" applyBorder="1" applyAlignment="1" applyProtection="1">
      <alignment horizontal="center" vertical="center" wrapText="1"/>
    </xf>
    <xf numFmtId="0" fontId="2" fillId="3" borderId="3" xfId="68" applyFont="1" applyFill="1" applyBorder="1" applyAlignment="1" applyProtection="1">
      <alignment horizontal="center" vertical="center" wrapText="1"/>
      <protection locked="0"/>
    </xf>
    <xf numFmtId="0" fontId="2" fillId="3" borderId="12" xfId="68" applyFont="1" applyFill="1" applyBorder="1" applyAlignment="1" applyProtection="1">
      <alignment horizontal="center" vertical="center" wrapText="1"/>
      <protection locked="0"/>
    </xf>
    <xf numFmtId="0" fontId="42" fillId="2" borderId="4" xfId="0" applyFont="1" applyFill="1" applyBorder="1" applyAlignment="1" applyProtection="1">
      <alignment horizontal="center" vertical="center"/>
      <protection locked="0"/>
    </xf>
    <xf numFmtId="0" fontId="42" fillId="2" borderId="5" xfId="0" applyFont="1" applyFill="1" applyBorder="1" applyAlignment="1" applyProtection="1">
      <alignment horizontal="center" vertical="center"/>
      <protection locked="0"/>
    </xf>
    <xf numFmtId="0" fontId="42" fillId="2" borderId="6" xfId="0" applyFont="1" applyFill="1" applyBorder="1" applyAlignment="1" applyProtection="1">
      <alignment horizontal="center" vertical="center"/>
      <protection locked="0"/>
    </xf>
    <xf numFmtId="0" fontId="42" fillId="2" borderId="3" xfId="3" applyFont="1" applyFill="1" applyBorder="1" applyAlignment="1" applyProtection="1">
      <alignment horizontal="center" vertical="center" wrapText="1"/>
      <protection locked="0"/>
    </xf>
    <xf numFmtId="0" fontId="42" fillId="2" borderId="12" xfId="3" applyFont="1" applyFill="1" applyBorder="1" applyAlignment="1" applyProtection="1">
      <alignment horizontal="center" vertical="center" wrapText="1"/>
      <protection locked="0"/>
    </xf>
    <xf numFmtId="0" fontId="42" fillId="2" borderId="3" xfId="0" applyFont="1" applyFill="1" applyBorder="1" applyAlignment="1" applyProtection="1">
      <alignment horizontal="center" vertical="center" wrapText="1"/>
    </xf>
    <xf numFmtId="0" fontId="42" fillId="2" borderId="12" xfId="0" applyFont="1" applyFill="1" applyBorder="1" applyAlignment="1" applyProtection="1">
      <alignment horizontal="center" vertical="center" wrapText="1"/>
    </xf>
    <xf numFmtId="0" fontId="42" fillId="3" borderId="3" xfId="0" applyFont="1" applyFill="1" applyBorder="1" applyAlignment="1" applyProtection="1">
      <alignment horizontal="center" vertical="center" wrapText="1"/>
    </xf>
    <xf numFmtId="0" fontId="42" fillId="3" borderId="12" xfId="0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 wrapText="1"/>
    </xf>
    <xf numFmtId="0" fontId="42" fillId="3" borderId="5" xfId="0" applyFont="1" applyFill="1" applyBorder="1" applyAlignment="1" applyProtection="1">
      <alignment horizontal="center" vertical="center" wrapText="1"/>
    </xf>
    <xf numFmtId="0" fontId="42" fillId="3" borderId="6" xfId="0" applyFont="1" applyFill="1" applyBorder="1" applyAlignment="1" applyProtection="1">
      <alignment horizontal="center" vertical="center" wrapText="1"/>
    </xf>
    <xf numFmtId="0" fontId="42" fillId="5" borderId="3" xfId="0" applyFont="1" applyFill="1" applyBorder="1" applyAlignment="1" applyProtection="1">
      <alignment horizontal="center" vertical="center" wrapText="1"/>
    </xf>
    <xf numFmtId="0" fontId="42" fillId="5" borderId="1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42" fillId="3" borderId="7" xfId="0" applyFont="1" applyFill="1" applyBorder="1" applyAlignment="1" applyProtection="1">
      <alignment horizontal="center" vertical="center" wrapText="1"/>
    </xf>
    <xf numFmtId="0" fontId="42" fillId="2" borderId="7" xfId="0" applyFont="1" applyFill="1" applyBorder="1" applyAlignment="1" applyProtection="1">
      <alignment horizontal="center" vertical="center" wrapText="1"/>
    </xf>
    <xf numFmtId="0" fontId="42" fillId="2" borderId="3" xfId="0" applyFont="1" applyFill="1" applyBorder="1" applyAlignment="1" applyProtection="1">
      <alignment horizontal="center" vertical="center"/>
      <protection locked="0"/>
    </xf>
    <xf numFmtId="0" fontId="42" fillId="2" borderId="12" xfId="0" applyFont="1" applyFill="1" applyBorder="1" applyAlignment="1" applyProtection="1">
      <alignment horizontal="center" vertical="center"/>
      <protection locked="0"/>
    </xf>
    <xf numFmtId="0" fontId="4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12" xfId="0" applyFont="1" applyFill="1" applyBorder="1" applyAlignment="1" applyProtection="1">
      <alignment horizontal="center" vertical="center" wrapText="1"/>
      <protection locked="0"/>
    </xf>
    <xf numFmtId="0" fontId="42" fillId="2" borderId="3" xfId="0" applyFont="1" applyFill="1" applyBorder="1" applyAlignment="1">
      <alignment horizontal="center" vertical="center" textRotation="90" wrapText="1"/>
    </xf>
    <xf numFmtId="0" fontId="42" fillId="2" borderId="7" xfId="0" applyFont="1" applyFill="1" applyBorder="1" applyAlignment="1">
      <alignment horizontal="center" vertical="center" textRotation="90" wrapText="1"/>
    </xf>
    <xf numFmtId="0" fontId="42" fillId="2" borderId="12" xfId="0" applyFont="1" applyFill="1" applyBorder="1" applyAlignment="1">
      <alignment horizontal="center" vertical="center" textRotation="90" wrapText="1"/>
    </xf>
    <xf numFmtId="0" fontId="42" fillId="2" borderId="8" xfId="0" applyFont="1" applyFill="1" applyBorder="1" applyAlignment="1" applyProtection="1">
      <alignment horizontal="center" vertical="center" wrapText="1"/>
    </xf>
    <xf numFmtId="0" fontId="42" fillId="2" borderId="9" xfId="0" applyFont="1" applyFill="1" applyBorder="1" applyAlignment="1" applyProtection="1">
      <alignment horizontal="center" vertical="center" wrapText="1"/>
    </xf>
    <xf numFmtId="0" fontId="42" fillId="2" borderId="10" xfId="0" applyFont="1" applyFill="1" applyBorder="1" applyAlignment="1" applyProtection="1">
      <alignment horizontal="center" vertical="center" wrapText="1"/>
    </xf>
    <xf numFmtId="0" fontId="42" fillId="2" borderId="11" xfId="0" applyFont="1" applyFill="1" applyBorder="1" applyAlignment="1" applyProtection="1">
      <alignment horizontal="center" vertical="center" wrapText="1"/>
    </xf>
    <xf numFmtId="43" fontId="42" fillId="4" borderId="3" xfId="0" applyNumberFormat="1" applyFont="1" applyFill="1" applyBorder="1" applyAlignment="1" applyProtection="1">
      <alignment horizontal="center" vertical="center" textRotation="90" wrapText="1"/>
    </xf>
    <xf numFmtId="43" fontId="42" fillId="4" borderId="7" xfId="0" applyNumberFormat="1" applyFont="1" applyFill="1" applyBorder="1" applyAlignment="1" applyProtection="1">
      <alignment horizontal="center" vertical="center" textRotation="90" wrapText="1"/>
    </xf>
    <xf numFmtId="43" fontId="42" fillId="4" borderId="12" xfId="0" applyNumberFormat="1" applyFont="1" applyFill="1" applyBorder="1" applyAlignment="1" applyProtection="1">
      <alignment horizontal="center" vertical="center" textRotation="90" wrapText="1"/>
    </xf>
    <xf numFmtId="0" fontId="42" fillId="2" borderId="4" xfId="0" applyFont="1" applyFill="1" applyBorder="1" applyAlignment="1" applyProtection="1">
      <alignment horizontal="center" vertical="center" wrapText="1"/>
    </xf>
    <xf numFmtId="0" fontId="42" fillId="2" borderId="5" xfId="0" applyFont="1" applyFill="1" applyBorder="1" applyAlignment="1" applyProtection="1">
      <alignment horizontal="center" vertical="center" wrapText="1"/>
    </xf>
    <xf numFmtId="0" fontId="42" fillId="2" borderId="6" xfId="0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center" wrapText="1"/>
      <protection locked="0"/>
    </xf>
    <xf numFmtId="0" fontId="42" fillId="0" borderId="3" xfId="0" applyFont="1" applyFill="1" applyBorder="1" applyAlignment="1" applyProtection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0" fontId="42" fillId="2" borderId="3" xfId="2" applyNumberFormat="1" applyFont="1" applyFill="1" applyBorder="1" applyAlignment="1" applyProtection="1">
      <alignment horizontal="center" vertical="center" textRotation="90" wrapText="1"/>
    </xf>
    <xf numFmtId="10" fontId="42" fillId="2" borderId="7" xfId="2" applyNumberFormat="1" applyFont="1" applyFill="1" applyBorder="1" applyAlignment="1" applyProtection="1">
      <alignment horizontal="center" vertical="center" textRotation="90" wrapText="1"/>
    </xf>
    <xf numFmtId="10" fontId="42" fillId="2" borderId="12" xfId="2" applyNumberFormat="1" applyFont="1" applyFill="1" applyBorder="1" applyAlignment="1" applyProtection="1">
      <alignment horizontal="center" vertical="center" textRotation="90" wrapText="1"/>
    </xf>
    <xf numFmtId="9" fontId="2" fillId="16" borderId="2" xfId="2" applyFont="1" applyFill="1" applyBorder="1" applyAlignment="1" applyProtection="1">
      <alignment horizontal="center" vertical="center" wrapText="1"/>
      <protection locked="0"/>
    </xf>
    <xf numFmtId="9" fontId="2" fillId="16" borderId="6" xfId="2" applyFont="1" applyFill="1" applyBorder="1" applyAlignment="1" applyProtection="1">
      <alignment vertical="center" wrapText="1"/>
      <protection locked="0"/>
    </xf>
    <xf numFmtId="9" fontId="42" fillId="2" borderId="2" xfId="2" applyFont="1" applyFill="1" applyBorder="1" applyAlignment="1" applyProtection="1">
      <alignment vertical="center" wrapText="1"/>
      <protection locked="0"/>
    </xf>
    <xf numFmtId="9" fontId="42" fillId="2" borderId="2" xfId="2" applyFont="1" applyFill="1" applyBorder="1" applyAlignment="1" applyProtection="1">
      <alignment horizontal="center" vertical="center" wrapText="1"/>
      <protection locked="0"/>
    </xf>
    <xf numFmtId="9" fontId="2" fillId="16" borderId="2" xfId="68" applyNumberFormat="1" applyFont="1" applyFill="1" applyBorder="1" applyAlignment="1" applyProtection="1">
      <alignment vertical="center" wrapText="1"/>
      <protection locked="0"/>
    </xf>
  </cellXfs>
  <cellStyles count="72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0,0_x000d__x000a_NA_x000d__x000a_" xfId="3"/>
    <cellStyle name="Cells 2" xfId="21"/>
    <cellStyle name="Currency [0]" xfId="22"/>
    <cellStyle name="Currency2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Ввод  2" xfId="32"/>
    <cellStyle name="Гиперссылка 2" xfId="33"/>
    <cellStyle name="Гиперссылка 2 2" xfId="34"/>
    <cellStyle name="Гиперссылка 4" xfId="35"/>
    <cellStyle name="Заголовок" xfId="36"/>
    <cellStyle name="ЗаголовокСтолбца" xfId="37"/>
    <cellStyle name="Значение" xfId="38"/>
    <cellStyle name="Обычный" xfId="0" builtinId="0"/>
    <cellStyle name="Обычный 10" xfId="4"/>
    <cellStyle name="Обычный 11" xfId="68"/>
    <cellStyle name="Обычный 12" xfId="39"/>
    <cellStyle name="Обычный 12 2" xfId="40"/>
    <cellStyle name="Обычный 2" xfId="41"/>
    <cellStyle name="Обычный 2 2" xfId="42"/>
    <cellStyle name="Обычный 2 3" xfId="43"/>
    <cellStyle name="Обычный 2 4" xfId="44"/>
    <cellStyle name="Обычный 2 5" xfId="45"/>
    <cellStyle name="Обычный 2 6" xfId="46"/>
    <cellStyle name="Обычный 3" xfId="47"/>
    <cellStyle name="Обычный 3 2" xfId="48"/>
    <cellStyle name="Обычный 3 3" xfId="49"/>
    <cellStyle name="Обычный 3 4" xfId="50"/>
    <cellStyle name="Обычный 3 5" xfId="51"/>
    <cellStyle name="Обычный 30" xfId="52"/>
    <cellStyle name="Обычный 4" xfId="53"/>
    <cellStyle name="Обычный 4 2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Обычный_2020" xfId="5"/>
    <cellStyle name="Обычный_Отчет по ОС  2013 г._ответ на запрос_11_2014" xfId="71"/>
    <cellStyle name="Обычный_Расчет амортизации 2016" xfId="69"/>
    <cellStyle name="Процентный" xfId="2" builtinId="5"/>
    <cellStyle name="Процентный 2" xfId="60"/>
    <cellStyle name="Процентный 3" xfId="61"/>
    <cellStyle name="Стиль 1" xfId="62"/>
    <cellStyle name="Финансовый" xfId="1" builtinId="3"/>
    <cellStyle name="Финансовый 2" xfId="63"/>
    <cellStyle name="Финансовый 3" xfId="64"/>
    <cellStyle name="Финансовый 4" xfId="70"/>
    <cellStyle name="Формула" xfId="65"/>
    <cellStyle name="ФормулаВБ_Мониторинг инвестиций" xfId="66"/>
    <cellStyle name="ФормулаНаКонтроль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79;&#1085;&#1086;&#1089;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1"/>
      <sheetName val="2016"/>
      <sheetName val="2017"/>
      <sheetName val="2018"/>
      <sheetName val="Лист2"/>
      <sheetName val="2019"/>
      <sheetName val="2020"/>
      <sheetName val="2021"/>
      <sheetName val="2022"/>
      <sheetName val="База распределения"/>
      <sheetName val="База налог на имущество"/>
    </sheetNames>
    <sheetDataSet>
      <sheetData sheetId="0"/>
      <sheetData sheetId="1"/>
      <sheetData sheetId="2">
        <row r="17">
          <cell r="I17" t="str">
            <v>160</v>
          </cell>
        </row>
        <row r="18">
          <cell r="I18" t="str">
            <v>211</v>
          </cell>
        </row>
        <row r="21">
          <cell r="I21" t="str">
            <v>197</v>
          </cell>
        </row>
        <row r="22">
          <cell r="I22" t="str">
            <v>15</v>
          </cell>
        </row>
        <row r="23">
          <cell r="I23" t="str">
            <v>125</v>
          </cell>
        </row>
        <row r="24">
          <cell r="I24" t="str">
            <v>126</v>
          </cell>
        </row>
        <row r="25">
          <cell r="I25" t="str">
            <v>127</v>
          </cell>
        </row>
        <row r="26">
          <cell r="I26" t="str">
            <v>181</v>
          </cell>
        </row>
        <row r="27">
          <cell r="I27" t="str">
            <v>184</v>
          </cell>
        </row>
        <row r="28">
          <cell r="I28" t="str">
            <v>159</v>
          </cell>
        </row>
        <row r="29">
          <cell r="I29" t="str">
            <v>69</v>
          </cell>
        </row>
        <row r="30">
          <cell r="I30" t="str">
            <v>123</v>
          </cell>
        </row>
        <row r="31">
          <cell r="I31" t="str">
            <v>210</v>
          </cell>
        </row>
        <row r="32">
          <cell r="I32" t="str">
            <v>26</v>
          </cell>
        </row>
        <row r="33">
          <cell r="I33" t="str">
            <v>25</v>
          </cell>
        </row>
        <row r="34">
          <cell r="I34" t="str">
            <v>157</v>
          </cell>
        </row>
        <row r="35">
          <cell r="I35" t="str">
            <v>177</v>
          </cell>
        </row>
        <row r="36">
          <cell r="I36" t="str">
            <v>183</v>
          </cell>
        </row>
        <row r="37">
          <cell r="I37" t="str">
            <v>161</v>
          </cell>
        </row>
        <row r="38">
          <cell r="I38" t="str">
            <v>252</v>
          </cell>
        </row>
        <row r="39">
          <cell r="I39" t="str">
            <v>198</v>
          </cell>
        </row>
        <row r="41">
          <cell r="I41" t="str">
            <v>129</v>
          </cell>
        </row>
        <row r="42">
          <cell r="I42" t="str">
            <v>145</v>
          </cell>
        </row>
        <row r="43">
          <cell r="I43" t="str">
            <v>45</v>
          </cell>
        </row>
        <row r="44">
          <cell r="I44" t="str">
            <v>128</v>
          </cell>
        </row>
        <row r="45">
          <cell r="I45" t="str">
            <v>130</v>
          </cell>
        </row>
        <row r="46">
          <cell r="I46" t="str">
            <v>180</v>
          </cell>
        </row>
        <row r="47">
          <cell r="I47" t="str">
            <v>131</v>
          </cell>
        </row>
        <row r="49">
          <cell r="I49" t="str">
            <v>162</v>
          </cell>
        </row>
        <row r="50">
          <cell r="I50" t="str">
            <v>196</v>
          </cell>
        </row>
        <row r="51">
          <cell r="I51" t="str">
            <v>30</v>
          </cell>
        </row>
        <row r="53">
          <cell r="I53" t="str">
            <v>175</v>
          </cell>
        </row>
        <row r="54">
          <cell r="I54" t="str">
            <v>195</v>
          </cell>
        </row>
        <row r="55">
          <cell r="I55" t="str">
            <v>60</v>
          </cell>
        </row>
        <row r="56">
          <cell r="I56" t="str">
            <v>186</v>
          </cell>
        </row>
        <row r="57">
          <cell r="I57" t="str">
            <v>61</v>
          </cell>
        </row>
        <row r="58">
          <cell r="I58" t="str">
            <v>43</v>
          </cell>
        </row>
        <row r="59">
          <cell r="I59" t="str">
            <v>16</v>
          </cell>
        </row>
        <row r="60">
          <cell r="I60" t="str">
            <v>42</v>
          </cell>
        </row>
        <row r="61">
          <cell r="I61" t="str">
            <v>231</v>
          </cell>
        </row>
        <row r="62">
          <cell r="I62" t="str">
            <v>164</v>
          </cell>
        </row>
        <row r="63">
          <cell r="I63" t="str">
            <v>63</v>
          </cell>
        </row>
        <row r="64">
          <cell r="I64" t="str">
            <v>54</v>
          </cell>
        </row>
        <row r="65">
          <cell r="I65" t="str">
            <v>62</v>
          </cell>
        </row>
        <row r="66">
          <cell r="I66" t="str">
            <v>68</v>
          </cell>
        </row>
        <row r="67">
          <cell r="I67" t="str">
            <v>64</v>
          </cell>
        </row>
        <row r="68">
          <cell r="I68" t="str">
            <v>65</v>
          </cell>
        </row>
        <row r="69">
          <cell r="I69" t="str">
            <v>66</v>
          </cell>
        </row>
        <row r="70">
          <cell r="I70" t="str">
            <v>67</v>
          </cell>
        </row>
        <row r="71">
          <cell r="I71" t="str">
            <v>169</v>
          </cell>
        </row>
        <row r="72">
          <cell r="I72" t="str">
            <v>171</v>
          </cell>
        </row>
        <row r="73">
          <cell r="I73" t="str">
            <v>143</v>
          </cell>
        </row>
        <row r="74">
          <cell r="I74" t="str">
            <v>149</v>
          </cell>
        </row>
        <row r="75">
          <cell r="I75" t="str">
            <v>204</v>
          </cell>
        </row>
        <row r="76">
          <cell r="I76" t="str">
            <v>240</v>
          </cell>
        </row>
        <row r="77">
          <cell r="I77" t="str">
            <v>170</v>
          </cell>
        </row>
        <row r="78">
          <cell r="I78" t="str">
            <v>205</v>
          </cell>
        </row>
        <row r="79">
          <cell r="I79" t="str">
            <v>48</v>
          </cell>
        </row>
        <row r="80">
          <cell r="I80" t="str">
            <v>140</v>
          </cell>
        </row>
        <row r="81">
          <cell r="I81" t="str">
            <v>148</v>
          </cell>
        </row>
        <row r="82">
          <cell r="I82" t="str">
            <v>53</v>
          </cell>
        </row>
        <row r="83">
          <cell r="I83" t="str">
            <v>192</v>
          </cell>
        </row>
        <row r="84">
          <cell r="I84" t="str">
            <v>150</v>
          </cell>
        </row>
        <row r="85">
          <cell r="I85" t="str">
            <v>222</v>
          </cell>
        </row>
        <row r="86">
          <cell r="I86" t="str">
            <v>230</v>
          </cell>
        </row>
        <row r="87">
          <cell r="I87" t="str">
            <v>212</v>
          </cell>
        </row>
        <row r="88">
          <cell r="I88" t="str">
            <v>213</v>
          </cell>
        </row>
        <row r="89">
          <cell r="I89" t="str">
            <v>221</v>
          </cell>
        </row>
        <row r="90">
          <cell r="I90" t="str">
            <v>247</v>
          </cell>
        </row>
        <row r="91">
          <cell r="I91" t="str">
            <v>244</v>
          </cell>
        </row>
        <row r="92">
          <cell r="I92" t="str">
            <v>124</v>
          </cell>
        </row>
        <row r="93">
          <cell r="I93" t="str">
            <v>58</v>
          </cell>
        </row>
        <row r="94">
          <cell r="I94" t="str">
            <v>154</v>
          </cell>
        </row>
        <row r="95">
          <cell r="I95" t="str">
            <v>193</v>
          </cell>
        </row>
        <row r="96">
          <cell r="I96" t="str">
            <v>47</v>
          </cell>
        </row>
        <row r="97">
          <cell r="I97" t="str">
            <v>190</v>
          </cell>
        </row>
        <row r="98">
          <cell r="I98" t="str">
            <v>51</v>
          </cell>
        </row>
        <row r="102">
          <cell r="I102" t="str">
            <v>155</v>
          </cell>
        </row>
        <row r="103">
          <cell r="I103" t="str">
            <v>55</v>
          </cell>
        </row>
        <row r="104">
          <cell r="I104" t="str">
            <v>108</v>
          </cell>
        </row>
        <row r="105">
          <cell r="I105" t="str">
            <v>17</v>
          </cell>
        </row>
        <row r="106">
          <cell r="I106" t="str">
            <v>44</v>
          </cell>
        </row>
        <row r="107">
          <cell r="I107" t="str">
            <v>36</v>
          </cell>
        </row>
        <row r="108">
          <cell r="I108" t="str">
            <v>52</v>
          </cell>
        </row>
        <row r="109">
          <cell r="I109" t="str">
            <v>70</v>
          </cell>
        </row>
        <row r="110">
          <cell r="I110" t="str">
            <v>209</v>
          </cell>
        </row>
        <row r="111">
          <cell r="I111" t="str">
            <v>146</v>
          </cell>
        </row>
        <row r="112">
          <cell r="I112" t="str">
            <v>151</v>
          </cell>
        </row>
        <row r="113">
          <cell r="I113" t="str">
            <v>141</v>
          </cell>
        </row>
        <row r="114">
          <cell r="I114" t="str">
            <v>163</v>
          </cell>
        </row>
        <row r="115">
          <cell r="I115" t="str">
            <v>165</v>
          </cell>
        </row>
        <row r="116">
          <cell r="I116" t="str">
            <v>172</v>
          </cell>
        </row>
        <row r="117">
          <cell r="I117" t="str">
            <v>174</v>
          </cell>
        </row>
        <row r="118">
          <cell r="I118" t="str">
            <v>176</v>
          </cell>
        </row>
        <row r="119">
          <cell r="I119" t="str">
            <v>71</v>
          </cell>
        </row>
        <row r="120">
          <cell r="I120" t="str">
            <v>201</v>
          </cell>
        </row>
        <row r="121">
          <cell r="I121" t="str">
            <v>203</v>
          </cell>
        </row>
        <row r="122">
          <cell r="I122" t="str">
            <v>218</v>
          </cell>
        </row>
        <row r="123">
          <cell r="I123" t="str">
            <v>34</v>
          </cell>
        </row>
        <row r="124">
          <cell r="I124" t="str">
            <v>19</v>
          </cell>
        </row>
        <row r="125">
          <cell r="I125" t="str">
            <v>22</v>
          </cell>
        </row>
        <row r="126">
          <cell r="I126" t="str">
            <v>24</v>
          </cell>
        </row>
        <row r="127">
          <cell r="I127" t="str">
            <v>207</v>
          </cell>
        </row>
        <row r="129">
          <cell r="I129" t="str">
            <v>259</v>
          </cell>
        </row>
        <row r="130">
          <cell r="I130" t="str">
            <v>258</v>
          </cell>
        </row>
        <row r="131">
          <cell r="I131" t="str">
            <v>219</v>
          </cell>
        </row>
        <row r="132">
          <cell r="I132" t="str">
            <v>253</v>
          </cell>
        </row>
        <row r="133">
          <cell r="I133" t="str">
            <v>250</v>
          </cell>
        </row>
        <row r="134">
          <cell r="I134" t="str">
            <v>242</v>
          </cell>
        </row>
        <row r="135">
          <cell r="I135" t="str">
            <v>35</v>
          </cell>
        </row>
        <row r="136">
          <cell r="I136" t="str">
            <v>194</v>
          </cell>
        </row>
        <row r="137">
          <cell r="I137" t="str">
            <v>297</v>
          </cell>
        </row>
        <row r="138">
          <cell r="I138" t="str">
            <v>229</v>
          </cell>
        </row>
        <row r="139">
          <cell r="I139" t="str">
            <v>236</v>
          </cell>
        </row>
        <row r="140">
          <cell r="I140" t="str">
            <v>59</v>
          </cell>
        </row>
        <row r="141">
          <cell r="I141" t="str">
            <v>188</v>
          </cell>
        </row>
        <row r="142">
          <cell r="I142" t="str">
            <v>168</v>
          </cell>
        </row>
        <row r="143">
          <cell r="I143" t="str">
            <v>142</v>
          </cell>
        </row>
        <row r="144">
          <cell r="I144" t="str">
            <v>200</v>
          </cell>
        </row>
        <row r="145">
          <cell r="I145" t="str">
            <v>243</v>
          </cell>
        </row>
        <row r="146">
          <cell r="I146" t="str">
            <v>265</v>
          </cell>
        </row>
        <row r="147">
          <cell r="I147" t="str">
            <v>261</v>
          </cell>
        </row>
        <row r="148">
          <cell r="I148" t="str">
            <v>262</v>
          </cell>
        </row>
        <row r="149">
          <cell r="I149" t="str">
            <v>199</v>
          </cell>
        </row>
        <row r="150">
          <cell r="I150" t="str">
            <v>214</v>
          </cell>
        </row>
        <row r="151">
          <cell r="I151" t="str">
            <v>256</v>
          </cell>
        </row>
        <row r="154">
          <cell r="I154" t="str">
            <v>185</v>
          </cell>
        </row>
        <row r="155">
          <cell r="I155" t="str">
            <v>91</v>
          </cell>
        </row>
        <row r="156">
          <cell r="I156" t="str">
            <v>202</v>
          </cell>
        </row>
        <row r="157">
          <cell r="I157" t="str">
            <v>237</v>
          </cell>
        </row>
        <row r="158">
          <cell r="I158" t="str">
            <v>255</v>
          </cell>
        </row>
        <row r="160">
          <cell r="I160" t="str">
            <v>220</v>
          </cell>
        </row>
        <row r="161">
          <cell r="I161" t="str">
            <v>224</v>
          </cell>
        </row>
        <row r="162">
          <cell r="I162" t="str">
            <v>296</v>
          </cell>
        </row>
        <row r="163">
          <cell r="I163" t="str">
            <v>208</v>
          </cell>
        </row>
        <row r="164">
          <cell r="I164" t="str">
            <v>254</v>
          </cell>
        </row>
        <row r="165">
          <cell r="I165" t="str">
            <v>260</v>
          </cell>
        </row>
        <row r="166">
          <cell r="I166" t="str">
            <v>263</v>
          </cell>
        </row>
        <row r="167">
          <cell r="I167" t="str">
            <v>264</v>
          </cell>
        </row>
        <row r="168">
          <cell r="I168" t="str">
            <v>241</v>
          </cell>
        </row>
        <row r="170">
          <cell r="I170" t="str">
            <v>298</v>
          </cell>
        </row>
        <row r="171">
          <cell r="I171" t="str">
            <v>37</v>
          </cell>
        </row>
        <row r="172">
          <cell r="I172" t="str">
            <v>153</v>
          </cell>
        </row>
        <row r="173">
          <cell r="I173" t="str">
            <v>27</v>
          </cell>
        </row>
        <row r="174">
          <cell r="I174" t="str">
            <v>28</v>
          </cell>
        </row>
        <row r="175">
          <cell r="I175" t="str">
            <v>138</v>
          </cell>
        </row>
        <row r="176">
          <cell r="I176" t="str">
            <v>106</v>
          </cell>
        </row>
        <row r="177">
          <cell r="I177" t="str">
            <v>105</v>
          </cell>
        </row>
        <row r="178">
          <cell r="I178" t="str">
            <v>206</v>
          </cell>
        </row>
        <row r="179">
          <cell r="I179" t="str">
            <v>136</v>
          </cell>
        </row>
        <row r="180">
          <cell r="I180" t="str">
            <v>49</v>
          </cell>
        </row>
        <row r="181">
          <cell r="I181" t="str">
            <v>50</v>
          </cell>
        </row>
        <row r="182">
          <cell r="I182" t="str">
            <v>31</v>
          </cell>
        </row>
        <row r="183">
          <cell r="I183" t="str">
            <v>173</v>
          </cell>
        </row>
        <row r="184">
          <cell r="I184" t="str">
            <v>32</v>
          </cell>
        </row>
        <row r="185">
          <cell r="I185" t="str">
            <v>147</v>
          </cell>
        </row>
        <row r="186">
          <cell r="I186" t="str">
            <v>107</v>
          </cell>
        </row>
        <row r="187">
          <cell r="I187" t="str">
            <v>178</v>
          </cell>
        </row>
        <row r="188">
          <cell r="I188" t="str">
            <v>139</v>
          </cell>
        </row>
        <row r="190">
          <cell r="I190" t="str">
            <v>23</v>
          </cell>
        </row>
        <row r="191">
          <cell r="I191" t="str">
            <v>21</v>
          </cell>
        </row>
        <row r="192">
          <cell r="I192" t="str">
            <v>20</v>
          </cell>
        </row>
        <row r="193">
          <cell r="I193" t="str">
            <v>75</v>
          </cell>
        </row>
        <row r="194">
          <cell r="I194" t="str">
            <v>82</v>
          </cell>
        </row>
        <row r="195">
          <cell r="I195" t="str">
            <v>166</v>
          </cell>
        </row>
        <row r="196">
          <cell r="I196" t="str">
            <v>119</v>
          </cell>
        </row>
        <row r="197">
          <cell r="I197" t="str">
            <v>121</v>
          </cell>
        </row>
        <row r="198">
          <cell r="I198" t="str">
            <v>118</v>
          </cell>
        </row>
        <row r="199">
          <cell r="I199" t="str">
            <v>33</v>
          </cell>
        </row>
        <row r="200">
          <cell r="I200" t="str">
            <v>84</v>
          </cell>
        </row>
        <row r="201">
          <cell r="I201" t="str">
            <v>135</v>
          </cell>
        </row>
        <row r="202">
          <cell r="I202" t="str">
            <v>98</v>
          </cell>
        </row>
        <row r="203">
          <cell r="I203" t="str">
            <v>133</v>
          </cell>
        </row>
        <row r="204">
          <cell r="I204" t="str">
            <v>92</v>
          </cell>
        </row>
        <row r="205">
          <cell r="I205" t="str">
            <v>134</v>
          </cell>
        </row>
        <row r="206">
          <cell r="I206" t="str">
            <v>81</v>
          </cell>
        </row>
        <row r="207">
          <cell r="I207" t="str">
            <v>77</v>
          </cell>
        </row>
        <row r="208">
          <cell r="I208" t="str">
            <v>76</v>
          </cell>
        </row>
        <row r="209">
          <cell r="I209" t="str">
            <v>89</v>
          </cell>
        </row>
        <row r="210">
          <cell r="I210" t="str">
            <v>79</v>
          </cell>
        </row>
        <row r="211">
          <cell r="I211" t="str">
            <v>85</v>
          </cell>
        </row>
        <row r="212">
          <cell r="I212" t="str">
            <v>72</v>
          </cell>
        </row>
        <row r="213">
          <cell r="I213" t="str">
            <v>83</v>
          </cell>
        </row>
        <row r="214">
          <cell r="I214" t="str">
            <v>122</v>
          </cell>
        </row>
        <row r="217">
          <cell r="I217" t="str">
            <v>223</v>
          </cell>
        </row>
        <row r="218">
          <cell r="I218" t="str">
            <v>93</v>
          </cell>
        </row>
        <row r="219">
          <cell r="I219" t="str">
            <v>187</v>
          </cell>
        </row>
        <row r="220">
          <cell r="I220" t="str">
            <v>97</v>
          </cell>
        </row>
        <row r="221">
          <cell r="I221" t="str">
            <v>251</v>
          </cell>
        </row>
        <row r="222">
          <cell r="I222" t="str">
            <v>102</v>
          </cell>
        </row>
        <row r="224">
          <cell r="I224" t="str">
            <v>103</v>
          </cell>
        </row>
        <row r="225">
          <cell r="I225" t="str">
            <v>95</v>
          </cell>
        </row>
        <row r="226">
          <cell r="I226" t="str">
            <v>94</v>
          </cell>
        </row>
        <row r="227">
          <cell r="I227" t="str">
            <v>99</v>
          </cell>
        </row>
        <row r="228">
          <cell r="I228" t="str">
            <v>38</v>
          </cell>
        </row>
        <row r="229">
          <cell r="I229" t="str">
            <v>182</v>
          </cell>
        </row>
        <row r="230">
          <cell r="I230" t="str">
            <v>39</v>
          </cell>
        </row>
        <row r="231">
          <cell r="I231" t="str">
            <v>104</v>
          </cell>
        </row>
        <row r="232">
          <cell r="I232" t="str">
            <v>112</v>
          </cell>
        </row>
        <row r="233">
          <cell r="I233" t="str">
            <v>113</v>
          </cell>
        </row>
        <row r="234">
          <cell r="I234" t="str">
            <v>114</v>
          </cell>
        </row>
        <row r="235">
          <cell r="I235" t="str">
            <v>115</v>
          </cell>
        </row>
        <row r="236">
          <cell r="I236" t="str">
            <v>116</v>
          </cell>
        </row>
        <row r="237">
          <cell r="I237" t="str">
            <v>117</v>
          </cell>
        </row>
        <row r="238">
          <cell r="I238" t="str">
            <v>57</v>
          </cell>
        </row>
        <row r="239">
          <cell r="I239" t="str">
            <v>96</v>
          </cell>
        </row>
        <row r="240">
          <cell r="I240" t="str">
            <v>90</v>
          </cell>
        </row>
        <row r="241">
          <cell r="I241" t="str">
            <v>101</v>
          </cell>
        </row>
        <row r="242">
          <cell r="I242" t="str">
            <v>56</v>
          </cell>
        </row>
        <row r="243">
          <cell r="I243" t="str">
            <v>88</v>
          </cell>
        </row>
        <row r="244">
          <cell r="I244" t="str">
            <v>80</v>
          </cell>
        </row>
        <row r="245">
          <cell r="I245" t="str">
            <v>73</v>
          </cell>
        </row>
        <row r="246">
          <cell r="I246" t="str">
            <v>78</v>
          </cell>
        </row>
        <row r="247">
          <cell r="I247" t="str">
            <v>137</v>
          </cell>
        </row>
        <row r="248">
          <cell r="I248" t="str">
            <v>100</v>
          </cell>
        </row>
        <row r="249">
          <cell r="I249" t="str">
            <v>87</v>
          </cell>
        </row>
        <row r="250">
          <cell r="I250" t="str">
            <v>120</v>
          </cell>
        </row>
        <row r="252">
          <cell r="I252" t="str">
            <v>109</v>
          </cell>
        </row>
        <row r="254">
          <cell r="I254" t="str">
            <v>40</v>
          </cell>
        </row>
        <row r="255">
          <cell r="I255" t="str">
            <v>232</v>
          </cell>
        </row>
        <row r="256">
          <cell r="I256" t="str">
            <v>233</v>
          </cell>
        </row>
        <row r="257">
          <cell r="I257" t="str">
            <v>227</v>
          </cell>
        </row>
        <row r="258">
          <cell r="I258" t="str">
            <v>234</v>
          </cell>
        </row>
        <row r="259">
          <cell r="I259" t="str">
            <v>235</v>
          </cell>
        </row>
        <row r="260">
          <cell r="I260" t="str">
            <v>46</v>
          </cell>
        </row>
        <row r="261">
          <cell r="I261" t="str">
            <v>41</v>
          </cell>
        </row>
        <row r="270">
          <cell r="I270" t="str">
            <v>179</v>
          </cell>
        </row>
        <row r="271">
          <cell r="I271" t="str">
            <v>228</v>
          </cell>
        </row>
        <row r="272">
          <cell r="I272" t="str">
            <v>111</v>
          </cell>
        </row>
        <row r="273">
          <cell r="I273" t="str">
            <v>29</v>
          </cell>
        </row>
        <row r="274">
          <cell r="I274" t="str">
            <v>144</v>
          </cell>
        </row>
        <row r="275">
          <cell r="I275" t="str">
            <v>110</v>
          </cell>
        </row>
        <row r="276">
          <cell r="I276" t="str">
            <v>158</v>
          </cell>
        </row>
      </sheetData>
      <sheetData sheetId="3"/>
      <sheetData sheetId="4"/>
      <sheetData sheetId="5"/>
      <sheetData sheetId="6">
        <row r="19">
          <cell r="B19" t="str">
            <v>Подвальное нежилое помещение , Э000000050, 22.05.2014</v>
          </cell>
          <cell r="R19">
            <v>3512560</v>
          </cell>
          <cell r="S19">
            <v>2312435.333333333</v>
          </cell>
          <cell r="U19">
            <v>848868.66666666674</v>
          </cell>
          <cell r="Z19">
            <v>351256</v>
          </cell>
          <cell r="AC19">
            <v>2.1999999999999999E-2</v>
          </cell>
        </row>
        <row r="20">
          <cell r="B20" t="str">
            <v>Система охранной сигнализации пр. Коммунистический 57 а  подвальное помещение хозблока, Э00000107</v>
          </cell>
          <cell r="R20">
            <v>95420</v>
          </cell>
          <cell r="S20">
            <v>37486.428571428572</v>
          </cell>
          <cell r="U20">
            <v>44302.142857142855</v>
          </cell>
          <cell r="Z20">
            <v>13631.428571428572</v>
          </cell>
          <cell r="AC20">
            <v>0</v>
          </cell>
        </row>
        <row r="21">
          <cell r="B21" t="str">
            <v>Здание складских и пр.помещений №4, 00010317</v>
          </cell>
          <cell r="R21">
            <v>11391200.002319999</v>
          </cell>
          <cell r="U21">
            <v>11201872.578458725</v>
          </cell>
          <cell r="Z21">
            <v>189327.4238612742</v>
          </cell>
          <cell r="AC21">
            <v>2.1999999999999999E-2</v>
          </cell>
        </row>
        <row r="22">
          <cell r="B22" t="str">
            <v>Мобильное бытовое помещение контейнерного типа</v>
          </cell>
          <cell r="R22">
            <v>510037.49</v>
          </cell>
          <cell r="S22">
            <v>12143.749761904761</v>
          </cell>
          <cell r="U22">
            <v>425031.2416666667</v>
          </cell>
          <cell r="Z22">
            <v>72862.498571428558</v>
          </cell>
        </row>
        <row r="23">
          <cell r="B23" t="str">
            <v>Здание газорекламы зд.3 1-но этажное, 00010304</v>
          </cell>
          <cell r="R23">
            <v>8050833.3300000001</v>
          </cell>
          <cell r="S23">
            <v>0</v>
          </cell>
          <cell r="U23">
            <v>7917024.4657894736</v>
          </cell>
          <cell r="Z23">
            <v>133808.86421052631</v>
          </cell>
          <cell r="AC23">
            <v>2.1999999999999999E-2</v>
          </cell>
        </row>
        <row r="25">
          <cell r="B25" t="str">
            <v>Система охранной сигнализации пр. Коммунистический 57 а хозблок и стр.1, Э00000091, 07.09.2015, 99 300.00</v>
          </cell>
          <cell r="R25">
            <v>99300</v>
          </cell>
          <cell r="S25">
            <v>46103.571428571428</v>
          </cell>
          <cell r="U25">
            <v>39010.714285714275</v>
          </cell>
          <cell r="Z25">
            <v>14185.714285714286</v>
          </cell>
          <cell r="AC25">
            <v>0</v>
          </cell>
        </row>
        <row r="26">
          <cell r="B26" t="str">
            <v>Административное здание N1, 000000002, 02.04.2012</v>
          </cell>
          <cell r="R26">
            <v>11411598</v>
          </cell>
          <cell r="S26">
            <v>2528885.9833795014</v>
          </cell>
          <cell r="U26">
            <v>8503379.1191135757</v>
          </cell>
          <cell r="Z26">
            <v>379332.89750692516</v>
          </cell>
          <cell r="AC26">
            <v>2.1999999999999999E-2</v>
          </cell>
        </row>
        <row r="27">
          <cell r="B27" t="str">
            <v>Бильярдный стол № 10, 00070110, 14.12.2012</v>
          </cell>
          <cell r="R27">
            <v>51642.5</v>
          </cell>
          <cell r="S27">
            <v>51642.5</v>
          </cell>
          <cell r="U27">
            <v>0</v>
          </cell>
          <cell r="Z27">
            <v>0</v>
          </cell>
          <cell r="AC27">
            <v>0</v>
          </cell>
        </row>
        <row r="28">
          <cell r="B28" t="str">
            <v>Бильярдный стол № 12, 00070111, 14.12.2012</v>
          </cell>
          <cell r="R28">
            <v>61984.62</v>
          </cell>
          <cell r="S28">
            <v>61984.62</v>
          </cell>
          <cell r="U28">
            <v>0</v>
          </cell>
          <cell r="Z28">
            <v>0</v>
          </cell>
          <cell r="AC28">
            <v>0</v>
          </cell>
        </row>
        <row r="29">
          <cell r="B29" t="str">
            <v>Бильярдный стол № 12, 00070112, 14.12.2012</v>
          </cell>
          <cell r="R29">
            <v>61984.62</v>
          </cell>
          <cell r="S29">
            <v>61984.62</v>
          </cell>
          <cell r="U29">
            <v>0</v>
          </cell>
          <cell r="Z29">
            <v>0</v>
          </cell>
          <cell r="AC29">
            <v>0</v>
          </cell>
        </row>
        <row r="30">
          <cell r="B30" t="str">
            <v>Ноутбук Apple MacBook Pro, Э00000074, 23.01.2015, 83 279.66</v>
          </cell>
          <cell r="R30">
            <v>83279.66</v>
          </cell>
          <cell r="S30">
            <v>83279.66</v>
          </cell>
          <cell r="U30">
            <v>0</v>
          </cell>
          <cell r="Z30">
            <v>0</v>
          </cell>
          <cell r="AC30">
            <v>0</v>
          </cell>
        </row>
        <row r="31">
          <cell r="B31" t="str">
            <v>Шкаф-купе 5 дверей, Э00000077, 12.03.2015, 58 841.00</v>
          </cell>
          <cell r="R31">
            <v>58841</v>
          </cell>
          <cell r="S31">
            <v>31521.964285714279</v>
          </cell>
          <cell r="U31">
            <v>18913.178571428572</v>
          </cell>
          <cell r="Z31">
            <v>8405.8571428571413</v>
          </cell>
          <cell r="AC31">
            <v>0</v>
          </cell>
        </row>
        <row r="32">
          <cell r="B32" t="str">
            <v>Двухэтажное нежилое помещение (хозблок), Э000000049, 22.05.2014</v>
          </cell>
          <cell r="S32">
            <v>4652731.333333334</v>
          </cell>
          <cell r="U32">
            <v>1707964.6666666665</v>
          </cell>
          <cell r="Z32">
            <v>706744</v>
          </cell>
          <cell r="AC32">
            <v>2.1999999999999999E-2</v>
          </cell>
        </row>
        <row r="33">
          <cell r="B33" t="str">
            <v>Компьютерная сеть ГЭС, 00045629, 14.12.2012</v>
          </cell>
          <cell r="R33">
            <v>9417.82</v>
          </cell>
          <cell r="S33">
            <v>9417.82</v>
          </cell>
          <cell r="U33">
            <v>0</v>
          </cell>
          <cell r="Z33">
            <v>0</v>
          </cell>
          <cell r="AC33">
            <v>0</v>
          </cell>
        </row>
        <row r="34">
          <cell r="B34" t="str">
            <v>Кондиционер Mitsubishi Electric, 00070020, 14.12.2012</v>
          </cell>
          <cell r="R34">
            <v>53779.05</v>
          </cell>
          <cell r="S34">
            <v>53779.05</v>
          </cell>
          <cell r="U34">
            <v>0</v>
          </cell>
          <cell r="Z34">
            <v>0</v>
          </cell>
          <cell r="AC34">
            <v>0</v>
          </cell>
        </row>
        <row r="35">
          <cell r="B35" t="str">
            <v>Моноблок Lenovo, Э00000106</v>
          </cell>
          <cell r="R35">
            <v>42364.41</v>
          </cell>
          <cell r="S35">
            <v>40010.831666666665</v>
          </cell>
          <cell r="U35">
            <v>0</v>
          </cell>
          <cell r="Z35">
            <v>2353.5783333333347</v>
          </cell>
          <cell r="AC35">
            <v>0</v>
          </cell>
        </row>
        <row r="36">
          <cell r="B36" t="str">
            <v>Металлическое ограждение территории по пр. Коммунистическому 57а, 000000016, 16.11.2012 &lt;*&gt;</v>
          </cell>
          <cell r="R36">
            <v>389991.32</v>
          </cell>
          <cell r="S36">
            <v>112818.77573308766</v>
          </cell>
          <cell r="U36">
            <v>246375.65140036849</v>
          </cell>
          <cell r="Z36">
            <v>30796.892866543829</v>
          </cell>
        </row>
        <row r="37">
          <cell r="B37" t="str">
            <v>Металлическое ограждение территории по пр. Коммунистическому 57б, 000000015, 22.10.2012</v>
          </cell>
          <cell r="R37">
            <v>99501.98</v>
          </cell>
          <cell r="S37">
            <v>40680.367513812154</v>
          </cell>
          <cell r="U37">
            <v>52224.796132596675</v>
          </cell>
          <cell r="Z37">
            <v>6596.8163535911608</v>
          </cell>
        </row>
        <row r="38">
          <cell r="B38" t="str">
            <v>МФУ RICOH AFICIO MP 2001L, Э00000047, 31.03.2014</v>
          </cell>
          <cell r="R38">
            <v>42400</v>
          </cell>
          <cell r="S38">
            <v>42400</v>
          </cell>
          <cell r="U38">
            <v>0</v>
          </cell>
          <cell r="Z38">
            <v>0</v>
          </cell>
          <cell r="AC38">
            <v>0</v>
          </cell>
        </row>
        <row r="39">
          <cell r="B39" t="str">
            <v>Ноутбук 17.3'' ASUS (G750JS), Э00000070, 24.12.2014</v>
          </cell>
          <cell r="R39">
            <v>64398.31</v>
          </cell>
          <cell r="S39">
            <v>64398.31</v>
          </cell>
          <cell r="U39">
            <v>0</v>
          </cell>
          <cell r="Z39">
            <v>0</v>
          </cell>
          <cell r="AC39">
            <v>0</v>
          </cell>
        </row>
        <row r="40">
          <cell r="B40" t="str">
            <v>Торцовочная пила KGS 315 Plus Metabo, Э00000076, 18.02.2015, 47 280.51</v>
          </cell>
          <cell r="R40">
            <v>47280.51</v>
          </cell>
          <cell r="S40">
            <v>18124.195500000002</v>
          </cell>
          <cell r="U40">
            <v>24428.263500000001</v>
          </cell>
          <cell r="Z40">
            <v>4728.0510000000004</v>
          </cell>
          <cell r="AC40">
            <v>0</v>
          </cell>
        </row>
        <row r="41">
          <cell r="B41" t="str">
            <v>Ноутбук Apple MacBook Pro 2.3GHZ 16Gb 512Gb 15.4", Э00000051, 29.05.2014</v>
          </cell>
          <cell r="R41">
            <v>93990</v>
          </cell>
          <cell r="S41">
            <v>93990</v>
          </cell>
          <cell r="U41">
            <v>0</v>
          </cell>
          <cell r="Z41">
            <v>0</v>
          </cell>
          <cell r="AC41">
            <v>0</v>
          </cell>
        </row>
        <row r="42">
          <cell r="B42" t="str">
            <v>Планшетный компьютер Microsoft Surface Pro 4, Э00000148</v>
          </cell>
          <cell r="R42">
            <v>98898</v>
          </cell>
          <cell r="S42">
            <v>68679.166666666657</v>
          </cell>
          <cell r="U42">
            <v>0</v>
          </cell>
          <cell r="Z42">
            <v>30218.833333333328</v>
          </cell>
          <cell r="AC42">
            <v>0</v>
          </cell>
        </row>
        <row r="43">
          <cell r="B43" t="str">
            <v>Система охранной сигнализации пр. Коммунистический 57 а стр.2, Э00000092, 07.09.2015, 46 185.00</v>
          </cell>
          <cell r="R43">
            <v>46185</v>
          </cell>
          <cell r="S43">
            <v>21443.035714285714</v>
          </cell>
          <cell r="U43">
            <v>18144.107142857138</v>
          </cell>
          <cell r="Z43">
            <v>6597.8571428571431</v>
          </cell>
          <cell r="AC43">
            <v>0</v>
          </cell>
        </row>
        <row r="44">
          <cell r="S44">
            <v>1426666.6666666665</v>
          </cell>
          <cell r="U44">
            <v>499333.33333333349</v>
          </cell>
          <cell r="Z44">
            <v>214000</v>
          </cell>
        </row>
        <row r="45">
          <cell r="B45" t="str">
            <v>Презентационное оборудование, 00075777, 14.12.2012</v>
          </cell>
          <cell r="R45">
            <v>66373.97</v>
          </cell>
          <cell r="S45">
            <v>58999.084444444445</v>
          </cell>
          <cell r="U45">
            <v>0</v>
          </cell>
          <cell r="Z45">
            <v>7374.8855555555547</v>
          </cell>
          <cell r="AC45">
            <v>0</v>
          </cell>
        </row>
        <row r="46">
          <cell r="B46" t="str">
            <v>Проезды и бетонированные площадки пр. Коммунистический 57а, Э00000033, 05.11.2013</v>
          </cell>
          <cell r="R46">
            <v>667320</v>
          </cell>
          <cell r="S46">
            <v>478900.23529411771</v>
          </cell>
          <cell r="U46">
            <v>94209.882352941146</v>
          </cell>
          <cell r="Z46">
            <v>94209.882352941175</v>
          </cell>
        </row>
        <row r="47">
          <cell r="B47" t="str">
            <v>Тепловой ввод здания, 00020317, 14.12.2012</v>
          </cell>
          <cell r="R47">
            <v>59401.91</v>
          </cell>
          <cell r="S47">
            <v>59401.91</v>
          </cell>
          <cell r="U47">
            <v>0</v>
          </cell>
          <cell r="Z47">
            <v>0</v>
          </cell>
        </row>
        <row r="48">
          <cell r="B48" t="str">
            <v>Тренажер силовой 4-х позиционный, 00070113, 12.11.2014</v>
          </cell>
          <cell r="R48">
            <v>47358</v>
          </cell>
          <cell r="S48">
            <v>47358</v>
          </cell>
          <cell r="U48">
            <v>0</v>
          </cell>
          <cell r="Z48">
            <v>0</v>
          </cell>
          <cell r="AC48">
            <v>0</v>
          </cell>
        </row>
        <row r="49">
          <cell r="B49" t="str">
            <v>Шкаф-купе № 2, 00075781, 18.12.2012</v>
          </cell>
          <cell r="R49">
            <v>75300</v>
          </cell>
          <cell r="S49">
            <v>64542.857142857138</v>
          </cell>
          <cell r="U49">
            <v>0</v>
          </cell>
          <cell r="Z49">
            <v>10757.142857142861</v>
          </cell>
          <cell r="AC49">
            <v>0</v>
          </cell>
        </row>
        <row r="50">
          <cell r="B50" t="str">
            <v>Телефон Apple Iphone 6 64 GB Gold, Э00000073, 21.01.2015, 44 813.56</v>
          </cell>
          <cell r="R50">
            <v>44813.56</v>
          </cell>
          <cell r="S50">
            <v>44813.56</v>
          </cell>
          <cell r="U50">
            <v>0</v>
          </cell>
          <cell r="Z50">
            <v>0</v>
          </cell>
          <cell r="AC50">
            <v>0</v>
          </cell>
        </row>
        <row r="51">
          <cell r="B51" t="str">
            <v>Шкаф-купе № 3, 00075782, 18.12.2012</v>
          </cell>
          <cell r="R51">
            <v>49300</v>
          </cell>
          <cell r="S51">
            <v>42257.142857142862</v>
          </cell>
          <cell r="U51">
            <v>0</v>
          </cell>
          <cell r="Z51">
            <v>7042.8571428571413</v>
          </cell>
          <cell r="AC51">
            <v>0</v>
          </cell>
        </row>
        <row r="52">
          <cell r="B52" t="str">
            <v xml:space="preserve">Снегоуборщик Master Yard MV8522 RE, </v>
          </cell>
          <cell r="R52">
            <v>56355.08</v>
          </cell>
          <cell r="S52">
            <v>2191.5864444444446</v>
          </cell>
          <cell r="U52">
            <v>50406.488222222222</v>
          </cell>
          <cell r="Z52">
            <v>3757.0053333333335</v>
          </cell>
          <cell r="AC52">
            <v>0</v>
          </cell>
        </row>
        <row r="53">
          <cell r="B53" t="str">
            <v>Система видеонаблюдения</v>
          </cell>
          <cell r="R53">
            <v>134196.81</v>
          </cell>
          <cell r="S53">
            <v>1118.30675</v>
          </cell>
          <cell r="U53">
            <v>119658.82225000001</v>
          </cell>
          <cell r="Z53">
            <v>13419.681</v>
          </cell>
          <cell r="AC53">
            <v>0</v>
          </cell>
        </row>
        <row r="54">
          <cell r="B54" t="str">
            <v>Ноутбук Asus Zenbook Flip</v>
          </cell>
          <cell r="R54">
            <v>82203.39</v>
          </cell>
          <cell r="S54">
            <v>9133.7099999999991</v>
          </cell>
          <cell r="U54">
            <v>45668.549999999996</v>
          </cell>
          <cell r="Z54">
            <v>27401.129999999997</v>
          </cell>
          <cell r="AC54">
            <v>0</v>
          </cell>
        </row>
        <row r="55">
          <cell r="B55" t="str">
            <v>Разборный склад-навес для хранения материалов, Э00000283</v>
          </cell>
          <cell r="R55">
            <v>77859.86</v>
          </cell>
          <cell r="U55">
            <v>77428.503434903047</v>
          </cell>
          <cell r="Z55">
            <v>431.35656509695292</v>
          </cell>
        </row>
        <row r="56">
          <cell r="B56" t="str">
            <v>Одноэтажное нежилое здание, Э00000311</v>
          </cell>
          <cell r="R56">
            <v>5032000</v>
          </cell>
          <cell r="U56">
            <v>5032000</v>
          </cell>
          <cell r="Z56">
            <v>0</v>
          </cell>
          <cell r="AC56">
            <v>2.1999999999999999E-2</v>
          </cell>
        </row>
        <row r="57">
          <cell r="B57" t="str">
            <v>МФУ HP LaserJet Pro M426fdn, Э00000262</v>
          </cell>
          <cell r="R57">
            <v>22703.33</v>
          </cell>
          <cell r="U57">
            <v>18288.793611111112</v>
          </cell>
          <cell r="Z57">
            <v>4414.5363888888896</v>
          </cell>
          <cell r="AC57">
            <v>0</v>
          </cell>
        </row>
        <row r="58">
          <cell r="B58" t="str">
            <v>МФУ НР LaserJet Pro М426fdn, Э00000270</v>
          </cell>
          <cell r="R58">
            <v>24083.33</v>
          </cell>
          <cell r="U58">
            <v>21407.404444444444</v>
          </cell>
          <cell r="Z58">
            <v>2675.9255555555555</v>
          </cell>
          <cell r="AC58">
            <v>0</v>
          </cell>
        </row>
        <row r="59">
          <cell r="B59" t="str">
            <v>МФУ НР LaserJet Pro М426fdn, Э00000271</v>
          </cell>
          <cell r="R59">
            <v>24083.33</v>
          </cell>
          <cell r="U59">
            <v>21407.404444444444</v>
          </cell>
          <cell r="Z59">
            <v>2675.9255555555555</v>
          </cell>
          <cell r="AC59">
            <v>0</v>
          </cell>
        </row>
        <row r="60">
          <cell r="B60" t="str">
            <v>Разборный навес, Э00000280</v>
          </cell>
          <cell r="R60">
            <v>140862.49</v>
          </cell>
          <cell r="U60">
            <v>139297.35122222221</v>
          </cell>
          <cell r="Z60">
            <v>1565.1387777777777</v>
          </cell>
        </row>
        <row r="61">
          <cell r="B61" t="str">
            <v>Монитор АОС, Э00000254</v>
          </cell>
          <cell r="R61">
            <v>51666.67</v>
          </cell>
          <cell r="U61">
            <v>38750.002500000002</v>
          </cell>
          <cell r="Z61">
            <v>12916.6675</v>
          </cell>
          <cell r="AC61">
            <v>0</v>
          </cell>
        </row>
        <row r="62">
          <cell r="B62" t="str">
            <v>Смартфон Apple iPhone 11 256GB Purple, Э00000315</v>
          </cell>
          <cell r="R62">
            <v>61658.33</v>
          </cell>
          <cell r="U62">
            <v>61658.33</v>
          </cell>
          <cell r="Z62">
            <v>0</v>
          </cell>
          <cell r="AC62">
            <v>0</v>
          </cell>
        </row>
        <row r="63">
          <cell r="B63" t="str">
            <v>Компьютер Acer, Э00000261</v>
          </cell>
          <cell r="R63">
            <v>45398.34</v>
          </cell>
          <cell r="U63">
            <v>36570.884999999995</v>
          </cell>
          <cell r="Z63">
            <v>8827.4549999999981</v>
          </cell>
          <cell r="AC63">
            <v>0</v>
          </cell>
        </row>
        <row r="64">
          <cell r="B64" t="str">
            <v>Разборный склад-навес для хранения материалов, Э00000264</v>
          </cell>
          <cell r="R64">
            <v>59367.28</v>
          </cell>
          <cell r="U64">
            <v>58051.661606648195</v>
          </cell>
          <cell r="Z64">
            <v>1315.6183933518005</v>
          </cell>
        </row>
        <row r="65">
          <cell r="B65" t="str">
            <v>Основное подразделение</v>
          </cell>
        </row>
        <row r="66">
          <cell r="B66" t="str">
            <v>Аппарат испытания диэлектриков АИД-70М, Э00000052, 30.05.2014</v>
          </cell>
          <cell r="R66">
            <v>152542.37</v>
          </cell>
          <cell r="S66">
            <v>152542.37</v>
          </cell>
          <cell r="U66">
            <v>0</v>
          </cell>
          <cell r="Z66">
            <v>0</v>
          </cell>
        </row>
        <row r="67">
          <cell r="B67" t="str">
            <v>Трансформаторная подстанция ТП-297, Э00000090, 31.08.2015, 1 765 915.00</v>
          </cell>
          <cell r="R67">
            <v>1765915</v>
          </cell>
          <cell r="S67">
            <v>294319.16666666669</v>
          </cell>
          <cell r="U67">
            <v>1383300.0833333333</v>
          </cell>
          <cell r="Z67">
            <v>88295.75</v>
          </cell>
          <cell r="AC67">
            <v>2.1999999999999999E-2</v>
          </cell>
        </row>
        <row r="68">
          <cell r="B68" t="str">
            <v>ВЛ-0,4кВ от ТП-47 ф.4, 000000022, 28.12.2012</v>
          </cell>
          <cell r="R68">
            <v>119467.27</v>
          </cell>
          <cell r="S68">
            <v>47786.90800000001</v>
          </cell>
          <cell r="U68">
            <v>63715.877333333323</v>
          </cell>
          <cell r="Z68">
            <v>7964.4846666666672</v>
          </cell>
          <cell r="AC68">
            <v>2.1999999999999999E-2</v>
          </cell>
        </row>
        <row r="69">
          <cell r="B69" t="str">
            <v>ВЛИ-0,4 кВ от ВУ ж/д ул. Победы, 16 до автостоянки, Э00000068, 30.11.2014</v>
          </cell>
          <cell r="R69">
            <v>35029.300000000003</v>
          </cell>
          <cell r="S69">
            <v>9535.7538888888903</v>
          </cell>
          <cell r="U69">
            <v>23158.259444444448</v>
          </cell>
          <cell r="Z69">
            <v>2335.2866666666669</v>
          </cell>
          <cell r="AC69">
            <v>2.1999999999999999E-2</v>
          </cell>
        </row>
        <row r="70">
          <cell r="B70" t="str">
            <v>Кабельная линия 10кВ ГПП-702 - ТП-330, Э00000089, 31.08.2015, 4 762 631.46</v>
          </cell>
          <cell r="R70">
            <v>4762631.46</v>
          </cell>
          <cell r="S70">
            <v>529181.27333333332</v>
          </cell>
          <cell r="U70">
            <v>4074695.8046666663</v>
          </cell>
          <cell r="Z70">
            <v>158754.38199999998</v>
          </cell>
          <cell r="AC70">
            <v>2.1999999999999999E-2</v>
          </cell>
        </row>
        <row r="71">
          <cell r="B71" t="str">
            <v>Диспетчерский пульт, 00045614, 14.12.2012</v>
          </cell>
          <cell r="R71">
            <v>1</v>
          </cell>
          <cell r="U71">
            <v>0</v>
          </cell>
          <cell r="AC71">
            <v>0</v>
          </cell>
        </row>
        <row r="72">
          <cell r="B72" t="str">
            <v>ВЛИ-0,4 кВ от ТП-222 ф.1 до нежилого помещения  ул. Сосновая 4 стр 1/1, Э00000079, 31.03.2015, 72 410.28</v>
          </cell>
          <cell r="R72">
            <v>72410.28</v>
          </cell>
          <cell r="S72">
            <v>18102.57</v>
          </cell>
          <cell r="U72">
            <v>49480.358</v>
          </cell>
          <cell r="Z72">
            <v>4827.3519999999999</v>
          </cell>
          <cell r="AC72">
            <v>2.1999999999999999E-2</v>
          </cell>
        </row>
        <row r="73">
          <cell r="B73" t="str">
            <v>Диспетчерский пункт Информационной системы распр.подст., 00045615, 14.12.2012</v>
          </cell>
          <cell r="R73">
            <v>1</v>
          </cell>
          <cell r="S73">
            <v>1</v>
          </cell>
          <cell r="U73">
            <v>0</v>
          </cell>
          <cell r="Z73">
            <v>0</v>
          </cell>
          <cell r="AC73">
            <v>0</v>
          </cell>
        </row>
        <row r="74">
          <cell r="B74" t="str">
            <v>Железобетонный забор вокруг ГЭС, 00020314, 14.12.2012</v>
          </cell>
          <cell r="R74">
            <v>266711.96000000002</v>
          </cell>
          <cell r="S74">
            <v>266711.96000000002</v>
          </cell>
          <cell r="U74">
            <v>0</v>
          </cell>
          <cell r="Z74">
            <v>0</v>
          </cell>
        </row>
        <row r="75">
          <cell r="B75" t="str">
            <v>Здание № 2 производственные мастерские, 000000003, 02.04.2012</v>
          </cell>
          <cell r="R75">
            <v>10568000</v>
          </cell>
          <cell r="S75">
            <v>2341939.0581717454</v>
          </cell>
          <cell r="U75">
            <v>7874770.0831024926</v>
          </cell>
          <cell r="Z75">
            <v>351290.85872576176</v>
          </cell>
          <cell r="AC75">
            <v>2.1999999999999999E-2</v>
          </cell>
        </row>
        <row r="76">
          <cell r="B76" t="str">
            <v>Здание подстанции ТП-328, 00010600, 29.08.2014</v>
          </cell>
          <cell r="R76">
            <v>765783.77</v>
          </cell>
          <cell r="S76">
            <v>177771.23232142854</v>
          </cell>
          <cell r="U76">
            <v>546988.40714285709</v>
          </cell>
          <cell r="Z76">
            <v>41024.130535714285</v>
          </cell>
          <cell r="AC76">
            <v>2.1999999999999999E-2</v>
          </cell>
        </row>
        <row r="77">
          <cell r="B77" t="str">
            <v>Здание трансформаторной подстанции 2КТПН (ТП-219), Э00000127</v>
          </cell>
          <cell r="R77">
            <v>242928.71</v>
          </cell>
          <cell r="S77">
            <v>29353.885791666668</v>
          </cell>
          <cell r="U77">
            <v>201428.38870833334</v>
          </cell>
          <cell r="Z77">
            <v>12146.4355</v>
          </cell>
          <cell r="AC77">
            <v>2.1999999999999999E-2</v>
          </cell>
        </row>
        <row r="78">
          <cell r="B78" t="str">
            <v>Измеритель сопротивления, увлажненности и степени старения электроизоляции MIC-2500, Э00000054, 11.06.2014</v>
          </cell>
          <cell r="R78">
            <v>43711.86</v>
          </cell>
          <cell r="S78">
            <v>43711.86</v>
          </cell>
          <cell r="U78">
            <v>0</v>
          </cell>
          <cell r="Z78">
            <v>0</v>
          </cell>
          <cell r="AC78">
            <v>0</v>
          </cell>
        </row>
        <row r="79">
          <cell r="B79" t="str">
            <v>Информационная система ГПП-701, 00045621, 14.12.2012</v>
          </cell>
          <cell r="R79">
            <v>1</v>
          </cell>
          <cell r="S79">
            <v>1</v>
          </cell>
          <cell r="U79">
            <v>0</v>
          </cell>
          <cell r="Z79">
            <v>0</v>
          </cell>
          <cell r="AC79">
            <v>0</v>
          </cell>
        </row>
        <row r="80">
          <cell r="B80" t="str">
            <v>Электроснабжение электрооборудования ЭПУ в здании ул. Сосновая 4 стр.1 от ТП-222, 00031709, 08.04.2015, 55 195.31</v>
          </cell>
          <cell r="R80">
            <v>55195.31</v>
          </cell>
          <cell r="S80">
            <v>12142.968199999999</v>
          </cell>
          <cell r="U80">
            <v>39740.623199999995</v>
          </cell>
          <cell r="Z80">
            <v>3311.7185999999997</v>
          </cell>
          <cell r="AC80">
            <v>2.1999999999999999E-2</v>
          </cell>
        </row>
        <row r="81">
          <cell r="B81" t="str">
            <v>Информационная система ГПП-702, 00045620, 14.12.2012</v>
          </cell>
          <cell r="R81">
            <v>608486.93000000005</v>
          </cell>
          <cell r="S81">
            <v>608486.93000000005</v>
          </cell>
          <cell r="U81">
            <v>0</v>
          </cell>
          <cell r="Z81">
            <v>0</v>
          </cell>
          <cell r="AC81">
            <v>0</v>
          </cell>
        </row>
        <row r="82">
          <cell r="B82" t="str">
            <v>Информационная система распределительных подстанций  ГЭС, 00045626, 14.12.2012</v>
          </cell>
          <cell r="R82">
            <v>5964.5</v>
          </cell>
          <cell r="S82">
            <v>5964.5</v>
          </cell>
          <cell r="U82">
            <v>0</v>
          </cell>
          <cell r="Z82">
            <v>0</v>
          </cell>
          <cell r="AC82">
            <v>0</v>
          </cell>
        </row>
        <row r="83">
          <cell r="B83" t="str">
            <v>Информационная система РП-1, 00045622, 14.12.2012</v>
          </cell>
          <cell r="R83">
            <v>1</v>
          </cell>
          <cell r="S83">
            <v>1</v>
          </cell>
          <cell r="U83">
            <v>0</v>
          </cell>
          <cell r="Z83">
            <v>0</v>
          </cell>
          <cell r="AC83">
            <v>0</v>
          </cell>
        </row>
        <row r="84">
          <cell r="B84" t="str">
            <v>Информационная система РП-2, 00045623, 14.12.2012</v>
          </cell>
          <cell r="R84">
            <v>79018.97</v>
          </cell>
          <cell r="S84">
            <v>79018.97</v>
          </cell>
          <cell r="U84">
            <v>0</v>
          </cell>
          <cell r="Z84">
            <v>0</v>
          </cell>
          <cell r="AC84">
            <v>0</v>
          </cell>
        </row>
        <row r="85">
          <cell r="B85" t="str">
            <v>Информационная система РП-3, 00045624, 14.12.2012</v>
          </cell>
          <cell r="R85">
            <v>1</v>
          </cell>
          <cell r="S85">
            <v>1</v>
          </cell>
          <cell r="U85">
            <v>0</v>
          </cell>
          <cell r="Z85">
            <v>0</v>
          </cell>
          <cell r="AC85">
            <v>0</v>
          </cell>
        </row>
        <row r="86">
          <cell r="B86" t="str">
            <v>Информационная система РП-5, 00045625, 14.12.2012 &lt;*&gt;</v>
          </cell>
          <cell r="R86">
            <v>312247.65000000002</v>
          </cell>
          <cell r="S86">
            <v>253418.3260547563</v>
          </cell>
          <cell r="U86">
            <v>4525.6039452437253</v>
          </cell>
          <cell r="Z86">
            <v>54303.72</v>
          </cell>
          <cell r="AC86">
            <v>0</v>
          </cell>
        </row>
        <row r="87">
          <cell r="B87" t="str">
            <v>Кабельная линия (КЛ-0,4 кВ от Тп-285 ф.8,16) для электроснабжения ДОУ ул. Северная 32, Э00000060, 31.08.2014</v>
          </cell>
          <cell r="R87">
            <v>290747.34999999998</v>
          </cell>
          <cell r="S87">
            <v>41880.504709141278</v>
          </cell>
          <cell r="U87">
            <v>239202.11343490303</v>
          </cell>
          <cell r="Z87">
            <v>9664.7318559556788</v>
          </cell>
          <cell r="AC87">
            <v>2.1999999999999999E-2</v>
          </cell>
        </row>
        <row r="88">
          <cell r="B88" t="str">
            <v>Кабельная линия (КЛ-0,4 кВ) от ТП-158, ТП-159 для электроснабжения универсального спортивного зала п, Э00000064, 30.09.2014</v>
          </cell>
          <cell r="R88">
            <v>90101.25</v>
          </cell>
          <cell r="S88">
            <v>12728.985457063713</v>
          </cell>
          <cell r="U88">
            <v>74377.209141274259</v>
          </cell>
          <cell r="Z88">
            <v>2995.0554016620499</v>
          </cell>
          <cell r="AC88">
            <v>2.1999999999999999E-2</v>
          </cell>
        </row>
        <row r="89">
          <cell r="B89" t="str">
            <v>Кабельная линия (КЛ-0,4 кВ) Электроснабжение здания по ул.Лесная,15/1, сооружение 2э, Э00000031, 30.09.2013</v>
          </cell>
          <cell r="R89">
            <v>271652.57</v>
          </cell>
          <cell r="S89">
            <v>71012.912489626557</v>
          </cell>
          <cell r="U89">
            <v>187113.38846473029</v>
          </cell>
          <cell r="Z89">
            <v>13526.269045643152</v>
          </cell>
          <cell r="AC89">
            <v>2.1999999999999999E-2</v>
          </cell>
        </row>
        <row r="90">
          <cell r="B90" t="str">
            <v>Кабельная линия 0,4кВ от ВУ Бр.Иглаковых,38Б до ВУ Бр.Иглаковых 38В, Э00000037, 30.11.2013</v>
          </cell>
          <cell r="R90">
            <v>49969.46</v>
          </cell>
          <cell r="S90">
            <v>12647.871618257261</v>
          </cell>
          <cell r="U90">
            <v>34833.482489626556</v>
          </cell>
          <cell r="Z90">
            <v>2488.1058921161825</v>
          </cell>
          <cell r="AC90">
            <v>2.1999999999999999E-2</v>
          </cell>
        </row>
        <row r="91">
          <cell r="B91" t="str">
            <v>Линия электропередачи (КЛ-0,4кВ) для электроснабжения скважины № 15а водозабор № 1 от ТП-205, Э00000100, 31.10.2015, 110 532.32</v>
          </cell>
          <cell r="R91">
            <v>110532.32</v>
          </cell>
          <cell r="S91">
            <v>11667.300444444445</v>
          </cell>
          <cell r="U91">
            <v>95180.608888888906</v>
          </cell>
          <cell r="Z91">
            <v>3684.4106666666667</v>
          </cell>
          <cell r="AC91">
            <v>2.1999999999999999E-2</v>
          </cell>
        </row>
        <row r="92">
          <cell r="B92" t="str">
            <v>Линия электропередачи (КЛ-0,4кВ) от ТП-2 для электроснабжения здания по ул. Тургенева 33 стр.15, Э00000136</v>
          </cell>
          <cell r="R92">
            <v>78910</v>
          </cell>
          <cell r="S92">
            <v>5918.25</v>
          </cell>
          <cell r="U92">
            <v>70361.416666666686</v>
          </cell>
          <cell r="Z92">
            <v>2630.3333333333335</v>
          </cell>
          <cell r="AC92">
            <v>2.1999999999999999E-2</v>
          </cell>
        </row>
        <row r="93">
          <cell r="B93" t="str">
            <v>Кабельная линия 10 кВ для электроснабжения ТП-104, Э00000061, 31.08.2014</v>
          </cell>
          <cell r="R93">
            <v>257629.25</v>
          </cell>
          <cell r="S93">
            <v>37110.030470914127</v>
          </cell>
          <cell r="U93">
            <v>211955.36634349031</v>
          </cell>
          <cell r="Z93">
            <v>8563.853185595568</v>
          </cell>
          <cell r="AC93">
            <v>2.1999999999999999E-2</v>
          </cell>
        </row>
        <row r="94">
          <cell r="B94" t="str">
            <v>ВЛЭП-0,4кВ для электроснабжения садовых участков СНТ "Мир" квартал № 5 от ТП-5 ф.4*, Э00000101, 30.11.2015, 223 033.76</v>
          </cell>
          <cell r="R94">
            <v>1112621.6299999999</v>
          </cell>
          <cell r="S94">
            <v>122219.62</v>
          </cell>
          <cell r="U94">
            <v>907291.32999999984</v>
          </cell>
          <cell r="Z94">
            <v>83110.680000000008</v>
          </cell>
          <cell r="AC94">
            <v>2.1999999999999999E-2</v>
          </cell>
        </row>
        <row r="95">
          <cell r="B95" t="str">
            <v>Кабельная линия 10/0,4 кВ от ТП-328 мкр.12, 00031700, 29.08.2014</v>
          </cell>
          <cell r="R95">
            <v>1211098.1100000001</v>
          </cell>
          <cell r="S95">
            <v>388747.54148148152</v>
          </cell>
          <cell r="U95">
            <v>732639.59740740748</v>
          </cell>
          <cell r="Z95">
            <v>89710.97111111111</v>
          </cell>
          <cell r="AC95">
            <v>2.1999999999999999E-2</v>
          </cell>
        </row>
        <row r="96">
          <cell r="B96" t="str">
            <v>Кабельная линия 10кВ от ТП-324 до ТП-326, Э00000028, 30.08.2013</v>
          </cell>
          <cell r="R96">
            <v>381612.58</v>
          </cell>
          <cell r="S96">
            <v>101341.10008298756</v>
          </cell>
          <cell r="U96">
            <v>261270.02365145227</v>
          </cell>
          <cell r="Z96">
            <v>19001.456265560166</v>
          </cell>
          <cell r="AC96">
            <v>2.1999999999999999E-2</v>
          </cell>
        </row>
        <row r="97">
          <cell r="B97" t="str">
            <v>Кабельная трасса 0,4 кВ для тех. прис-я энергоприним. устр-в ИГБ Сосновая 4 стр21/1 соор19 ТП-222 ф5, Э00000036, 30.11.2013</v>
          </cell>
          <cell r="R97">
            <v>115740.52</v>
          </cell>
          <cell r="S97">
            <v>29295.318340248967</v>
          </cell>
          <cell r="U97">
            <v>80682.18821576763</v>
          </cell>
          <cell r="Z97">
            <v>5763.0134439834028</v>
          </cell>
          <cell r="AC97">
            <v>2.1999999999999999E-2</v>
          </cell>
        </row>
        <row r="98">
          <cell r="B98" t="str">
            <v>Электросн-е охран. платной автостоянки ул.Лениград.от ТП-232, 00031706, 08.04.2015, 83 540.02</v>
          </cell>
          <cell r="R98">
            <v>83540.02</v>
          </cell>
          <cell r="S98">
            <v>26830.371386861319</v>
          </cell>
          <cell r="U98">
            <v>49392.274598540134</v>
          </cell>
          <cell r="Z98">
            <v>7317.3740145985412</v>
          </cell>
          <cell r="AC98">
            <v>2.1999999999999999E-2</v>
          </cell>
        </row>
        <row r="99">
          <cell r="B99" t="str">
            <v>ТП-23 сооружение электроэнергетики, общей площадью 6,5 кв.м., Э00000086, 27.04.2015, 245 000.00</v>
          </cell>
          <cell r="R99">
            <v>245000</v>
          </cell>
          <cell r="S99">
            <v>44916.666666666672</v>
          </cell>
          <cell r="U99">
            <v>187833.33333333334</v>
          </cell>
          <cell r="Z99">
            <v>12250</v>
          </cell>
          <cell r="AC99">
            <v>2.1999999999999999E-2</v>
          </cell>
        </row>
        <row r="100">
          <cell r="B100" t="str">
            <v>Кабельная трасса 10 кВ от ТП-323 до ТП-301, Э00000038, 30.11.2013</v>
          </cell>
          <cell r="R100">
            <v>357278.28</v>
          </cell>
          <cell r="S100">
            <v>90808.229500000016</v>
          </cell>
          <cell r="U100">
            <v>248606.13650000002</v>
          </cell>
          <cell r="Z100">
            <v>17863.914000000004</v>
          </cell>
          <cell r="AC100">
            <v>2.1999999999999999E-2</v>
          </cell>
        </row>
        <row r="101">
          <cell r="B101" t="str">
            <v>Кабельно-воздушная линия электропередачи 6 кВ от ТП-1001 до ТП-49, Э00000118</v>
          </cell>
          <cell r="R101">
            <v>170000</v>
          </cell>
          <cell r="S101">
            <v>82166.666666666672</v>
          </cell>
          <cell r="U101">
            <v>53833.333333333343</v>
          </cell>
          <cell r="Z101">
            <v>34000</v>
          </cell>
          <cell r="AC101">
            <v>2.1999999999999999E-2</v>
          </cell>
        </row>
        <row r="102">
          <cell r="B102" t="str">
            <v>Кабельные линии 10 кВ ТП-213-ТП-219, Э00000126</v>
          </cell>
          <cell r="R102">
            <v>82485.490000000005</v>
          </cell>
          <cell r="S102">
            <v>13289.328944444445</v>
          </cell>
          <cell r="U102">
            <v>63697.128388888901</v>
          </cell>
          <cell r="Z102">
            <v>5499.032666666667</v>
          </cell>
          <cell r="AC102">
            <v>2.1999999999999999E-2</v>
          </cell>
        </row>
        <row r="103">
          <cell r="B103" t="str">
            <v>Комплектная трансформаторная подстанция наружная КТПН-1001 6 кВ, Э00000108</v>
          </cell>
          <cell r="R103">
            <v>120393.51</v>
          </cell>
          <cell r="S103">
            <v>64209.871999999996</v>
          </cell>
          <cell r="U103">
            <v>32104.936000000002</v>
          </cell>
          <cell r="Z103">
            <v>24078.701999999997</v>
          </cell>
          <cell r="AC103">
            <v>2.1999999999999999E-2</v>
          </cell>
        </row>
        <row r="104">
          <cell r="B104" t="str">
            <v>Комплектная трансформаторная подстанция наружная КТПН-1002 6 кВ, Э00000109</v>
          </cell>
          <cell r="R104">
            <v>153000</v>
          </cell>
          <cell r="S104">
            <v>81600</v>
          </cell>
          <cell r="U104">
            <v>40800</v>
          </cell>
          <cell r="Z104">
            <v>30600</v>
          </cell>
          <cell r="AC104">
            <v>2.1999999999999999E-2</v>
          </cell>
        </row>
        <row r="105">
          <cell r="B105" t="str">
            <v>Комплектная трансформаторная подстанция наружной установки КТПН № 49 6 кВ, Э00000117</v>
          </cell>
          <cell r="R105">
            <v>130000</v>
          </cell>
          <cell r="S105">
            <v>62833.333333333328</v>
          </cell>
          <cell r="U105">
            <v>41166.666666666672</v>
          </cell>
          <cell r="Z105">
            <v>26000</v>
          </cell>
          <cell r="AC105">
            <v>2.1999999999999999E-2</v>
          </cell>
        </row>
        <row r="106">
          <cell r="B106" t="str">
            <v>Линия эл.передачи (КЛ-0,4кВ) от ТП-336 для электроснабж. ж/д 5/1, 5/2, 5/3 по ул.Ленина 130, Э00000143</v>
          </cell>
          <cell r="R106">
            <v>328529.62</v>
          </cell>
          <cell r="S106">
            <v>23661.413074792246</v>
          </cell>
          <cell r="U106">
            <v>293947.55473684211</v>
          </cell>
          <cell r="Z106">
            <v>10920.652188365651</v>
          </cell>
          <cell r="AC106">
            <v>2.1999999999999999E-2</v>
          </cell>
        </row>
        <row r="107">
          <cell r="B107" t="str">
            <v>Линия электропер.(КЛ-0,4 кВ)от ф.14 ТП-161 для электроснаб. неж.пом в ж/д по пр. Коммунистический 81, Э00000140</v>
          </cell>
          <cell r="R107">
            <v>212473.55</v>
          </cell>
          <cell r="S107">
            <v>15345.311944444444</v>
          </cell>
          <cell r="U107">
            <v>190045.7863888889</v>
          </cell>
          <cell r="Z107">
            <v>7082.4516666666659</v>
          </cell>
          <cell r="AC107">
            <v>2.1999999999999999E-2</v>
          </cell>
        </row>
        <row r="108">
          <cell r="B108" t="str">
            <v>Кондиционер Mitsubishi Electric MSZ-HJ50VA/MUZ-HJ50VA, 00070021, 11.11.2014</v>
          </cell>
          <cell r="R108">
            <v>64988.56</v>
          </cell>
          <cell r="S108">
            <v>53073.990666666665</v>
          </cell>
          <cell r="U108">
            <v>0</v>
          </cell>
          <cell r="Z108">
            <v>11914.569333333333</v>
          </cell>
          <cell r="AC108">
            <v>0</v>
          </cell>
        </row>
        <row r="109">
          <cell r="B109" t="str">
            <v>Металлический склад для хранения газов к-т 2шт, 00042625, 14.12.2012</v>
          </cell>
          <cell r="R109">
            <v>1</v>
          </cell>
          <cell r="S109">
            <v>1</v>
          </cell>
          <cell r="U109">
            <v>0</v>
          </cell>
          <cell r="Z109">
            <v>0</v>
          </cell>
        </row>
        <row r="110">
          <cell r="B110" t="str">
            <v>Микроомметр МИКО-1, Э00000043, 30.12.2013</v>
          </cell>
          <cell r="R110">
            <v>52550</v>
          </cell>
          <cell r="S110">
            <v>52550</v>
          </cell>
          <cell r="U110">
            <v>0</v>
          </cell>
          <cell r="Z110">
            <v>0</v>
          </cell>
          <cell r="AC110">
            <v>0</v>
          </cell>
        </row>
        <row r="111">
          <cell r="B111" t="str">
            <v>Линия электропередачи (ВЛИ-0,4 кВ) от ТП-122 ф.13 для электроснабжения нежилого здания, расположенно, Э00000087, 31.07.2015, 15 466.19</v>
          </cell>
          <cell r="R111">
            <v>15466.19</v>
          </cell>
          <cell r="S111">
            <v>3522.8543888888889</v>
          </cell>
          <cell r="U111">
            <v>10912.256277777778</v>
          </cell>
          <cell r="Z111">
            <v>1031.0793333333334</v>
          </cell>
          <cell r="AC111">
            <v>2.1999999999999999E-2</v>
          </cell>
        </row>
        <row r="112">
          <cell r="B112" t="str">
            <v>Наружные сети связи и радио зд.1/зд.2/проходной/гараже, 00031300, 14.12.2012</v>
          </cell>
          <cell r="R112">
            <v>4447.82</v>
          </cell>
          <cell r="S112">
            <v>4447.82</v>
          </cell>
          <cell r="U112">
            <v>0</v>
          </cell>
          <cell r="Z112">
            <v>0</v>
          </cell>
          <cell r="AC112">
            <v>0</v>
          </cell>
        </row>
        <row r="113">
          <cell r="B113" t="str">
            <v>ВЛИ-0,4кВ от ТП-6 ШР. гр.5, Э00000083, 31.05.2015, 166 999.53</v>
          </cell>
          <cell r="R113">
            <v>368524.62</v>
          </cell>
          <cell r="S113">
            <v>54872.540166666666</v>
          </cell>
          <cell r="U113">
            <v>286178.91983333335</v>
          </cell>
          <cell r="Z113">
            <v>27473.16</v>
          </cell>
          <cell r="AC113">
            <v>2.1999999999999999E-2</v>
          </cell>
        </row>
        <row r="114">
          <cell r="B114" t="str">
            <v>Электроснабжение офисного комплекса по ул. Трудовой 4/1 (КЛ-10 кВ), 00031704, 08.04.2015, 196 766.68</v>
          </cell>
          <cell r="R114">
            <v>196766.68</v>
          </cell>
          <cell r="S114">
            <v>43947.887918781722</v>
          </cell>
          <cell r="U114">
            <v>140833.00446700511</v>
          </cell>
          <cell r="Z114">
            <v>11985.787614213197</v>
          </cell>
          <cell r="AC114">
            <v>2.1999999999999999E-2</v>
          </cell>
        </row>
        <row r="115">
          <cell r="B115" t="str">
            <v>Ноутбук HP 6570b, Э00000044, 30.12.2013</v>
          </cell>
          <cell r="R115">
            <v>42618.64</v>
          </cell>
          <cell r="S115">
            <v>42618.64</v>
          </cell>
          <cell r="U115">
            <v>0</v>
          </cell>
          <cell r="Z115">
            <v>0</v>
          </cell>
          <cell r="AC115">
            <v>0</v>
          </cell>
        </row>
        <row r="116">
          <cell r="B116" t="str">
            <v>Оборудование подстанции ТП-328, 00041200, 14.12.2012</v>
          </cell>
          <cell r="R116">
            <v>715391.29</v>
          </cell>
          <cell r="S116">
            <v>341113.72768211924</v>
          </cell>
          <cell r="U116">
            <v>317425.27437086095</v>
          </cell>
          <cell r="Z116">
            <v>56852.287947019875</v>
          </cell>
          <cell r="AC116">
            <v>0</v>
          </cell>
        </row>
        <row r="117">
          <cell r="B117" t="str">
            <v>Передвижная утепленная будка, 00063526, 14.12.2012</v>
          </cell>
          <cell r="R117">
            <v>1</v>
          </cell>
          <cell r="S117">
            <v>1</v>
          </cell>
          <cell r="U117">
            <v>0</v>
          </cell>
          <cell r="Z117">
            <v>0</v>
          </cell>
          <cell r="AC117">
            <v>0</v>
          </cell>
        </row>
        <row r="118">
          <cell r="B118" t="str">
            <v>Пристройка к зданию № 1 ТМХ, 000000004, 02.04.2012</v>
          </cell>
          <cell r="R118">
            <v>2962402</v>
          </cell>
          <cell r="S118">
            <v>656487.97783933522</v>
          </cell>
          <cell r="U118">
            <v>2207440.8254847643</v>
          </cell>
          <cell r="Z118">
            <v>98473.196675900283</v>
          </cell>
          <cell r="AC118">
            <v>2.1999999999999999E-2</v>
          </cell>
        </row>
        <row r="119">
          <cell r="B119" t="str">
            <v>Проезды и площадки  ГЭС, 00020315, 14.12.2012</v>
          </cell>
          <cell r="R119">
            <v>144518.07999999999</v>
          </cell>
          <cell r="S119">
            <v>144518.07999999999</v>
          </cell>
          <cell r="U119">
            <v>0</v>
          </cell>
          <cell r="Z119">
            <v>0</v>
          </cell>
        </row>
        <row r="120">
          <cell r="B120" t="str">
            <v>Проходная ГЭС, 00010313, 14.12.2012</v>
          </cell>
          <cell r="R120">
            <v>77803.17</v>
          </cell>
          <cell r="S120">
            <v>12997.281299303944</v>
          </cell>
          <cell r="U120">
            <v>62639.675150812065</v>
          </cell>
          <cell r="Z120">
            <v>2166.2135498839907</v>
          </cell>
          <cell r="AC120">
            <v>2.1999999999999999E-2</v>
          </cell>
        </row>
        <row r="121">
          <cell r="B121" t="str">
            <v>Электроснабжение здания КНС-1 от ТП-101 ф.7, 00031705</v>
          </cell>
          <cell r="R121">
            <v>587979.06999999995</v>
          </cell>
          <cell r="S121">
            <v>131325.27451776649</v>
          </cell>
          <cell r="U121">
            <v>420837.81152284268</v>
          </cell>
          <cell r="Z121">
            <v>35815.983959390855</v>
          </cell>
          <cell r="AC121">
            <v>2.1999999999999999E-2</v>
          </cell>
        </row>
        <row r="122">
          <cell r="B122" t="str">
            <v>Радиоканал диспетчерской связи РДС, 00045700, 14.12.2012</v>
          </cell>
          <cell r="R122">
            <v>1</v>
          </cell>
          <cell r="S122">
            <v>1</v>
          </cell>
          <cell r="U122">
            <v>0</v>
          </cell>
          <cell r="Z122">
            <v>0</v>
          </cell>
          <cell r="AC122">
            <v>0</v>
          </cell>
        </row>
        <row r="123">
          <cell r="B123" t="str">
            <v>Сверлильный станок JDP-15T , Э00000105</v>
          </cell>
          <cell r="R123">
            <v>43220.34</v>
          </cell>
          <cell r="S123">
            <v>24491.525999999998</v>
          </cell>
          <cell r="U123">
            <v>10084.745999999999</v>
          </cell>
          <cell r="Z123">
            <v>8644.0679999999993</v>
          </cell>
          <cell r="AC123">
            <v>0</v>
          </cell>
        </row>
        <row r="124">
          <cell r="B124" t="str">
            <v>Сети эл.снабж.здания бани жил. комплекса микрор-на Сосновка ул.Сосновая 16 стр. 9отТП-213(КЛ-0,4 кВ), Э00000034, 30.11.2013</v>
          </cell>
          <cell r="R124">
            <v>242433.54</v>
          </cell>
          <cell r="S124">
            <v>61362.846224066394</v>
          </cell>
          <cell r="U124">
            <v>168999.31419087137</v>
          </cell>
          <cell r="Z124">
            <v>12071.379585062241</v>
          </cell>
          <cell r="AC124">
            <v>2.1999999999999999E-2</v>
          </cell>
        </row>
        <row r="125">
          <cell r="B125" t="str">
            <v>Сети электроснабжение нежилого здания по ул.Мира,33 от ТП-108 (КЛ-0,4 кВ), Э00000039, 30.11.2013</v>
          </cell>
          <cell r="R125">
            <v>366561.33</v>
          </cell>
          <cell r="S125">
            <v>92781.083526970964</v>
          </cell>
          <cell r="U125">
            <v>255528.23004149387</v>
          </cell>
          <cell r="Z125">
            <v>18252.01643153527</v>
          </cell>
          <cell r="AC125">
            <v>2.1999999999999999E-2</v>
          </cell>
        </row>
        <row r="126">
          <cell r="B126" t="str">
            <v>Сети электроснабжения (КЛ-0,4 кВ) МАДОУ "Детский сад № 7", корпус № 2 по ул. Калинина, 47а, Э00000029, 30.08.2013</v>
          </cell>
          <cell r="R126">
            <v>390980.33</v>
          </cell>
          <cell r="S126">
            <v>103828.80132780083</v>
          </cell>
          <cell r="U126">
            <v>267683.6284232366</v>
          </cell>
          <cell r="Z126">
            <v>19467.900248962655</v>
          </cell>
          <cell r="AC126">
            <v>2.1999999999999999E-2</v>
          </cell>
        </row>
        <row r="127">
          <cell r="B127" t="str">
            <v>Сети электроснабжения нежилого здания (магазин) г. Северск, ул. Калинина 109б, соор.№2э, Э00000053, 31.05.2014</v>
          </cell>
          <cell r="R127">
            <v>530949.30000000005</v>
          </cell>
          <cell r="S127">
            <v>121171.0020746888</v>
          </cell>
          <cell r="U127">
            <v>383340.98838174279</v>
          </cell>
          <cell r="Z127">
            <v>26437.309543568466</v>
          </cell>
          <cell r="AC127">
            <v>2.1999999999999999E-2</v>
          </cell>
        </row>
        <row r="128">
          <cell r="B128" t="str">
            <v>Сети электроснабжения специализированной стоянки для маломерных судов ул. Ленина 13/4 (ВИЛ-0,4 кВ), Э00000055, 30.06.2014</v>
          </cell>
          <cell r="R128">
            <v>47164.4</v>
          </cell>
          <cell r="S128">
            <v>41752.091803278687</v>
          </cell>
          <cell r="U128">
            <v>0</v>
          </cell>
          <cell r="Z128">
            <v>5412.3081967213111</v>
          </cell>
          <cell r="AC128">
            <v>2.1999999999999999E-2</v>
          </cell>
        </row>
        <row r="129">
          <cell r="B129" t="str">
            <v>Сеть (КЛ-0,4 кВ) для электроснабжения здания по ул. Транспортная 11/1, Э00000065, 30.09.2014</v>
          </cell>
          <cell r="R129">
            <v>210551.4</v>
          </cell>
          <cell r="S129">
            <v>29745.488642659282</v>
          </cell>
          <cell r="U129">
            <v>173806.97285318561</v>
          </cell>
          <cell r="Z129">
            <v>6998.938504155125</v>
          </cell>
          <cell r="AC129">
            <v>2.1999999999999999E-2</v>
          </cell>
        </row>
        <row r="130">
          <cell r="B130" t="str">
            <v>Сеть электроснабжения (2 КЛ-0,4кВ) 12-ти этажного жилого дома № 52/10 в микрорайоне № 10, Э00000067, 30.11.2014</v>
          </cell>
          <cell r="R130">
            <v>613336.21</v>
          </cell>
          <cell r="S130">
            <v>83481.873027777779</v>
          </cell>
          <cell r="U130">
            <v>509409.79663888889</v>
          </cell>
          <cell r="Z130">
            <v>20444.540333333334</v>
          </cell>
          <cell r="AC130">
            <v>2.1999999999999999E-2</v>
          </cell>
        </row>
        <row r="131">
          <cell r="B131" t="str">
            <v>Сеть электроснабжения (КЛ-10 кВ) от ТП-273 до ТП-297 (новая) в районе ул. Солнечной, участок № 3, Э00000069, 30.11.2014</v>
          </cell>
          <cell r="R131">
            <v>186602.35</v>
          </cell>
          <cell r="S131">
            <v>25398.653194444443</v>
          </cell>
          <cell r="U131">
            <v>154983.61847222221</v>
          </cell>
          <cell r="Z131">
            <v>6220.0783333333329</v>
          </cell>
          <cell r="AC131">
            <v>2.1999999999999999E-2</v>
          </cell>
        </row>
        <row r="132">
          <cell r="B132" t="str">
            <v>Система АСКУЭ "Рябина-1", 00045915, 14.12.2012</v>
          </cell>
          <cell r="R132">
            <v>129742.64</v>
          </cell>
          <cell r="S132">
            <v>129742.64</v>
          </cell>
          <cell r="U132">
            <v>0</v>
          </cell>
          <cell r="Z132">
            <v>0</v>
          </cell>
          <cell r="AC132">
            <v>0</v>
          </cell>
        </row>
        <row r="133">
          <cell r="B133" t="str">
            <v>Трансформаторная подстанция ТП-240 по ул. Лесная 1а/2, Э00000097, 12.10.2015, 472 132.93</v>
          </cell>
          <cell r="R133">
            <v>472132.93</v>
          </cell>
          <cell r="S133">
            <v>74754.380583333332</v>
          </cell>
          <cell r="U133">
            <v>373771.90291666676</v>
          </cell>
          <cell r="Z133">
            <v>23606.646499999999</v>
          </cell>
          <cell r="AC133">
            <v>2.1999999999999999E-2</v>
          </cell>
        </row>
        <row r="134">
          <cell r="B134" t="str">
            <v>Линия электропередачи (КЛ-10кВ) от ТП-332 до врезки в КЛ ТП-300 -ГПП-"Новая", Э00000099, 31.10.2015, 190 075.94</v>
          </cell>
          <cell r="R134">
            <v>190075.94</v>
          </cell>
          <cell r="S134">
            <v>20063.571444444446</v>
          </cell>
          <cell r="U134">
            <v>163676.5038888889</v>
          </cell>
          <cell r="Z134">
            <v>6335.8646666666664</v>
          </cell>
          <cell r="AC134">
            <v>2.1999999999999999E-2</v>
          </cell>
        </row>
        <row r="135">
          <cell r="B135" t="str">
            <v>Линия электропередачи (КЛ0,4кВ) от ТП-332 для электроснабж жилого здания (стр. № 4) по ул.Ленина 124, Э00000114</v>
          </cell>
          <cell r="R135">
            <v>383614.09</v>
          </cell>
          <cell r="S135">
            <v>31967.840833333335</v>
          </cell>
          <cell r="U135">
            <v>338859.11283333338</v>
          </cell>
          <cell r="Z135">
            <v>12787.136333333334</v>
          </cell>
          <cell r="AC135">
            <v>2.1999999999999999E-2</v>
          </cell>
        </row>
        <row r="136">
          <cell r="B136" t="str">
            <v>Склад ГСМ подземный, 00010308, 14.12.2012</v>
          </cell>
          <cell r="R136">
            <v>4808.42</v>
          </cell>
          <cell r="S136">
            <v>1049.1098181818181</v>
          </cell>
          <cell r="U136">
            <v>3584.4585454545459</v>
          </cell>
          <cell r="Z136">
            <v>174.85163636363637</v>
          </cell>
          <cell r="AC136">
            <v>2.1999999999999999E-2</v>
          </cell>
        </row>
        <row r="137">
          <cell r="B137" t="str">
            <v>Склад ГСМ, 000000007, 02.04.2012</v>
          </cell>
          <cell r="R137">
            <v>905000</v>
          </cell>
          <cell r="S137">
            <v>200554.01662049862</v>
          </cell>
          <cell r="U137">
            <v>674362.88088642643</v>
          </cell>
          <cell r="Z137">
            <v>30083.102493074795</v>
          </cell>
          <cell r="AC137">
            <v>2.1999999999999999E-2</v>
          </cell>
        </row>
        <row r="138">
          <cell r="B138" t="str">
            <v>Склад ГЭС , 000000010, 02.04.2012</v>
          </cell>
          <cell r="R138">
            <v>431305</v>
          </cell>
          <cell r="S138">
            <v>95580.055401662044</v>
          </cell>
          <cell r="U138">
            <v>321387.93628808868</v>
          </cell>
          <cell r="Z138">
            <v>14337.008310249308</v>
          </cell>
          <cell r="AC138">
            <v>2.1999999999999999E-2</v>
          </cell>
        </row>
        <row r="139">
          <cell r="B139" t="str">
            <v>Склад ГЭС холод. с отсеками/подсоб.помещения для мастеров, 000000012, 02.04.2012</v>
          </cell>
          <cell r="R139">
            <v>781529</v>
          </cell>
          <cell r="S139">
            <v>345427.18232044205</v>
          </cell>
          <cell r="U139">
            <v>384287.74033149163</v>
          </cell>
          <cell r="Z139">
            <v>51814.077348066305</v>
          </cell>
          <cell r="AC139">
            <v>2.1999999999999999E-2</v>
          </cell>
        </row>
        <row r="140">
          <cell r="B140" t="str">
            <v>Линия электропередачи (ВЛИ-10 кВ) от врезки в КЛ-10кВ ТП-330 - ГПП "Новая" до ТП-335, Э00000103, 31.12.2015, 346 969.21</v>
          </cell>
          <cell r="R140">
            <v>346969.21</v>
          </cell>
          <cell r="S140">
            <v>34696.921000000002</v>
          </cell>
          <cell r="U140">
            <v>300706.64866666665</v>
          </cell>
          <cell r="Z140">
            <v>11565.640333333333</v>
          </cell>
          <cell r="AC140">
            <v>2.1999999999999999E-2</v>
          </cell>
        </row>
        <row r="141">
          <cell r="B141" t="str">
            <v>Линия электропередачи (КВЛИ-0,4 кВ) от ТП-219 п.8</v>
          </cell>
          <cell r="R141">
            <v>51300.84</v>
          </cell>
          <cell r="S141">
            <v>6840.1119999999992</v>
          </cell>
          <cell r="U141">
            <v>42465.695333333337</v>
          </cell>
          <cell r="Z141">
            <v>1995.0326666666665</v>
          </cell>
          <cell r="AC141">
            <v>2.1999999999999999E-2</v>
          </cell>
        </row>
        <row r="142">
          <cell r="B142" t="str">
            <v>Линия электропередачи (КВЛИ-0,4 кВ) от ТП-219 ф.12, Э00000154</v>
          </cell>
          <cell r="R142">
            <v>100000</v>
          </cell>
          <cell r="S142">
            <v>13333.333333333332</v>
          </cell>
          <cell r="U142">
            <v>79999.999999999985</v>
          </cell>
          <cell r="Z142">
            <v>6666.6666666666661</v>
          </cell>
          <cell r="AC142">
            <v>2.1999999999999999E-2</v>
          </cell>
        </row>
        <row r="143">
          <cell r="B143" t="str">
            <v>Линия электропередачи (КВЛИ-0,4кВ) для электроснабж. фонтана по ул. Калинина 123 от ВРУ ж/д Калинина, Э00000115</v>
          </cell>
          <cell r="R143">
            <v>134147.64000000001</v>
          </cell>
          <cell r="S143">
            <v>10290.727999999999</v>
          </cell>
          <cell r="U143">
            <v>119354.87200000002</v>
          </cell>
          <cell r="Z143">
            <v>4502.04</v>
          </cell>
          <cell r="AC143">
            <v>2.1999999999999999E-2</v>
          </cell>
        </row>
        <row r="144">
          <cell r="B144" t="str">
            <v>Линия электропередачи (КЛ-0,4 кВ) для  электроснабжения ГСПО "Док" от ТП-336, Э00000149</v>
          </cell>
          <cell r="R144">
            <v>215868.79999999999</v>
          </cell>
          <cell r="S144">
            <v>14949.362880886425</v>
          </cell>
          <cell r="U144">
            <v>193743.74293628809</v>
          </cell>
          <cell r="Z144">
            <v>7175.6941828254839</v>
          </cell>
          <cell r="AC144">
            <v>2.1999999999999999E-2</v>
          </cell>
        </row>
        <row r="145">
          <cell r="B145" t="str">
            <v>Линия электропередачи (КЛ-0,4 кВ) для  электроснабжения санитарного модуля пр.Коммунистич. 48, Э00000146</v>
          </cell>
          <cell r="R145">
            <v>15614.77</v>
          </cell>
          <cell r="S145">
            <v>1124.6094736842106</v>
          </cell>
          <cell r="U145">
            <v>13971.109999999999</v>
          </cell>
          <cell r="Z145">
            <v>519.05052631578951</v>
          </cell>
          <cell r="AC145">
            <v>2.1999999999999999E-2</v>
          </cell>
        </row>
        <row r="146">
          <cell r="B146" t="str">
            <v>Линия электропередачи (КЛ-0,4 кВ) для электроснабжения магазина в ж/д по пр. Коммунистический 33 от , Э00000138</v>
          </cell>
          <cell r="R146">
            <v>166294.62</v>
          </cell>
          <cell r="S146">
            <v>12010.166999999998</v>
          </cell>
          <cell r="U146">
            <v>148741.29899999997</v>
          </cell>
          <cell r="Z146">
            <v>5543.1539999999995</v>
          </cell>
          <cell r="AC146">
            <v>2.1999999999999999E-2</v>
          </cell>
        </row>
        <row r="147">
          <cell r="B147" t="str">
            <v>Склад ГЭС холодный с отсеками, 00010310, 14.12.2012</v>
          </cell>
          <cell r="R147">
            <v>1</v>
          </cell>
          <cell r="S147">
            <v>1</v>
          </cell>
          <cell r="U147">
            <v>0</v>
          </cell>
          <cell r="Z147">
            <v>0</v>
          </cell>
          <cell r="AC147">
            <v>2.1999999999999999E-2</v>
          </cell>
        </row>
        <row r="148">
          <cell r="B148" t="str">
            <v>Линия электропередачи (КЛ-0,4кВ) от ТП-284 ф.18,22 для электроснабжения МКЖД ул. Калинина 135, Э00000088, 31.07.2015, 618 386.54</v>
          </cell>
          <cell r="R148">
            <v>618386.54</v>
          </cell>
          <cell r="S148">
            <v>70427.35594444444</v>
          </cell>
          <cell r="U148">
            <v>527346.29938888911</v>
          </cell>
          <cell r="Z148">
            <v>20612.884666666665</v>
          </cell>
          <cell r="AC148">
            <v>2.1999999999999999E-2</v>
          </cell>
        </row>
        <row r="149">
          <cell r="B149" t="str">
            <v>Линия электропередачи (КЛ-10 кВ) для электроснабжения ТП-52, Э00000163</v>
          </cell>
          <cell r="R149">
            <v>87387.67</v>
          </cell>
          <cell r="S149">
            <v>5809.7065927977837</v>
          </cell>
          <cell r="U149">
            <v>78673.110110803304</v>
          </cell>
          <cell r="Z149">
            <v>2904.8532963988919</v>
          </cell>
          <cell r="AC149">
            <v>2.1999999999999999E-2</v>
          </cell>
        </row>
        <row r="150">
          <cell r="B150" t="str">
            <v>Линия электропередачи (КЛ-10/0,4кВ) от ТП-23 для электроснабжения гаражных кооперативов, Э00000125</v>
          </cell>
          <cell r="R150">
            <v>351688</v>
          </cell>
          <cell r="S150">
            <v>56660.844444444447</v>
          </cell>
          <cell r="U150">
            <v>271581.28888888878</v>
          </cell>
          <cell r="Z150">
            <v>23445.866666666669</v>
          </cell>
          <cell r="AC150">
            <v>2.1999999999999999E-2</v>
          </cell>
        </row>
        <row r="151">
          <cell r="B151" t="str">
            <v>Линия электропередачи (КЛ-10кВ) для электроснабжения потребителей центр. кольца гСеверска от ГПП-702, Э00000132</v>
          </cell>
          <cell r="R151">
            <v>1513099.12</v>
          </cell>
          <cell r="S151">
            <v>113482.43399999999</v>
          </cell>
          <cell r="U151">
            <v>1349180.048666667</v>
          </cell>
          <cell r="Z151">
            <v>50436.637333333332</v>
          </cell>
          <cell r="AC151">
            <v>2.1999999999999999E-2</v>
          </cell>
        </row>
        <row r="152">
          <cell r="B152" t="str">
            <v>Стационарная установка групповой пров. и регулир сч э/э, 00043117, 14.12.2012</v>
          </cell>
          <cell r="R152">
            <v>77520</v>
          </cell>
          <cell r="S152">
            <v>77520</v>
          </cell>
          <cell r="U152">
            <v>0</v>
          </cell>
          <cell r="Z152">
            <v>0</v>
          </cell>
          <cell r="AC152">
            <v>0</v>
          </cell>
        </row>
        <row r="153">
          <cell r="B153" t="str">
            <v>Электроснабжение (КЛ-0,4кВ) нежилого здания ул.Первомайская 11, стр.1 от ТП-104 ф.5, Э00000081, 31.05.2015, 28 818.51</v>
          </cell>
          <cell r="R153">
            <v>28818.51</v>
          </cell>
          <cell r="S153">
            <v>3442.2109166666669</v>
          </cell>
          <cell r="U153">
            <v>24415.682083333337</v>
          </cell>
          <cell r="Z153">
            <v>960.61699999999996</v>
          </cell>
          <cell r="AC153">
            <v>2.1999999999999999E-2</v>
          </cell>
        </row>
        <row r="154">
          <cell r="B154" t="str">
            <v>ТП-104 для электроснабжения МАУ "СОШ № 76", Э00000059, 30.09.2014</v>
          </cell>
          <cell r="R154">
            <v>2028014.89</v>
          </cell>
          <cell r="S154">
            <v>430953.16412500001</v>
          </cell>
          <cell r="U154">
            <v>1495660.9813749997</v>
          </cell>
          <cell r="Z154">
            <v>101400.7445</v>
          </cell>
          <cell r="AC154">
            <v>2.1999999999999999E-2</v>
          </cell>
        </row>
        <row r="155">
          <cell r="B155" t="str">
            <v>Трансформаторная подстанция ТП-326, Э00000030, 30.08.2013</v>
          </cell>
          <cell r="R155">
            <v>1872164.57</v>
          </cell>
          <cell r="S155">
            <v>661980.8424309392</v>
          </cell>
          <cell r="U155">
            <v>1086062.3196132598</v>
          </cell>
          <cell r="Z155">
            <v>124121.4079558011</v>
          </cell>
          <cell r="AC155">
            <v>2.1999999999999999E-2</v>
          </cell>
        </row>
        <row r="156">
          <cell r="B156" t="str">
            <v xml:space="preserve">Трансформаторная подстанция ТП-332 (стр.№3/1) по ул. Солнечная, участок № 4, Э00000094, 30.09.2015 </v>
          </cell>
          <cell r="R156">
            <v>1883213.19</v>
          </cell>
          <cell r="S156">
            <v>306022.14337499999</v>
          </cell>
          <cell r="U156">
            <v>1483030.3871249997</v>
          </cell>
          <cell r="Z156">
            <v>94160.659500000009</v>
          </cell>
          <cell r="AC156">
            <v>2.1999999999999999E-2</v>
          </cell>
        </row>
        <row r="157">
          <cell r="B157" t="str">
            <v>Трансформаторная подстанция ТП-336 для эл.снабжения жилых домов стр.№5/1,№5/2,№5/3 по ул. Ленина 130, Э00000139</v>
          </cell>
          <cell r="R157">
            <v>1866056.17</v>
          </cell>
          <cell r="S157">
            <v>202156.08508333331</v>
          </cell>
          <cell r="U157">
            <v>1570597.2764166666</v>
          </cell>
          <cell r="Z157">
            <v>93302.808499999999</v>
          </cell>
          <cell r="AC157">
            <v>2.1999999999999999E-2</v>
          </cell>
        </row>
        <row r="158">
          <cell r="B158" t="str">
            <v>Трансформаторная подстанция ТП-35*, Э00000161</v>
          </cell>
          <cell r="R158">
            <v>125048.34999999999</v>
          </cell>
          <cell r="S158">
            <v>12096.9</v>
          </cell>
          <cell r="U158">
            <v>106656.37</v>
          </cell>
          <cell r="Z158">
            <v>6295.08</v>
          </cell>
          <cell r="AC158">
            <v>2.1999999999999999E-2</v>
          </cell>
        </row>
        <row r="159">
          <cell r="B159" t="str">
            <v>Трансформаторная подстанция ТП-38, Э00000157</v>
          </cell>
          <cell r="R159">
            <v>86440.68</v>
          </cell>
          <cell r="S159">
            <v>8644.0679999999993</v>
          </cell>
          <cell r="U159">
            <v>73474.577999999994</v>
          </cell>
          <cell r="Z159">
            <v>4322.0339999999997</v>
          </cell>
          <cell r="AC159">
            <v>2.1999999999999999E-2</v>
          </cell>
        </row>
        <row r="160">
          <cell r="B160" t="str">
            <v>ЦКПП-разъезд "Южный", электрооборудование и комплектная трансформаторная подстанция № 47, Э00000158</v>
          </cell>
          <cell r="R160">
            <v>77966.100000000006</v>
          </cell>
          <cell r="S160">
            <v>7796.6100000000006</v>
          </cell>
          <cell r="U160">
            <v>66271.185000000027</v>
          </cell>
          <cell r="Z160">
            <v>3898.3050000000003</v>
          </cell>
          <cell r="AC160">
            <v>2.1999999999999999E-2</v>
          </cell>
        </row>
        <row r="161">
          <cell r="B161" t="str">
            <v>Линия электропередачи ВЛ-0,4 кВ от ТП-5 ф.3 для электроснабжения сад. уч СНТ Мир кв. № 5 ул. Широкая, Э00000093, 30.09.2015, 409 050.25</v>
          </cell>
          <cell r="R161">
            <v>409050.25</v>
          </cell>
          <cell r="S161">
            <v>88627.554166666669</v>
          </cell>
          <cell r="U161">
            <v>293152.6791666667</v>
          </cell>
          <cell r="Z161">
            <v>27270.016666666666</v>
          </cell>
          <cell r="AC161">
            <v>2.1999999999999999E-2</v>
          </cell>
        </row>
        <row r="162">
          <cell r="B162" t="str">
            <v>Линия электропередачи(ВЛИ-0,4 кВ) от ТП-231 ф.17 для электроснабжения здания по пер. Чекист 6а соор., Э00000110</v>
          </cell>
          <cell r="R162">
            <v>132964.82999999999</v>
          </cell>
          <cell r="S162">
            <v>23638.191999999999</v>
          </cell>
          <cell r="U162">
            <v>100462.31599999999</v>
          </cell>
          <cell r="Z162">
            <v>8864.3220000000001</v>
          </cell>
          <cell r="AC162">
            <v>2.1999999999999999E-2</v>
          </cell>
        </row>
        <row r="163">
          <cell r="B163" t="str">
            <v>Линия электроперередачи (2КЛ-0,4 кВ) для электроснабжен магазина "Каменный мост" по пр.Коммун., 70/1, Э00000152</v>
          </cell>
          <cell r="R163">
            <v>212618.98</v>
          </cell>
          <cell r="S163">
            <v>14724.306094182828</v>
          </cell>
          <cell r="U163">
            <v>190827.00698060938</v>
          </cell>
          <cell r="Z163">
            <v>7067.6669252077572</v>
          </cell>
          <cell r="AC163">
            <v>2.1999999999999999E-2</v>
          </cell>
        </row>
        <row r="164">
          <cell r="B164" t="str">
            <v>ВЛИ-0,4кВ от опоры 5/4  ТП-3 ф.2 *, Э00000078, 31.03.2015, 71 204.65</v>
          </cell>
          <cell r="R164">
            <v>161748.26</v>
          </cell>
          <cell r="S164">
            <v>30043.083333333336</v>
          </cell>
          <cell r="U164">
            <v>119962.81666666669</v>
          </cell>
          <cell r="Z164">
            <v>11742.36</v>
          </cell>
          <cell r="AC164">
            <v>2.1999999999999999E-2</v>
          </cell>
        </row>
        <row r="165">
          <cell r="B165" t="str">
            <v>Устройство испытательное Ретом-11М, 00050548, 14.12.2012</v>
          </cell>
          <cell r="R165">
            <v>74250</v>
          </cell>
          <cell r="S165">
            <v>74250</v>
          </cell>
          <cell r="U165">
            <v>0</v>
          </cell>
          <cell r="Z165">
            <v>0</v>
          </cell>
          <cell r="AC165">
            <v>0</v>
          </cell>
        </row>
        <row r="166">
          <cell r="B166" t="str">
            <v>Линия электропередач (ВЛ-0,4 кВ) от ВУ-1 ж/д Коммунис.40 киоск "Роспечать" (ТП-149 ф.4), Э00000098, 31.10.2015, 23 477.24</v>
          </cell>
          <cell r="R166">
            <v>23477.24</v>
          </cell>
          <cell r="S166">
            <v>4956.3062222222234</v>
          </cell>
          <cell r="U166">
            <v>16955.784444444442</v>
          </cell>
          <cell r="Z166">
            <v>1565.1493333333335</v>
          </cell>
          <cell r="AC166">
            <v>2.1999999999999999E-2</v>
          </cell>
        </row>
        <row r="167">
          <cell r="B167" t="str">
            <v>Линия электропередачи (2КЛ-10кВ) от ТП-330 до ТП-336, Э00000133</v>
          </cell>
          <cell r="R167">
            <v>317750.73</v>
          </cell>
          <cell r="S167">
            <v>23639.21</v>
          </cell>
          <cell r="U167">
            <v>283512.87999999995</v>
          </cell>
          <cell r="Z167">
            <v>10598.64</v>
          </cell>
          <cell r="AC167">
            <v>2.1999999999999999E-2</v>
          </cell>
        </row>
        <row r="168">
          <cell r="B168" t="str">
            <v>Линия электропередачи (ВЛИ-0,4 кВ) для электроснабжения ИГБ "Островок-2" от ТП-208, Э00000151</v>
          </cell>
          <cell r="R168">
            <v>210845.79</v>
          </cell>
          <cell r="S168">
            <v>29284.137500000004</v>
          </cell>
          <cell r="U168">
            <v>167505.2665</v>
          </cell>
          <cell r="Z168">
            <v>14056.386000000002</v>
          </cell>
          <cell r="AC168">
            <v>2.1999999999999999E-2</v>
          </cell>
        </row>
        <row r="169">
          <cell r="B169" t="str">
            <v>Линия электропередачи (ВЛИ-0,4 кВ) для электроснабжения объекта теплоснабжения (теплового пункта № 3, Э00000116</v>
          </cell>
          <cell r="R169">
            <v>49453.13</v>
          </cell>
          <cell r="S169">
            <v>8242.1883333333335</v>
          </cell>
          <cell r="U169">
            <v>37914.066333333336</v>
          </cell>
          <cell r="Z169">
            <v>3296.8753333333334</v>
          </cell>
          <cell r="AC169">
            <v>2.1999999999999999E-2</v>
          </cell>
        </row>
        <row r="170">
          <cell r="B170" t="str">
            <v>Линия электропередачи (ВЛИ-0,4 кВ) от РП-4 ф.13 для электроснабжения нежилого помещения ул. Сосновая, Э00000120</v>
          </cell>
          <cell r="R170">
            <v>64365.29</v>
          </cell>
          <cell r="S170">
            <v>10369.963388888889</v>
          </cell>
          <cell r="U170">
            <v>49704.307277777785</v>
          </cell>
          <cell r="Z170">
            <v>4291.0193333333336</v>
          </cell>
          <cell r="AC170">
            <v>2.1999999999999999E-2</v>
          </cell>
        </row>
        <row r="171">
          <cell r="B171" t="str">
            <v>Линия электропередачи (ВЛИ-0,4 кВ) от ТП-1 ф.2 для электроснабжения земельного участка № 513 ОСЛ Мир, Э00000162</v>
          </cell>
          <cell r="R171">
            <v>296595.20000000001</v>
          </cell>
          <cell r="S171">
            <v>39546.026666666672</v>
          </cell>
          <cell r="U171">
            <v>237276.15999999997</v>
          </cell>
          <cell r="Z171">
            <v>19773.013333333336</v>
          </cell>
          <cell r="AC171">
            <v>2.1999999999999999E-2</v>
          </cell>
        </row>
        <row r="172">
          <cell r="B172" t="str">
            <v>Трансформаторная подстанция )ТП-335) для электроснабжения торгового центра "Том Лад", Э00000104, 31.12.2015, 2 110 386.40</v>
          </cell>
          <cell r="R172">
            <v>2110386.4</v>
          </cell>
          <cell r="S172">
            <v>316557.96000000002</v>
          </cell>
          <cell r="U172">
            <v>1688309.1199999996</v>
          </cell>
          <cell r="Z172">
            <v>105519.32</v>
          </cell>
          <cell r="AC172">
            <v>2.1999999999999999E-2</v>
          </cell>
        </row>
        <row r="173">
          <cell r="B173" t="str">
            <v>Трансформаторная подстанция ТП-10 в п. Иглаково, Э00000150</v>
          </cell>
          <cell r="R173">
            <v>605656.15</v>
          </cell>
          <cell r="S173">
            <v>63089.182291666672</v>
          </cell>
          <cell r="U173">
            <v>512284.1602083334</v>
          </cell>
          <cell r="Z173">
            <v>30282.807500000003</v>
          </cell>
          <cell r="AC173">
            <v>2.1999999999999999E-2</v>
          </cell>
        </row>
        <row r="174">
          <cell r="B174" t="str">
            <v>Трансформаторная подстанция ТП-15, Э00000156</v>
          </cell>
          <cell r="R174">
            <v>67796.61</v>
          </cell>
          <cell r="S174">
            <v>6779.6610000000001</v>
          </cell>
          <cell r="U174">
            <v>57627.118500000011</v>
          </cell>
          <cell r="Z174">
            <v>3389.8305</v>
          </cell>
          <cell r="AC174">
            <v>2.1999999999999999E-2</v>
          </cell>
        </row>
        <row r="175">
          <cell r="B175" t="str">
            <v>Трансформаторная подстанция ТП-18, Э00000159</v>
          </cell>
          <cell r="R175">
            <v>165677.97</v>
          </cell>
          <cell r="S175">
            <v>16567.796999999999</v>
          </cell>
          <cell r="U175">
            <v>140826.27449999997</v>
          </cell>
          <cell r="Z175">
            <v>8283.8984999999993</v>
          </cell>
          <cell r="AC175">
            <v>2.1999999999999999E-2</v>
          </cell>
        </row>
        <row r="176">
          <cell r="B176" t="str">
            <v>Трансформаторная подстанция ТП-181, Э00000160</v>
          </cell>
          <cell r="R176">
            <v>172881.35</v>
          </cell>
          <cell r="S176">
            <v>17288.135000000002</v>
          </cell>
          <cell r="U176">
            <v>146949.14749999999</v>
          </cell>
          <cell r="Z176">
            <v>8644.067500000001</v>
          </cell>
          <cell r="AC176">
            <v>2.1999999999999999E-2</v>
          </cell>
        </row>
        <row r="177">
          <cell r="B177" t="str">
            <v>Трансформаторная подстанция ТП-2, Э00000137</v>
          </cell>
          <cell r="R177">
            <v>581917.37</v>
          </cell>
          <cell r="S177">
            <v>65465.704124999989</v>
          </cell>
          <cell r="U177">
            <v>487355.79737500008</v>
          </cell>
          <cell r="Z177">
            <v>29095.868499999997</v>
          </cell>
          <cell r="AC177">
            <v>2.1999999999999999E-2</v>
          </cell>
        </row>
        <row r="179">
          <cell r="B179" t="str">
            <v>Установка горизонтального бурения УГБ-2М4, Э00000164</v>
          </cell>
          <cell r="R179">
            <v>847457.63</v>
          </cell>
          <cell r="S179">
            <v>338983.05200000003</v>
          </cell>
          <cell r="U179">
            <v>338983.05200000003</v>
          </cell>
          <cell r="Z179">
            <v>169491.52600000001</v>
          </cell>
          <cell r="AC179">
            <v>0</v>
          </cell>
        </row>
        <row r="180">
          <cell r="B180" t="str">
            <v>Холодный склад, 00010316, 14.12.2012</v>
          </cell>
          <cell r="R180">
            <v>1</v>
          </cell>
          <cell r="S180">
            <v>1</v>
          </cell>
          <cell r="U180">
            <v>0</v>
          </cell>
          <cell r="Z180">
            <v>0</v>
          </cell>
          <cell r="AC180">
            <v>2.1999999999999999E-2</v>
          </cell>
        </row>
        <row r="181">
          <cell r="B181" t="str">
            <v>Цифровой рефлектометр Рейс-205, Э00000042, 30.12.2013</v>
          </cell>
          <cell r="R181">
            <v>57400</v>
          </cell>
          <cell r="S181">
            <v>57400</v>
          </cell>
          <cell r="U181">
            <v>0</v>
          </cell>
          <cell r="Z181">
            <v>0</v>
          </cell>
          <cell r="AC181">
            <v>0</v>
          </cell>
        </row>
        <row r="182">
          <cell r="B182" t="str">
            <v>Эл.снабжение ГБ "Форвард" Северная дорога 12 стр. 4а/3, 000000018, 31.10.2012</v>
          </cell>
          <cell r="R182">
            <v>77477.61</v>
          </cell>
          <cell r="S182">
            <v>23789.805560165976</v>
          </cell>
          <cell r="U182">
            <v>49829.998132780085</v>
          </cell>
          <cell r="Z182">
            <v>3857.806307053942</v>
          </cell>
          <cell r="AC182">
            <v>2.1999999999999999E-2</v>
          </cell>
        </row>
        <row r="183">
          <cell r="B183" t="str">
            <v>Эл.снабжение ГСПО "Шина 6" по ул. Предзаводская 6 стр. 11, 000000019, 31.10.2012</v>
          </cell>
          <cell r="R183">
            <v>55436.77</v>
          </cell>
          <cell r="S183">
            <v>33903.479173553715</v>
          </cell>
          <cell r="U183">
            <v>16035.429338842972</v>
          </cell>
          <cell r="Z183">
            <v>5497.8614876033062</v>
          </cell>
          <cell r="AC183">
            <v>2.1999999999999999E-2</v>
          </cell>
        </row>
        <row r="184">
          <cell r="B184" t="str">
            <v>Эл.снабжение платной автостоянки (КЛ=0,4кВ от ТП-313 до  ВРУ а/стоянки), Э00000002, 16.08.2013</v>
          </cell>
          <cell r="R184">
            <v>76404.69</v>
          </cell>
          <cell r="S184">
            <v>20290.042157676347</v>
          </cell>
          <cell r="U184">
            <v>52310.264937759341</v>
          </cell>
          <cell r="Z184">
            <v>3804.3829045643151</v>
          </cell>
          <cell r="AC184">
            <v>2.1999999999999999E-2</v>
          </cell>
        </row>
        <row r="185">
          <cell r="B185" t="str">
            <v>Электроагрегат сварочный АСПБТ 200-6/230 ВХ (Н), 00060043, 14.02.2013</v>
          </cell>
          <cell r="R185">
            <v>77350</v>
          </cell>
          <cell r="S185">
            <v>77350</v>
          </cell>
          <cell r="U185">
            <v>0</v>
          </cell>
          <cell r="Z185">
            <v>0</v>
          </cell>
          <cell r="AC185">
            <v>0</v>
          </cell>
        </row>
        <row r="186">
          <cell r="B186" t="str">
            <v>Электрогенераторная установка Eisemann S 6401, 00060037, 14.12.2012</v>
          </cell>
          <cell r="R186">
            <v>48727.44</v>
          </cell>
          <cell r="S186">
            <v>48727.44</v>
          </cell>
          <cell r="U186">
            <v>0</v>
          </cell>
          <cell r="Z186">
            <v>0</v>
          </cell>
          <cell r="AC186">
            <v>0</v>
          </cell>
        </row>
        <row r="187">
          <cell r="B187" t="str">
            <v>Линия электропередачи (ВЛИ-0,4 кВ) от ТП-109 ф.10 для электроснабжения нежи ул.Транспортная,11 стр.1, Э00000102, 30.11.2015, 22 339.05</v>
          </cell>
          <cell r="R187">
            <v>22339.05</v>
          </cell>
          <cell r="S187">
            <v>4591.9158333333326</v>
          </cell>
          <cell r="U187">
            <v>16257.864166666666</v>
          </cell>
          <cell r="Z187">
            <v>1489.27</v>
          </cell>
          <cell r="AC187">
            <v>2.1999999999999999E-2</v>
          </cell>
        </row>
        <row r="188">
          <cell r="B188" t="str">
            <v>Электроснабжение гаражных боксов в районе пождепо п. Сосновка (ВЛИ от ТП-327 до гаражей "Патриот"), 101040166, 31.03.2013</v>
          </cell>
          <cell r="R188">
            <v>89616.74</v>
          </cell>
          <cell r="S188">
            <v>51103.760826446276</v>
          </cell>
          <cell r="U188">
            <v>29625.368595041335</v>
          </cell>
          <cell r="Z188">
            <v>8887.6105785123964</v>
          </cell>
          <cell r="AC188">
            <v>2.1999999999999999E-2</v>
          </cell>
        </row>
        <row r="189">
          <cell r="B189" t="str">
            <v>Электроснабжение ж/д Первомайская 4 от ТП-101 ф.9, 00031701, 29.08.2014</v>
          </cell>
          <cell r="R189">
            <v>173611.56</v>
          </cell>
          <cell r="S189">
            <v>44038.054243902436</v>
          </cell>
          <cell r="U189">
            <v>119410.87785365855</v>
          </cell>
          <cell r="Z189">
            <v>10162.627902439024</v>
          </cell>
          <cell r="AC189">
            <v>2.1999999999999999E-2</v>
          </cell>
        </row>
        <row r="190">
          <cell r="B190" t="str">
            <v>Электроснабжение ж/д Первомайская 4 от ТП-179 ф.18, 00031703, 29.08.2014</v>
          </cell>
          <cell r="R190">
            <v>348669.94</v>
          </cell>
          <cell r="S190">
            <v>88443.106731707318</v>
          </cell>
          <cell r="U190">
            <v>239816.88556097564</v>
          </cell>
          <cell r="Z190">
            <v>20409.947707317071</v>
          </cell>
          <cell r="AC190">
            <v>2.1999999999999999E-2</v>
          </cell>
        </row>
        <row r="191">
          <cell r="B191" t="str">
            <v>Электроснабжение здания по ул. Транспортная 30 от ТП-109 ф.2,4, 000000023, 28.12.2012</v>
          </cell>
          <cell r="R191">
            <v>725291.79</v>
          </cell>
          <cell r="S191">
            <v>216684.6841493776</v>
          </cell>
          <cell r="U191">
            <v>472492.99182572612</v>
          </cell>
          <cell r="Z191">
            <v>36114.114024896269</v>
          </cell>
          <cell r="AC191">
            <v>2.1999999999999999E-2</v>
          </cell>
        </row>
        <row r="192">
          <cell r="B192" t="str">
            <v>Электроснабжение ИЖД по пер. Западный от ТП-1 ф.3, Э00000066, 30.09.2014</v>
          </cell>
          <cell r="R192">
            <v>247018.25</v>
          </cell>
          <cell r="S192">
            <v>22054.91</v>
          </cell>
          <cell r="U192">
            <v>216255.06</v>
          </cell>
          <cell r="Z192">
            <v>8708.2800000000007</v>
          </cell>
          <cell r="AC192">
            <v>2.1999999999999999E-2</v>
          </cell>
        </row>
        <row r="193">
          <cell r="B193" t="str">
            <v>Электроснабжение магазина по ул.Славского,20б от ВУ-2 (от ТП-316 ф.6) ГСК "Ветерок" (КЛ-0,4кВ), 000000024, 28.02.2013</v>
          </cell>
          <cell r="R193">
            <v>53300.63</v>
          </cell>
          <cell r="S193">
            <v>15481.510788381744</v>
          </cell>
          <cell r="U193">
            <v>35165.145933609951</v>
          </cell>
          <cell r="Z193">
            <v>2653.9732780082986</v>
          </cell>
          <cell r="AC193">
            <v>2.1999999999999999E-2</v>
          </cell>
        </row>
        <row r="194">
          <cell r="B194" t="str">
            <v>Электроснабжение нежилого здания КВЛ-0,4кВ (от ТП-259 ф.4) ул.Курчатова, 36 г, Э00000035, 30.11.2013</v>
          </cell>
          <cell r="R194">
            <v>238406.13</v>
          </cell>
          <cell r="S194">
            <v>60343.460290456431</v>
          </cell>
          <cell r="U194">
            <v>166191.82506224068</v>
          </cell>
          <cell r="Z194">
            <v>11870.844647302903</v>
          </cell>
          <cell r="AC194">
            <v>2.1999999999999999E-2</v>
          </cell>
        </row>
        <row r="195">
          <cell r="B195" t="str">
            <v>Электроснабжение офисного комплекса по ул. Трудовой 4/1 (ТП-1), 00060045, 29.08.2014</v>
          </cell>
          <cell r="R195">
            <v>644537.91</v>
          </cell>
          <cell r="S195">
            <v>63831.395034482761</v>
          </cell>
          <cell r="U195">
            <v>565976.19303448277</v>
          </cell>
          <cell r="Z195">
            <v>14730.321931034483</v>
          </cell>
          <cell r="AC195">
            <v>2.1999999999999999E-2</v>
          </cell>
        </row>
        <row r="196">
          <cell r="B196" t="str">
            <v>Электроснабжение туалетного модуля-павильона г. Северск территория в районе Северского музыкального , Э00000071, 31.12.2014</v>
          </cell>
          <cell r="R196">
            <v>10334.41</v>
          </cell>
          <cell r="S196">
            <v>5905.3771428571426</v>
          </cell>
          <cell r="U196">
            <v>2952.6885714285727</v>
          </cell>
          <cell r="Z196">
            <v>1476.3442857142857</v>
          </cell>
          <cell r="AC196">
            <v>2.1999999999999999E-2</v>
          </cell>
        </row>
        <row r="197">
          <cell r="B197" t="str">
            <v>Электроснабжение электрооборудования здания автомойки по ул.Восточная, 2 (КЛ-0,4 кВ от ТП-290 до ВУ , Э00000026, 31.07.2013</v>
          </cell>
          <cell r="R197">
            <v>214200.27</v>
          </cell>
          <cell r="S197">
            <v>57771.857053941902</v>
          </cell>
          <cell r="U197">
            <v>145762.83933609957</v>
          </cell>
          <cell r="Z197">
            <v>10665.573609958505</v>
          </cell>
          <cell r="AC197">
            <v>2.1999999999999999E-2</v>
          </cell>
        </row>
        <row r="198">
          <cell r="B198" t="str">
            <v>АИИС КУЭ в городских сетях (уровень ИВК), Э00000167</v>
          </cell>
          <cell r="R198">
            <v>4227433.9800000004</v>
          </cell>
          <cell r="S198">
            <v>1157511.6850000001</v>
          </cell>
          <cell r="U198">
            <v>2466003.1550000003</v>
          </cell>
          <cell r="Z198">
            <v>603919.14000000013</v>
          </cell>
          <cell r="AC198">
            <v>0</v>
          </cell>
        </row>
        <row r="199">
          <cell r="B199" t="str">
            <v>АИИС КУЭ в городских сетях (уровень ИИК, ИВКЭ)*, Э00000166</v>
          </cell>
          <cell r="R199">
            <v>43122017.409999996</v>
          </cell>
          <cell r="S199">
            <v>13482451.15</v>
          </cell>
          <cell r="U199">
            <v>20026733.939999998</v>
          </cell>
          <cell r="Z199">
            <v>9612832.3200000003</v>
          </cell>
          <cell r="AC199">
            <v>0</v>
          </cell>
        </row>
        <row r="200">
          <cell r="B200" t="str">
            <v>Линия электропередачи (КЛ-0,4кВ) для электроснабжения здания по ул. Победы, 1б от ТП-228, Э00000191, 30.06.2017</v>
          </cell>
          <cell r="R200">
            <v>278292.01</v>
          </cell>
          <cell r="S200">
            <v>83487.603000000003</v>
          </cell>
          <cell r="U200">
            <v>139146.005</v>
          </cell>
          <cell r="Z200">
            <v>55658.402000000002</v>
          </cell>
          <cell r="AC200">
            <v>2.1999999999999999E-2</v>
          </cell>
        </row>
        <row r="201">
          <cell r="B201" t="str">
            <v>Электроснабжение ИЖД по пер. Западный от ТП-1 ф.2, 00031708, 09.01.2017</v>
          </cell>
          <cell r="R201">
            <v>161982.04999999999</v>
          </cell>
          <cell r="S201">
            <v>20697.706388888888</v>
          </cell>
          <cell r="U201">
            <v>130485.54027777775</v>
          </cell>
          <cell r="Z201">
            <v>10798.803333333331</v>
          </cell>
          <cell r="AC201">
            <v>2.1999999999999999E-2</v>
          </cell>
        </row>
        <row r="202">
          <cell r="B202" t="str">
            <v>Линия электропередачи (ВЛИ-0,4 кВ) для электроснабжения 19-ти ИГБ по ул.Сосновая 2,стр.№ 10 от ТП-35, Э00000171, 30.04.2017</v>
          </cell>
          <cell r="R202">
            <v>137193.73000000001</v>
          </cell>
          <cell r="S202">
            <v>15243.747777777779</v>
          </cell>
          <cell r="U202">
            <v>112803.73355555558</v>
          </cell>
          <cell r="Z202">
            <v>9146.2486666666664</v>
          </cell>
          <cell r="AC202">
            <v>2.1999999999999999E-2</v>
          </cell>
        </row>
        <row r="203">
          <cell r="B203" t="str">
            <v>Линия электропередачи (ВЛИ-0,4кВ) от оп. №5/7 ВЛ-0,4кВ ТП-212, Ф.7, Э00000189</v>
          </cell>
          <cell r="R203">
            <v>75940.92</v>
          </cell>
          <cell r="S203">
            <v>8015.9859999999999</v>
          </cell>
          <cell r="U203">
            <v>62862.205999999991</v>
          </cell>
          <cell r="Z203">
            <v>5062.7280000000001</v>
          </cell>
          <cell r="AC203">
            <v>2.1999999999999999E-2</v>
          </cell>
        </row>
        <row r="205">
          <cell r="B205" t="str">
            <v>Линия электропередачи (КЛ-0,4кВ) от места врезки в существующую КЛ-0,4 кВ (ТП-47 ф.4) для электросна, Э00000190</v>
          </cell>
          <cell r="R205">
            <v>53682.38</v>
          </cell>
          <cell r="S205">
            <v>16104.713999999998</v>
          </cell>
          <cell r="U205">
            <v>26841.19</v>
          </cell>
          <cell r="Z205">
            <v>10736.475999999999</v>
          </cell>
          <cell r="AC205">
            <v>2.1999999999999999E-2</v>
          </cell>
        </row>
        <row r="206">
          <cell r="B206" t="str">
            <v>Линия электропередачи (ВЛИ-0,4кВ) от оп. №11 ВЛ-0,4кВ ТП-12, Ф-1, Э00000188</v>
          </cell>
          <cell r="R206">
            <v>48036.480000000003</v>
          </cell>
          <cell r="S206">
            <v>5070.5173333333341</v>
          </cell>
          <cell r="U206">
            <v>39763.530666666666</v>
          </cell>
          <cell r="Z206">
            <v>3202.4320000000007</v>
          </cell>
          <cell r="AC206">
            <v>2.1999999999999999E-2</v>
          </cell>
        </row>
        <row r="207">
          <cell r="B207" t="str">
            <v>Однотрансформаторная подстанция П-6 (У-14-4), Э00000177</v>
          </cell>
          <cell r="R207">
            <v>45000</v>
          </cell>
          <cell r="S207">
            <v>3562.5</v>
          </cell>
          <cell r="U207">
            <v>39187.5</v>
          </cell>
          <cell r="Z207">
            <v>2250</v>
          </cell>
          <cell r="AC207">
            <v>2.1999999999999999E-2</v>
          </cell>
        </row>
        <row r="208">
          <cell r="B208" t="str">
            <v>Трансформаторная подстанция ТП-29, Э00000169</v>
          </cell>
          <cell r="R208">
            <v>40000</v>
          </cell>
          <cell r="S208">
            <v>3666.6666666666665</v>
          </cell>
          <cell r="U208">
            <v>34333.333333333336</v>
          </cell>
          <cell r="Z208">
            <v>2000</v>
          </cell>
          <cell r="AC208">
            <v>2.1999999999999999E-2</v>
          </cell>
        </row>
        <row r="209">
          <cell r="B209" t="str">
            <v>Электроснабжение ж/д по ул. Комсомольской 6 от ТП-217 ф.16, 00031710</v>
          </cell>
          <cell r="R209">
            <v>30739.72</v>
          </cell>
          <cell r="S209">
            <v>3927.8531111111115</v>
          </cell>
          <cell r="U209">
            <v>24762.552222222224</v>
          </cell>
          <cell r="Z209">
            <v>2049.3146666666667</v>
          </cell>
          <cell r="AC209">
            <v>2.1999999999999999E-2</v>
          </cell>
        </row>
        <row r="210">
          <cell r="B210" t="str">
            <v>Однотрансформаторная подстанция П-5 (У-14-5), Э00000176</v>
          </cell>
          <cell r="R210">
            <v>30000</v>
          </cell>
          <cell r="S210">
            <v>2375</v>
          </cell>
          <cell r="U210">
            <v>26125</v>
          </cell>
          <cell r="Z210">
            <v>1500</v>
          </cell>
          <cell r="AC210">
            <v>2.1999999999999999E-2</v>
          </cell>
        </row>
        <row r="211">
          <cell r="B211" t="str">
            <v>Однотрансформаторная подстанция П-4 (У-14-12), Э00000175</v>
          </cell>
          <cell r="R211">
            <v>30000</v>
          </cell>
          <cell r="S211">
            <v>2375</v>
          </cell>
          <cell r="U211">
            <v>26125</v>
          </cell>
          <cell r="Z211">
            <v>1500</v>
          </cell>
          <cell r="AC211">
            <v>2.1999999999999999E-2</v>
          </cell>
        </row>
        <row r="212">
          <cell r="B212" t="str">
            <v>Однотрансформаторная подстанция П-1 (У-14-7), Э00000172</v>
          </cell>
          <cell r="R212">
            <v>30000</v>
          </cell>
          <cell r="S212">
            <v>2375</v>
          </cell>
          <cell r="U212">
            <v>26125</v>
          </cell>
          <cell r="Z212">
            <v>1500</v>
          </cell>
          <cell r="AC212">
            <v>2.1999999999999999E-2</v>
          </cell>
        </row>
        <row r="213">
          <cell r="B213" t="str">
            <v>Однотрансформаторная подстанция П-2 (У-14-8), Э00000173</v>
          </cell>
          <cell r="R213">
            <v>28000</v>
          </cell>
          <cell r="S213">
            <v>2216.666666666667</v>
          </cell>
          <cell r="U213">
            <v>24383.333333333332</v>
          </cell>
          <cell r="Z213">
            <v>1400</v>
          </cell>
          <cell r="AC213">
            <v>2.1999999999999999E-2</v>
          </cell>
        </row>
        <row r="214">
          <cell r="B214" t="str">
            <v>Линия электропередачи КВЛ-6кВ от оп.47 до оп. 143 ВЛ-6кВ ф. У-14 ПС Самусь 35/6, Э00000178</v>
          </cell>
          <cell r="R214">
            <v>26412.42</v>
          </cell>
          <cell r="S214">
            <v>2787.9776666666662</v>
          </cell>
          <cell r="U214">
            <v>21863.614333333328</v>
          </cell>
          <cell r="Z214">
            <v>1760.8279999999997</v>
          </cell>
          <cell r="AC214">
            <v>2.1999999999999999E-2</v>
          </cell>
        </row>
        <row r="215">
          <cell r="B215" t="str">
            <v>ВЛИ-0,4 кВ от ТП-216 ф.6, 00031707</v>
          </cell>
          <cell r="R215">
            <v>25964.28</v>
          </cell>
          <cell r="S215">
            <v>3317.6579999999994</v>
          </cell>
          <cell r="U215">
            <v>20915.669999999998</v>
          </cell>
          <cell r="Z215">
            <v>1730.9519999999998</v>
          </cell>
          <cell r="AC215">
            <v>2.1999999999999999E-2</v>
          </cell>
        </row>
        <row r="216">
          <cell r="B216" t="str">
            <v>Однотрансформаторная подстанция П-3 (У-14-11), Э00000174</v>
          </cell>
          <cell r="R216">
            <v>25000</v>
          </cell>
          <cell r="S216">
            <v>1979.1666666666667</v>
          </cell>
          <cell r="U216">
            <v>21770.833333333332</v>
          </cell>
          <cell r="Z216">
            <v>1250</v>
          </cell>
          <cell r="AC216">
            <v>2.1999999999999999E-2</v>
          </cell>
        </row>
        <row r="217">
          <cell r="B217" t="str">
            <v>Линия электропередачи КЛ-10 кВ от яч. 1 ТП-30 до ТП-29, Э00000170</v>
          </cell>
          <cell r="R217">
            <v>20234.57</v>
          </cell>
          <cell r="S217">
            <v>7419.342333333334</v>
          </cell>
          <cell r="U217">
            <v>8768.3136666666651</v>
          </cell>
          <cell r="Z217">
            <v>4046.9140000000002</v>
          </cell>
          <cell r="AC217">
            <v>2.1999999999999999E-2</v>
          </cell>
        </row>
        <row r="218">
          <cell r="B218" t="str">
            <v>Линия электропередачи КЛ-6кВ от оп.130 ВЛ-6 кВ ф.У-14 ПС Самусь 35/6 до ТП У-14-4 (ТП-6), Э00000185</v>
          </cell>
          <cell r="R218">
            <v>13400</v>
          </cell>
          <cell r="S218">
            <v>1414.4444444444443</v>
          </cell>
          <cell r="U218">
            <v>11092.222222222221</v>
          </cell>
          <cell r="Z218">
            <v>893.33333333333326</v>
          </cell>
          <cell r="AC218">
            <v>2.1999999999999999E-2</v>
          </cell>
        </row>
        <row r="219">
          <cell r="B219" t="str">
            <v>Линия электропередачи КЛ-6кВ от оп.130/17 ВЛ-6 кВ ф.У-14 ПС Самусь 35/6 до ТП У-14-4 (ТП-6), Э00000184</v>
          </cell>
          <cell r="R219">
            <v>8000</v>
          </cell>
          <cell r="S219">
            <v>844.44444444444434</v>
          </cell>
          <cell r="U219">
            <v>6622.2222222222226</v>
          </cell>
          <cell r="Z219">
            <v>533.33333333333326</v>
          </cell>
          <cell r="AC219">
            <v>2.1999999999999999E-2</v>
          </cell>
        </row>
        <row r="220">
          <cell r="B220" t="str">
            <v>Линия электропередачи КЛ-6кВ от оп.89 ВЛ-6 кВ ф.У-14 ПС Самусь 35/6 до ТП У-14-5 (ТП-5), Э00000179</v>
          </cell>
          <cell r="R220">
            <v>4000</v>
          </cell>
          <cell r="S220">
            <v>422.22222222222217</v>
          </cell>
          <cell r="U220">
            <v>3311.1111111111113</v>
          </cell>
          <cell r="Z220">
            <v>266.66666666666663</v>
          </cell>
          <cell r="AC220">
            <v>2.1999999999999999E-2</v>
          </cell>
        </row>
        <row r="221">
          <cell r="B221" t="str">
            <v>Линия электропередачи КЛ-6кВ от оп.143 ВЛ-6 кВ ф.У-14 ПС Самусь 35/6 до ТП У-14-12 (ТП-4), Э00000183</v>
          </cell>
          <cell r="R221">
            <v>4000</v>
          </cell>
          <cell r="S221">
            <v>422.22222222222217</v>
          </cell>
          <cell r="U221">
            <v>3311.1111111111113</v>
          </cell>
          <cell r="Z221">
            <v>266.66666666666663</v>
          </cell>
          <cell r="AC221">
            <v>2.1999999999999999E-2</v>
          </cell>
        </row>
        <row r="222">
          <cell r="B222" t="str">
            <v>Линия электропередачи КЛ-6кВ от оп.118 ВЛ-6 кВ ф.У-14 ПС Самусь 35/6 до ТП У-14-8 (ТП-2), Э00000181</v>
          </cell>
          <cell r="R222">
            <v>4000</v>
          </cell>
          <cell r="S222">
            <v>422.22222222222217</v>
          </cell>
          <cell r="U222">
            <v>3311.1111111111113</v>
          </cell>
          <cell r="Z222">
            <v>266.66666666666663</v>
          </cell>
          <cell r="AC222">
            <v>2.1999999999999999E-2</v>
          </cell>
        </row>
        <row r="223">
          <cell r="B223" t="str">
            <v>Линия электропередачи КЛ-6кВ от оп.130 ВЛ-6 кВ ф.У-14 ПС Самусь 35/6 до ТП У-14-11 (ТП-3), Э00000182</v>
          </cell>
          <cell r="R223">
            <v>4000</v>
          </cell>
          <cell r="S223">
            <v>422.22222222222217</v>
          </cell>
          <cell r="U223">
            <v>3311.1111111111113</v>
          </cell>
          <cell r="Z223">
            <v>266.66666666666663</v>
          </cell>
          <cell r="AC223">
            <v>2.1999999999999999E-2</v>
          </cell>
        </row>
        <row r="224">
          <cell r="B224" t="str">
            <v>Линия электропередачи КЛ-6кВ от оп.104 ВЛ-6 кВ ф.У-14 ПС Самусь 35/6 до ТП У-14-7 (ТП-1), Э00000180</v>
          </cell>
          <cell r="R224">
            <v>4000</v>
          </cell>
          <cell r="S224">
            <v>422.22222222222217</v>
          </cell>
          <cell r="U224">
            <v>3311.1111111111113</v>
          </cell>
          <cell r="Z224">
            <v>266.66666666666663</v>
          </cell>
          <cell r="AC224">
            <v>2.1999999999999999E-2</v>
          </cell>
        </row>
        <row r="225">
          <cell r="B225" t="str">
            <v>КЛ-0,4 кВ от ТП-279 ф.1 до ВУ нежилого здания по ул. Победы, 20а, Э00000209</v>
          </cell>
          <cell r="R225">
            <v>117522.27</v>
          </cell>
          <cell r="S225">
            <v>12731.579250000001</v>
          </cell>
          <cell r="U225">
            <v>93038.46375000001</v>
          </cell>
          <cell r="Z225">
            <v>11752.227000000001</v>
          </cell>
          <cell r="AC225">
            <v>2.1999999999999999E-2</v>
          </cell>
        </row>
        <row r="226">
          <cell r="B226" t="str">
            <v>КВЛ-0,4 кВ от ТП-272 ф.9 до ВУ торгового объекта по пр. Коммунистический, 112б, Э00000208</v>
          </cell>
          <cell r="R226">
            <v>80036.460000000006</v>
          </cell>
          <cell r="S226">
            <v>8670.6165000000001</v>
          </cell>
          <cell r="U226">
            <v>63362.197500000017</v>
          </cell>
          <cell r="Z226">
            <v>8003.6460000000006</v>
          </cell>
          <cell r="AC226">
            <v>2.1999999999999999E-2</v>
          </cell>
        </row>
        <row r="227">
          <cell r="B227" t="str">
            <v>Электроснабжение офисного комплекса по ул.Трудовой 4/1 от ТП-1 ф.4 (ВЛ), Э00000206</v>
          </cell>
          <cell r="R227">
            <v>207545.19</v>
          </cell>
          <cell r="S227">
            <v>14989.374833333333</v>
          </cell>
          <cell r="U227">
            <v>178719.46916666668</v>
          </cell>
          <cell r="Z227">
            <v>13836.346</v>
          </cell>
          <cell r="AC227">
            <v>2.1999999999999999E-2</v>
          </cell>
        </row>
        <row r="228">
          <cell r="B228" t="str">
            <v>Линия электропередачи (КЛ-0,4кВ)  от ТП-23 для электроснабж. здания склада по ул.Предзаводская 18а/1, Э00000195</v>
          </cell>
          <cell r="R228">
            <v>86388.72</v>
          </cell>
          <cell r="S228">
            <v>11518.496000000001</v>
          </cell>
          <cell r="U228">
            <v>66231.351999999999</v>
          </cell>
          <cell r="Z228">
            <v>8638.8720000000012</v>
          </cell>
          <cell r="AC228">
            <v>2.1999999999999999E-2</v>
          </cell>
        </row>
        <row r="229">
          <cell r="B229" t="str">
            <v>Линия электропер КЛ-0,4 кВ от ТП-332 ф.9,10,11,12,21,22,23,24 для эл. снабж. ж.зд.(стр.№3) в мкр. №4, Э00000199</v>
          </cell>
          <cell r="R229">
            <v>732413.29</v>
          </cell>
          <cell r="S229">
            <v>91551.661250000005</v>
          </cell>
          <cell r="U229">
            <v>567620.29975000001</v>
          </cell>
          <cell r="Z229">
            <v>73241.328999999998</v>
          </cell>
          <cell r="AC229">
            <v>2.1999999999999999E-2</v>
          </cell>
        </row>
        <row r="230">
          <cell r="B230" t="str">
            <v>КВЛЭП-6 кВ от оп.109 ВЛ-6кВ до новой КТПН-6/0,4 кВ (НСТСЛ "Спутник"), Э00000210</v>
          </cell>
          <cell r="R230">
            <v>454410.35</v>
          </cell>
          <cell r="S230">
            <v>45441.034999999996</v>
          </cell>
          <cell r="U230">
            <v>363528.28</v>
          </cell>
          <cell r="Z230">
            <v>45441.034999999996</v>
          </cell>
          <cell r="AC230">
            <v>2.1999999999999999E-2</v>
          </cell>
        </row>
        <row r="231">
          <cell r="B231" t="str">
            <v xml:space="preserve">Линия электропередачи (ВЛИ-0,4кВ) от ТП-1, Ф-2, д/эл.снабжения садовых участков по ул.Трудовая    </v>
          </cell>
          <cell r="R231">
            <v>138442.84</v>
          </cell>
          <cell r="S231">
            <v>13075.15711111111</v>
          </cell>
          <cell r="U231">
            <v>116138.16022222221</v>
          </cell>
          <cell r="Z231">
            <v>9229.5226666666658</v>
          </cell>
          <cell r="AC231">
            <v>2.1999999999999999E-2</v>
          </cell>
        </row>
        <row r="232">
          <cell r="B232" t="str">
            <v>КЛЭП-0,4кВ от ТП-180 ф.7 и ТП-148 ф.4 до ВУ нежилых помещений  пр. Коммунистический, 40</v>
          </cell>
          <cell r="R232">
            <v>442437.87</v>
          </cell>
          <cell r="S232">
            <v>51617.751499999998</v>
          </cell>
          <cell r="U232">
            <v>346576.33149999997</v>
          </cell>
          <cell r="Z232">
            <v>44243.786999999997</v>
          </cell>
          <cell r="AC232">
            <v>2.1999999999999999E-2</v>
          </cell>
        </row>
        <row r="233">
          <cell r="B233" t="str">
            <v>Линия электропередачи (ВЛИ-0,4кВ) для эл.сн. ж/дома Сосновая,18-51 от ТП-219 ф.3</v>
          </cell>
          <cell r="R233">
            <v>208495.4</v>
          </cell>
          <cell r="S233">
            <v>19691.232222222221</v>
          </cell>
          <cell r="U233">
            <v>174904.47444444444</v>
          </cell>
          <cell r="Z233">
            <v>13899.693333333333</v>
          </cell>
          <cell r="AC233">
            <v>2.1999999999999999E-2</v>
          </cell>
        </row>
        <row r="234">
          <cell r="B234" t="str">
            <v xml:space="preserve">КЛЭП-0,4кВ от ТП-168 ф.15 до ВУ магазина по пр. Коммунистический, 74    </v>
          </cell>
          <cell r="R234">
            <v>99622.89</v>
          </cell>
          <cell r="S234">
            <v>11622.6705</v>
          </cell>
          <cell r="U234">
            <v>78037.930499999988</v>
          </cell>
          <cell r="Z234">
            <v>9962.2890000000007</v>
          </cell>
          <cell r="AC234">
            <v>2.1999999999999999E-2</v>
          </cell>
        </row>
        <row r="235">
          <cell r="B235" t="str">
            <v>ВЛИ-0,4кВ от ТП-216 ф.1, Э00000205</v>
          </cell>
          <cell r="C235">
            <v>0.2</v>
          </cell>
          <cell r="D235" t="str">
            <v>г.Северск</v>
          </cell>
          <cell r="E235" t="str">
            <v xml:space="preserve">недвижимое </v>
          </cell>
          <cell r="H235" t="str">
            <v>Э00000205</v>
          </cell>
          <cell r="J235" t="str">
            <v>Пятая группа (свыше 7 лет до 10 лет включительно)</v>
          </cell>
          <cell r="K235">
            <v>120</v>
          </cell>
          <cell r="L235">
            <v>120</v>
          </cell>
          <cell r="R235">
            <v>85017.44</v>
          </cell>
          <cell r="S235">
            <v>9918.7013333333325</v>
          </cell>
          <cell r="U235">
            <v>66596.994666666666</v>
          </cell>
          <cell r="Z235">
            <v>8501.7439999999988</v>
          </cell>
          <cell r="AC235">
            <v>2.1999999999999999E-2</v>
          </cell>
        </row>
        <row r="236">
          <cell r="B236" t="str">
            <v xml:space="preserve">ВЛИ-0,4 кВ от гр.2 РЩ РУ-0,4 кВ ТП-129 до ВРУ нежилого помещения </v>
          </cell>
          <cell r="D236" t="str">
            <v>г.Северск, ул.Транспортная,77, стр.26</v>
          </cell>
          <cell r="E236" t="str">
            <v xml:space="preserve">недвижимое </v>
          </cell>
          <cell r="R236">
            <v>21301.42</v>
          </cell>
          <cell r="S236">
            <v>177.51183333333333</v>
          </cell>
          <cell r="U236">
            <v>18993.766166666665</v>
          </cell>
          <cell r="Z236">
            <v>2130.1419999999998</v>
          </cell>
          <cell r="AC236">
            <v>2.1999999999999999E-2</v>
          </cell>
        </row>
        <row r="237">
          <cell r="B237" t="str">
            <v xml:space="preserve">Распределительное устройство АС-1 с разъединителем РЛНД-1-10/0,4 (РУ-3), </v>
          </cell>
          <cell r="R237">
            <v>194926.27</v>
          </cell>
          <cell r="S237">
            <v>3790.2330277777774</v>
          </cell>
          <cell r="U237">
            <v>184638.49463888886</v>
          </cell>
          <cell r="Z237">
            <v>6497.5423333333329</v>
          </cell>
        </row>
        <row r="238">
          <cell r="B238" t="str">
            <v>Проходная базы</v>
          </cell>
          <cell r="R238">
            <v>60169.5</v>
          </cell>
          <cell r="S238">
            <v>1166.7216066481994</v>
          </cell>
          <cell r="U238">
            <v>57002.684210526313</v>
          </cell>
          <cell r="Z238">
            <v>2000.0941828254845</v>
          </cell>
          <cell r="AC238">
            <v>2.1999999999999999E-2</v>
          </cell>
        </row>
        <row r="239">
          <cell r="B239" t="str">
            <v>КЛ-10 кВ от ТП-332 яч.5 -  ТП-333 яч.3, КЛ-10 кВ от ТП-332 яч.6 - ТП-333 яч.4</v>
          </cell>
          <cell r="R239">
            <v>451161.27</v>
          </cell>
          <cell r="S239">
            <v>7519.3545000000004</v>
          </cell>
          <cell r="U239">
            <v>398525.78850000002</v>
          </cell>
          <cell r="Z239">
            <v>45116.127</v>
          </cell>
          <cell r="AC239">
            <v>2.1999999999999999E-2</v>
          </cell>
        </row>
        <row r="240">
          <cell r="B240" t="str">
            <v>Трансформаторная подстанция ТП-333</v>
          </cell>
          <cell r="R240">
            <v>1845891.88</v>
          </cell>
          <cell r="S240">
            <v>15382.432333333332</v>
          </cell>
          <cell r="U240">
            <v>1738214.8536666664</v>
          </cell>
          <cell r="Z240">
            <v>92294.593999999997</v>
          </cell>
          <cell r="AC240">
            <v>2.1999999999999999E-2</v>
          </cell>
        </row>
        <row r="241">
          <cell r="B241" t="str">
            <v>Трансформаторная подстанция ТП-202</v>
          </cell>
          <cell r="R241">
            <v>1718925.42</v>
          </cell>
          <cell r="S241">
            <v>66847.099666666662</v>
          </cell>
          <cell r="U241">
            <v>1537483.2923333333</v>
          </cell>
          <cell r="Z241">
            <v>114595.02799999999</v>
          </cell>
          <cell r="AC241">
            <v>2.1999999999999999E-2</v>
          </cell>
        </row>
        <row r="242">
          <cell r="B242" t="str">
            <v xml:space="preserve">КЛ-0,4 кВ от ТП-297 ф.1 д ВУ </v>
          </cell>
          <cell r="R242">
            <v>70634.42</v>
          </cell>
          <cell r="S242">
            <v>2943.1008333333334</v>
          </cell>
          <cell r="U242">
            <v>60627.877166666665</v>
          </cell>
          <cell r="Z242">
            <v>7063.4420000000009</v>
          </cell>
          <cell r="AC242">
            <v>2.1999999999999999E-2</v>
          </cell>
        </row>
        <row r="243">
          <cell r="R243">
            <v>132365.79999999999</v>
          </cell>
          <cell r="S243">
            <v>11030.483333333332</v>
          </cell>
          <cell r="U243">
            <v>108098.73666666665</v>
          </cell>
          <cell r="Z243">
            <v>13236.579999999998</v>
          </cell>
          <cell r="AC243">
            <v>2.1999999999999999E-2</v>
          </cell>
        </row>
        <row r="244">
          <cell r="R244">
            <v>76234.320000000007</v>
          </cell>
          <cell r="S244">
            <v>2223.5010000000002</v>
          </cell>
          <cell r="U244">
            <v>70199.103000000003</v>
          </cell>
          <cell r="Z244">
            <v>3811.7160000000003</v>
          </cell>
          <cell r="AC244">
            <v>2.1999999999999999E-2</v>
          </cell>
        </row>
        <row r="245">
          <cell r="R245">
            <v>16315.4</v>
          </cell>
          <cell r="S245">
            <v>951.73166666666668</v>
          </cell>
          <cell r="U245">
            <v>13732.128333333334</v>
          </cell>
          <cell r="Z245">
            <v>1631.54</v>
          </cell>
          <cell r="AC245">
            <v>2.1999999999999999E-2</v>
          </cell>
        </row>
        <row r="246">
          <cell r="R246">
            <v>437439.83</v>
          </cell>
          <cell r="S246">
            <v>17011.548944444443</v>
          </cell>
          <cell r="U246">
            <v>413137.62105555559</v>
          </cell>
          <cell r="Z246">
            <v>7290.66</v>
          </cell>
        </row>
        <row r="247">
          <cell r="R247">
            <v>230303.39</v>
          </cell>
          <cell r="S247">
            <v>6717.1822083333336</v>
          </cell>
          <cell r="U247">
            <v>212071.03829166669</v>
          </cell>
          <cell r="Z247">
            <v>11515.1695</v>
          </cell>
          <cell r="AC247">
            <v>2.1999999999999999E-2</v>
          </cell>
        </row>
        <row r="248">
          <cell r="R248">
            <v>796496.42</v>
          </cell>
          <cell r="S248">
            <v>3318.7350833333335</v>
          </cell>
          <cell r="U248">
            <v>753352.86391666671</v>
          </cell>
          <cell r="Z248">
            <v>39824.821000000004</v>
          </cell>
        </row>
        <row r="249">
          <cell r="R249">
            <v>230303.39</v>
          </cell>
          <cell r="S249">
            <v>6717.1822083333336</v>
          </cell>
          <cell r="U249">
            <v>212071.03829166669</v>
          </cell>
          <cell r="Z249">
            <v>11515.1695</v>
          </cell>
          <cell r="AC249">
            <v>2.1999999999999999E-2</v>
          </cell>
        </row>
        <row r="250">
          <cell r="R250">
            <v>48700</v>
          </cell>
          <cell r="S250">
            <v>4870</v>
          </cell>
          <cell r="U250">
            <v>34090</v>
          </cell>
          <cell r="Z250">
            <v>9740</v>
          </cell>
          <cell r="AC250">
            <v>0</v>
          </cell>
        </row>
        <row r="251">
          <cell r="R251">
            <v>45571.02</v>
          </cell>
          <cell r="S251">
            <v>759.51699999999994</v>
          </cell>
          <cell r="U251">
            <v>40254.400999999998</v>
          </cell>
          <cell r="Z251">
            <v>4557.1019999999999</v>
          </cell>
          <cell r="AC251">
            <v>2.1999999999999999E-2</v>
          </cell>
        </row>
        <row r="252">
          <cell r="R252">
            <v>500902</v>
          </cell>
          <cell r="S252">
            <v>8348.3666666666668</v>
          </cell>
          <cell r="U252">
            <v>467508.53333333338</v>
          </cell>
          <cell r="Z252">
            <v>25045.1</v>
          </cell>
          <cell r="AC252">
            <v>2.1999999999999999E-2</v>
          </cell>
        </row>
        <row r="253">
          <cell r="R253">
            <v>29250.87</v>
          </cell>
          <cell r="S253">
            <v>975.029</v>
          </cell>
          <cell r="U253">
            <v>25350.754000000001</v>
          </cell>
          <cell r="Z253">
            <v>2925.087</v>
          </cell>
          <cell r="AC253">
            <v>2.1999999999999999E-2</v>
          </cell>
        </row>
        <row r="254">
          <cell r="R254">
            <v>110000</v>
          </cell>
          <cell r="S254">
            <v>1833.3333333333333</v>
          </cell>
          <cell r="U254">
            <v>102666.66666666667</v>
          </cell>
          <cell r="Z254">
            <v>5500</v>
          </cell>
          <cell r="AC254">
            <v>2.1999999999999999E-2</v>
          </cell>
        </row>
        <row r="255">
          <cell r="R255">
            <v>94732.29</v>
          </cell>
          <cell r="S255">
            <v>789.43574999999998</v>
          </cell>
          <cell r="U255">
            <v>84469.625249999983</v>
          </cell>
          <cell r="Z255">
            <v>9473.2289999999994</v>
          </cell>
          <cell r="AC255">
            <v>2.1999999999999999E-2</v>
          </cell>
        </row>
        <row r="256">
          <cell r="R256">
            <v>71025.259999999995</v>
          </cell>
          <cell r="S256">
            <v>591.87716666666665</v>
          </cell>
          <cell r="U256">
            <v>63330.856833333324</v>
          </cell>
          <cell r="Z256">
            <v>7102.5259999999998</v>
          </cell>
          <cell r="AC256">
            <v>2.1999999999999999E-2</v>
          </cell>
        </row>
        <row r="257">
          <cell r="R257">
            <v>3327226.15</v>
          </cell>
          <cell r="S257">
            <v>13863.442291666666</v>
          </cell>
          <cell r="U257">
            <v>3147001.400208333</v>
          </cell>
          <cell r="Z257">
            <v>166361.3075</v>
          </cell>
          <cell r="AC257">
            <v>2.1999999999999999E-2</v>
          </cell>
        </row>
        <row r="258">
          <cell r="R258">
            <v>96000</v>
          </cell>
          <cell r="S258">
            <v>3200</v>
          </cell>
          <cell r="U258">
            <v>88000</v>
          </cell>
          <cell r="Z258">
            <v>4800</v>
          </cell>
          <cell r="AC258">
            <v>2.1999999999999999E-2</v>
          </cell>
        </row>
        <row r="259">
          <cell r="R259">
            <v>93232.38</v>
          </cell>
          <cell r="S259">
            <v>6215.4920000000002</v>
          </cell>
          <cell r="U259">
            <v>77693.650000000009</v>
          </cell>
          <cell r="Z259">
            <v>9323.2380000000012</v>
          </cell>
          <cell r="AC259">
            <v>2.1999999999999999E-2</v>
          </cell>
        </row>
        <row r="260">
          <cell r="R260">
            <v>73794.78</v>
          </cell>
          <cell r="S260">
            <v>4919.652</v>
          </cell>
          <cell r="U260">
            <v>61495.649999999994</v>
          </cell>
          <cell r="Z260">
            <v>7379.4780000000001</v>
          </cell>
          <cell r="AC260">
            <v>2.1999999999999999E-2</v>
          </cell>
        </row>
        <row r="261">
          <cell r="J261" t="str">
            <v>Шестая группа (свыше 10 лет до 15 лет включительно)</v>
          </cell>
          <cell r="R261">
            <v>214917</v>
          </cell>
          <cell r="U261">
            <v>208947.08333333334</v>
          </cell>
          <cell r="Z261">
            <v>5969.916666666667</v>
          </cell>
          <cell r="AC261">
            <v>2.1999999999999999E-2</v>
          </cell>
        </row>
        <row r="262">
          <cell r="J262" t="str">
            <v>Седьмая группа (свыше 15 лет до 20 лет включительно)</v>
          </cell>
          <cell r="R262">
            <v>1421257.26</v>
          </cell>
          <cell r="U262">
            <v>1421257.26</v>
          </cell>
          <cell r="Z262">
            <v>0</v>
          </cell>
        </row>
        <row r="263">
          <cell r="J263" t="str">
            <v>Пятая группа (свыше 7 лет до 10 лет включительно)</v>
          </cell>
          <cell r="R263">
            <v>60000</v>
          </cell>
          <cell r="U263">
            <v>59500</v>
          </cell>
          <cell r="Z263">
            <v>500</v>
          </cell>
        </row>
        <row r="264">
          <cell r="J264" t="str">
            <v>Седьмая группа (свыше 15 лет до 20 лет включительно)</v>
          </cell>
          <cell r="R264">
            <v>100000</v>
          </cell>
          <cell r="U264">
            <v>100000</v>
          </cell>
          <cell r="Z264">
            <v>0</v>
          </cell>
          <cell r="AC264">
            <v>2.1999999999999999E-2</v>
          </cell>
        </row>
        <row r="265">
          <cell r="J265" t="str">
            <v>Пятая группа (свыше 7 лет до 10 лет включительно)</v>
          </cell>
          <cell r="R265">
            <v>325000</v>
          </cell>
          <cell r="U265">
            <v>303333.33333333331</v>
          </cell>
          <cell r="Z265">
            <v>21666.666666666668</v>
          </cell>
          <cell r="AC265">
            <v>2.1999999999999999E-2</v>
          </cell>
        </row>
        <row r="266">
          <cell r="R266">
            <v>3661198.92</v>
          </cell>
          <cell r="U266">
            <v>3539158.9559999998</v>
          </cell>
          <cell r="Z266">
            <v>122039.96399999999</v>
          </cell>
          <cell r="AC266">
            <v>2.1999999999999999E-2</v>
          </cell>
        </row>
        <row r="267">
          <cell r="J267" t="str">
            <v>Седьмая группа (свыше 15 лет до 20 лет включительно)</v>
          </cell>
          <cell r="R267">
            <v>424000</v>
          </cell>
          <cell r="U267">
            <v>424000</v>
          </cell>
          <cell r="Z267">
            <v>0</v>
          </cell>
          <cell r="AC267">
            <v>2.1999999999999999E-2</v>
          </cell>
        </row>
        <row r="268">
          <cell r="J268" t="str">
            <v>Пятая группа (свыше 7 лет до 10 лет включительно)</v>
          </cell>
          <cell r="R268">
            <v>286914.90000000002</v>
          </cell>
          <cell r="U268">
            <v>277351.07</v>
          </cell>
          <cell r="Z268">
            <v>9563.83</v>
          </cell>
          <cell r="AC268">
            <v>2.1999999999999999E-2</v>
          </cell>
        </row>
        <row r="269">
          <cell r="J269" t="str">
            <v>Седьмая группа (свыше 15 лет до 20 лет включительно)</v>
          </cell>
          <cell r="R269">
            <v>720682.05</v>
          </cell>
          <cell r="U269">
            <v>717679.208125</v>
          </cell>
          <cell r="Z269">
            <v>3002.8418750000001</v>
          </cell>
          <cell r="AC269">
            <v>2.1999999999999999E-2</v>
          </cell>
        </row>
        <row r="270">
          <cell r="J270" t="str">
            <v>Четвертая группа (свыше 5 лет до 7 лет включительно)</v>
          </cell>
          <cell r="R270">
            <v>288500</v>
          </cell>
          <cell r="U270">
            <v>288500</v>
          </cell>
          <cell r="Z270">
            <v>0</v>
          </cell>
          <cell r="AC270">
            <v>0</v>
          </cell>
        </row>
        <row r="271">
          <cell r="R271">
            <v>90863.21</v>
          </cell>
          <cell r="U271">
            <v>89348.823166666669</v>
          </cell>
          <cell r="Z271">
            <v>1514.3868333333335</v>
          </cell>
          <cell r="AC271">
            <v>2.1999999999999999E-2</v>
          </cell>
        </row>
        <row r="272">
          <cell r="J272" t="str">
            <v>Шестая группа (свыше 10 лет до 15 лет включительно)</v>
          </cell>
          <cell r="R272">
            <v>196847.92</v>
          </cell>
          <cell r="U272">
            <v>176069.53</v>
          </cell>
          <cell r="Z272">
            <v>20778.39</v>
          </cell>
          <cell r="AC272">
            <v>2.1999999999999999E-2</v>
          </cell>
        </row>
        <row r="273">
          <cell r="J273" t="str">
            <v>Шестая группа (свыше 10 лет до 15 лет включительно)</v>
          </cell>
          <cell r="R273">
            <v>240591.91</v>
          </cell>
          <cell r="U273">
            <v>215196.12</v>
          </cell>
          <cell r="Z273">
            <v>25395.79</v>
          </cell>
          <cell r="AC273">
            <v>2.1999999999999999E-2</v>
          </cell>
        </row>
        <row r="274">
          <cell r="J274" t="str">
            <v>Шестая группа (свыше 10 лет до 15 лет включительно)</v>
          </cell>
        </row>
        <row r="275">
          <cell r="J275" t="str">
            <v>Пятая группа (свыше 7 лет до 10 лет включительно)</v>
          </cell>
          <cell r="R275">
            <v>38600.43</v>
          </cell>
          <cell r="U275">
            <v>35062.057249999998</v>
          </cell>
          <cell r="Z275">
            <v>3538.37275</v>
          </cell>
          <cell r="AC275">
            <v>2.1999999999999999E-2</v>
          </cell>
        </row>
        <row r="276">
          <cell r="J276" t="str">
            <v>Седьмая группа (свыше 15 лет до 20 лет включительно)</v>
          </cell>
          <cell r="R276">
            <v>1700000</v>
          </cell>
          <cell r="U276">
            <v>1622083.3333333333</v>
          </cell>
          <cell r="Z276">
            <v>77916.666666666657</v>
          </cell>
          <cell r="AC276">
            <v>2.1999999999999999E-2</v>
          </cell>
        </row>
        <row r="277">
          <cell r="J277" t="str">
            <v>Пятая группа (свыше 7 лет до 10 лет включительно)</v>
          </cell>
          <cell r="R277">
            <v>518597.06</v>
          </cell>
          <cell r="U277">
            <v>496988.84916666668</v>
          </cell>
          <cell r="Z277">
            <v>21608.210833333331</v>
          </cell>
          <cell r="AC277">
            <v>2.1999999999999999E-2</v>
          </cell>
        </row>
        <row r="278">
          <cell r="J278" t="str">
            <v>Пятая группа (свыше 7 лет до 10 лет включительно)</v>
          </cell>
          <cell r="R278">
            <v>187450.92</v>
          </cell>
          <cell r="U278">
            <v>179640.46500000003</v>
          </cell>
          <cell r="Z278">
            <v>7810.4550000000008</v>
          </cell>
          <cell r="AC278">
            <v>2.1999999999999999E-2</v>
          </cell>
        </row>
        <row r="279">
          <cell r="J279" t="str">
            <v>Десятая группа (свыше 30 лет)</v>
          </cell>
        </row>
        <row r="280">
          <cell r="J280" t="str">
            <v>Третья группа (свыше 3 лет до 5 лет включительно)</v>
          </cell>
          <cell r="R280">
            <v>96445.87</v>
          </cell>
          <cell r="U280">
            <v>88408.714166666658</v>
          </cell>
          <cell r="Z280">
            <v>8037.1558333333323</v>
          </cell>
          <cell r="AC280">
            <v>0</v>
          </cell>
        </row>
        <row r="281">
          <cell r="J281" t="str">
            <v>Пятая группа (свыше 7 лет до 10 лет включительно)</v>
          </cell>
          <cell r="R281">
            <v>59474.44</v>
          </cell>
          <cell r="U281">
            <v>57491.958666666666</v>
          </cell>
          <cell r="Z281">
            <v>1982.4813333333334</v>
          </cell>
          <cell r="AC281">
            <v>2.1999999999999999E-2</v>
          </cell>
        </row>
        <row r="282">
          <cell r="J282" t="str">
            <v>Пятая группа (свыше 7 лет до 10 лет включительно)</v>
          </cell>
          <cell r="R282">
            <v>79795.149999999994</v>
          </cell>
          <cell r="U282">
            <v>77135.311666666661</v>
          </cell>
          <cell r="Z282">
            <v>2659.8383333333331</v>
          </cell>
          <cell r="AC282">
            <v>2.1999999999999999E-2</v>
          </cell>
        </row>
        <row r="283">
          <cell r="J283" t="str">
            <v>Пятая группа (свыше 7 лет до 10 лет включительно)</v>
          </cell>
          <cell r="R283">
            <v>40308.01</v>
          </cell>
          <cell r="U283">
            <v>38964.409666666666</v>
          </cell>
          <cell r="Z283">
            <v>1343.6003333333333</v>
          </cell>
          <cell r="AC283">
            <v>2.1999999999999999E-2</v>
          </cell>
        </row>
        <row r="284">
          <cell r="J284" t="str">
            <v>Седьмая группа (свыше 15 лет до 20 лет включительно)</v>
          </cell>
          <cell r="R284">
            <v>931877.38</v>
          </cell>
          <cell r="U284">
            <v>920228.91275000002</v>
          </cell>
          <cell r="Z284">
            <v>11648.467250000002</v>
          </cell>
          <cell r="AC284">
            <v>2.1999999999999999E-2</v>
          </cell>
        </row>
        <row r="285">
          <cell r="J285" t="str">
            <v>Пятая группа (свыше 7 лет до 10 лет включительно)</v>
          </cell>
          <cell r="R285">
            <v>21000</v>
          </cell>
          <cell r="U285">
            <v>20825</v>
          </cell>
          <cell r="Z285">
            <v>175</v>
          </cell>
          <cell r="AC285">
            <v>2.1999999999999999E-2</v>
          </cell>
        </row>
        <row r="286">
          <cell r="J286" t="str">
            <v>Пятая группа (свыше 7 лет до 10 лет включительно)</v>
          </cell>
          <cell r="R286">
            <v>21000</v>
          </cell>
          <cell r="U286">
            <v>20825</v>
          </cell>
          <cell r="Z286">
            <v>175</v>
          </cell>
          <cell r="AC286">
            <v>2.1999999999999999E-2</v>
          </cell>
        </row>
        <row r="287">
          <cell r="J287" t="str">
            <v>Пятая группа (свыше 7 лет до 10 лет включительно)</v>
          </cell>
          <cell r="R287">
            <v>29639.19</v>
          </cell>
          <cell r="U287">
            <v>29392.196749999999</v>
          </cell>
          <cell r="Z287">
            <v>246.99324999999999</v>
          </cell>
          <cell r="AC287">
            <v>2.1999999999999999E-2</v>
          </cell>
        </row>
        <row r="288">
          <cell r="J288" t="str">
            <v>Пятая группа (свыше 7 лет до 10 лет включительно)</v>
          </cell>
          <cell r="R288">
            <v>399296.02</v>
          </cell>
          <cell r="U288">
            <v>395968.55316666671</v>
          </cell>
          <cell r="Z288">
            <v>3327.4668333333334</v>
          </cell>
          <cell r="AC288">
            <v>2.1999999999999999E-2</v>
          </cell>
        </row>
        <row r="289">
          <cell r="J289" t="str">
            <v>Седьмая группа (свыше 15 лет до 20 лет включительно)</v>
          </cell>
          <cell r="R289">
            <v>2061001.42</v>
          </cell>
          <cell r="U289">
            <v>2052413.9140833332</v>
          </cell>
          <cell r="Z289">
            <v>8587.505916666667</v>
          </cell>
          <cell r="AC289">
            <v>2.1999999999999999E-2</v>
          </cell>
        </row>
        <row r="290">
          <cell r="J290" t="str">
            <v>Пятая группа (свыше 7 лет до 10 лет включительно)</v>
          </cell>
          <cell r="R290">
            <v>379488.97</v>
          </cell>
          <cell r="U290">
            <v>376326.56191666663</v>
          </cell>
          <cell r="Z290">
            <v>3162.4080833333333</v>
          </cell>
          <cell r="AC290">
            <v>2.1999999999999999E-2</v>
          </cell>
        </row>
        <row r="291">
          <cell r="J291" t="str">
            <v>Пятая группа (свыше 7 лет до 10 лет включительно)</v>
          </cell>
          <cell r="R291">
            <v>288677.08</v>
          </cell>
          <cell r="U291">
            <v>286271.43766666669</v>
          </cell>
          <cell r="Z291">
            <v>2405.6423333333337</v>
          </cell>
          <cell r="AC291">
            <v>2.1999999999999999E-2</v>
          </cell>
        </row>
        <row r="292">
          <cell r="J292" t="str">
            <v>Седьмая группа (свыше 15 лет до 20 лет включительно)</v>
          </cell>
          <cell r="R292">
            <v>2000000</v>
          </cell>
          <cell r="U292">
            <v>1991666.6666666667</v>
          </cell>
          <cell r="Z292">
            <v>8333.3333333333339</v>
          </cell>
          <cell r="AC292">
            <v>2.1999999999999999E-2</v>
          </cell>
        </row>
        <row r="293">
          <cell r="J293" t="str">
            <v>Третья группа (свыше 3 лет до 5 лет включительно)</v>
          </cell>
          <cell r="R293">
            <v>77200</v>
          </cell>
          <cell r="U293">
            <v>77200</v>
          </cell>
          <cell r="Z293">
            <v>0</v>
          </cell>
          <cell r="AC293">
            <v>0</v>
          </cell>
        </row>
        <row r="294">
          <cell r="J294" t="str">
            <v>Четвертая группа (свыше 5 лет до 7 лет включительно)</v>
          </cell>
          <cell r="R294">
            <v>100897.5</v>
          </cell>
          <cell r="U294">
            <v>100897.5</v>
          </cell>
          <cell r="Z294">
            <v>0</v>
          </cell>
          <cell r="AC294">
            <v>0</v>
          </cell>
        </row>
        <row r="295">
          <cell r="J295" t="str">
            <v>Пятая группа (свыше 7 лет до 10 лет включительно)</v>
          </cell>
          <cell r="R295">
            <v>45511.37</v>
          </cell>
          <cell r="U295">
            <v>45511.37</v>
          </cell>
          <cell r="Z295">
            <v>0</v>
          </cell>
          <cell r="AC295">
            <v>2.1999999999999999E-2</v>
          </cell>
        </row>
        <row r="296">
          <cell r="R296">
            <v>990000</v>
          </cell>
          <cell r="U296">
            <v>990000</v>
          </cell>
          <cell r="Z296">
            <v>0</v>
          </cell>
          <cell r="AC296">
            <v>2.1999999999999999E-2</v>
          </cell>
        </row>
        <row r="297">
          <cell r="R297">
            <v>234194.98</v>
          </cell>
          <cell r="U297">
            <v>232243.35516666668</v>
          </cell>
          <cell r="Z297">
            <v>1951.6248333333335</v>
          </cell>
          <cell r="AC297">
            <v>2.1999999999999999E-2</v>
          </cell>
        </row>
        <row r="298">
          <cell r="J298" t="str">
            <v>Пятая группа (свыше 7 лет до 10 лет включительно)</v>
          </cell>
          <cell r="R298">
            <v>950146.37</v>
          </cell>
          <cell r="U298">
            <v>934310.59716666664</v>
          </cell>
          <cell r="Z298">
            <v>15835.772833333333</v>
          </cell>
          <cell r="AC298">
            <v>2.1999999999999999E-2</v>
          </cell>
        </row>
        <row r="299">
          <cell r="J299" t="str">
            <v>Пятая группа (свыше 7 лет до 10 лет включительно)</v>
          </cell>
          <cell r="R299">
            <v>95000</v>
          </cell>
          <cell r="U299">
            <v>88666.666666666672</v>
          </cell>
          <cell r="Z299">
            <v>6333.333333333333</v>
          </cell>
          <cell r="AC299">
            <v>2.1999999999999999E-2</v>
          </cell>
        </row>
        <row r="300">
          <cell r="J300" t="str">
            <v>Седьмая группа (свыше 15 лет до 20 лет включительно)</v>
          </cell>
          <cell r="R300">
            <v>108333</v>
          </cell>
          <cell r="U300">
            <v>104721.9</v>
          </cell>
          <cell r="Z300">
            <v>3611.1</v>
          </cell>
          <cell r="AC300">
            <v>2.1999999999999999E-2</v>
          </cell>
        </row>
        <row r="301">
          <cell r="J301" t="str">
            <v>Седьмая группа (свыше 15 лет до 20 лет включительно)</v>
          </cell>
          <cell r="R301">
            <v>393200</v>
          </cell>
          <cell r="U301">
            <v>383370</v>
          </cell>
          <cell r="Z301">
            <v>9830</v>
          </cell>
          <cell r="AC301">
            <v>2.1999999999999999E-2</v>
          </cell>
        </row>
        <row r="302">
          <cell r="R302">
            <v>681823.93</v>
          </cell>
          <cell r="U302">
            <v>659096.46566666674</v>
          </cell>
          <cell r="Z302">
            <v>22727.464333333333</v>
          </cell>
          <cell r="AC302">
            <v>2.1999999999999999E-2</v>
          </cell>
        </row>
        <row r="303">
          <cell r="R303">
            <v>3289700.00067</v>
          </cell>
          <cell r="U303">
            <v>3235023.5463652355</v>
          </cell>
          <cell r="Z303">
            <v>54676.454304764542</v>
          </cell>
          <cell r="AC303">
            <v>2.1999999999999999E-2</v>
          </cell>
        </row>
        <row r="304">
          <cell r="R304">
            <v>174723.93</v>
          </cell>
          <cell r="U304">
            <v>160163.60249999998</v>
          </cell>
          <cell r="Z304">
            <v>14560.327499999999</v>
          </cell>
          <cell r="AC304">
            <v>2.1999999999999999E-2</v>
          </cell>
        </row>
        <row r="305">
          <cell r="R305">
            <v>60000</v>
          </cell>
          <cell r="U305">
            <v>59500</v>
          </cell>
          <cell r="Z305">
            <v>500</v>
          </cell>
          <cell r="AC305">
            <v>2.1999999999999999E-2</v>
          </cell>
        </row>
        <row r="306">
          <cell r="R306">
            <v>170751.5</v>
          </cell>
          <cell r="U306">
            <v>166008.40277777778</v>
          </cell>
          <cell r="Z306">
            <v>4743.0972222222217</v>
          </cell>
          <cell r="AC306">
            <v>2.1999999999999999E-2</v>
          </cell>
        </row>
        <row r="307">
          <cell r="R307">
            <v>90000</v>
          </cell>
          <cell r="U307">
            <v>86625</v>
          </cell>
          <cell r="Z307">
            <v>3375</v>
          </cell>
          <cell r="AC307">
            <v>2.1999999999999999E-2</v>
          </cell>
        </row>
        <row r="308">
          <cell r="R308">
            <v>90000</v>
          </cell>
          <cell r="U308">
            <v>86625</v>
          </cell>
          <cell r="Z308">
            <v>3375</v>
          </cell>
          <cell r="AC308">
            <v>2.1999999999999999E-2</v>
          </cell>
        </row>
        <row r="309">
          <cell r="R309">
            <v>633135.59</v>
          </cell>
          <cell r="S309">
            <v>63313.559000000001</v>
          </cell>
          <cell r="U309">
            <v>443194.91299999994</v>
          </cell>
          <cell r="Z309">
            <v>126627.118</v>
          </cell>
          <cell r="AC309">
            <v>0</v>
          </cell>
        </row>
        <row r="311">
          <cell r="B311" t="str">
            <v>Гараж № 1,2,3, 000000011, 02.04.2012</v>
          </cell>
          <cell r="R311">
            <v>1082204</v>
          </cell>
          <cell r="S311">
            <v>239823.60110803321</v>
          </cell>
          <cell r="U311">
            <v>806406.85872576165</v>
          </cell>
          <cell r="Z311">
            <v>35973.540166204984</v>
          </cell>
          <cell r="AC311">
            <v>2.1999999999999999E-2</v>
          </cell>
        </row>
        <row r="312">
          <cell r="B312" t="str">
            <v>Гараж № 4, 000000009, 02.04.2012</v>
          </cell>
          <cell r="R312">
            <v>496620</v>
          </cell>
          <cell r="S312">
            <v>110054.29362880887</v>
          </cell>
          <cell r="U312">
            <v>370057.56232686981</v>
          </cell>
          <cell r="Z312">
            <v>16508.144044321329</v>
          </cell>
          <cell r="AC312">
            <v>2.1999999999999999E-2</v>
          </cell>
        </row>
        <row r="313">
          <cell r="B313" t="str">
            <v>Гараж № 8, 000000008, 02.04.2012</v>
          </cell>
          <cell r="R313">
            <v>92342</v>
          </cell>
          <cell r="S313">
            <v>20463.601108033239</v>
          </cell>
          <cell r="U313">
            <v>68808.858725761776</v>
          </cell>
          <cell r="Z313">
            <v>3069.5401662049862</v>
          </cell>
          <cell r="AC313">
            <v>2.1999999999999999E-2</v>
          </cell>
        </row>
        <row r="314">
          <cell r="B314" t="str">
            <v>Автобус ПАЗ-672, 00050517, 14.12.2012</v>
          </cell>
          <cell r="R314">
            <v>1</v>
          </cell>
          <cell r="S314">
            <v>1</v>
          </cell>
          <cell r="U314">
            <v>0</v>
          </cell>
          <cell r="Z314">
            <v>0</v>
          </cell>
          <cell r="AC314">
            <v>2.1999999999999999E-2</v>
          </cell>
        </row>
        <row r="315">
          <cell r="B315" t="str">
            <v>Автобус ЧАЗ-3223  , 00050533, 14.12.2012</v>
          </cell>
          <cell r="R315">
            <v>1</v>
          </cell>
          <cell r="S315">
            <v>1</v>
          </cell>
          <cell r="U315">
            <v>0</v>
          </cell>
          <cell r="Z315">
            <v>0</v>
          </cell>
          <cell r="AC315">
            <v>2.1999999999999999E-2</v>
          </cell>
        </row>
        <row r="316">
          <cell r="B316" t="str">
            <v>Автогидроподъемник АГП-20Т 3813DH, Э00000056, 18.07.2014</v>
          </cell>
          <cell r="R316">
            <v>2547542.37</v>
          </cell>
          <cell r="S316">
            <v>1588467.5954117647</v>
          </cell>
          <cell r="U316">
            <v>599421.73411764693</v>
          </cell>
          <cell r="Z316">
            <v>359653.04047058825</v>
          </cell>
          <cell r="AC316">
            <v>0</v>
          </cell>
        </row>
        <row r="317">
          <cell r="B317" t="str">
            <v>Тахограф "Меркурий ТА-001", 00063566 , 21.04.2015, 46 527.12</v>
          </cell>
          <cell r="R317">
            <v>46527.12</v>
          </cell>
          <cell r="S317">
            <v>17059.944</v>
          </cell>
          <cell r="U317">
            <v>24814.464000000007</v>
          </cell>
          <cell r="Z317">
            <v>4652.7119999999995</v>
          </cell>
          <cell r="AC317">
            <v>0</v>
          </cell>
        </row>
        <row r="318">
          <cell r="B318" t="str">
            <v>Тахограф "Меркурий ТА-001", 00063568 , 21.04.2015, 46 527.12</v>
          </cell>
          <cell r="R318">
            <v>46527.12</v>
          </cell>
          <cell r="S318">
            <v>17059.944</v>
          </cell>
          <cell r="U318">
            <v>24814.464000000007</v>
          </cell>
          <cell r="Z318">
            <v>4652.7119999999995</v>
          </cell>
          <cell r="AC318">
            <v>0</v>
          </cell>
        </row>
        <row r="319">
          <cell r="B319" t="str">
            <v>Тахограф "Меркурий ТА-001", 00063565, 21.04.2015, 46 527.12</v>
          </cell>
          <cell r="R319">
            <v>46527.12</v>
          </cell>
          <cell r="S319">
            <v>17059.944</v>
          </cell>
          <cell r="U319">
            <v>24814.464000000007</v>
          </cell>
          <cell r="Z319">
            <v>4652.7119999999995</v>
          </cell>
          <cell r="AC319">
            <v>0</v>
          </cell>
        </row>
        <row r="320">
          <cell r="B320" t="str">
            <v>Автомобиль Hyundai H-1 2.5 MT, 00003006, 12.05.2014</v>
          </cell>
          <cell r="R320">
            <v>813000</v>
          </cell>
          <cell r="S320">
            <v>813000</v>
          </cell>
          <cell r="U320">
            <v>0</v>
          </cell>
          <cell r="Z320">
            <v>0</v>
          </cell>
          <cell r="AC320">
            <v>0</v>
          </cell>
        </row>
        <row r="321">
          <cell r="B321" t="str">
            <v>Автомобиль HYUNDAI H-100, 00050536, 14.12.2012</v>
          </cell>
          <cell r="R321">
            <v>0</v>
          </cell>
          <cell r="S321">
            <v>0</v>
          </cell>
          <cell r="U321">
            <v>0</v>
          </cell>
          <cell r="Z321">
            <v>0</v>
          </cell>
          <cell r="AC321">
            <v>0</v>
          </cell>
        </row>
        <row r="322">
          <cell r="B322" t="str">
            <v>Автомобиль NISSAN TEANA MY14, 00075789, 04.12.2014</v>
          </cell>
          <cell r="R322">
            <v>1078106.3600000001</v>
          </cell>
          <cell r="S322">
            <v>862485.08800000011</v>
          </cell>
          <cell r="U322">
            <v>0</v>
          </cell>
          <cell r="Z322">
            <v>215621.27200000008</v>
          </cell>
          <cell r="AC322">
            <v>0</v>
          </cell>
        </row>
        <row r="323">
          <cell r="B323" t="str">
            <v>Автомобиль Mitsubishi Libero, 00050564, 14.12.2012</v>
          </cell>
          <cell r="R323">
            <v>1</v>
          </cell>
          <cell r="S323">
            <v>1</v>
          </cell>
          <cell r="U323">
            <v>0</v>
          </cell>
          <cell r="Z323">
            <v>0</v>
          </cell>
          <cell r="AC323">
            <v>0</v>
          </cell>
        </row>
        <row r="324">
          <cell r="B324" t="str">
            <v>Автомобиль ГАЗ 2217 , 00075785, 14.12.2012</v>
          </cell>
          <cell r="R324">
            <v>1</v>
          </cell>
          <cell r="S324">
            <v>1</v>
          </cell>
          <cell r="U324">
            <v>0</v>
          </cell>
          <cell r="Z324">
            <v>0</v>
          </cell>
          <cell r="AC324">
            <v>0</v>
          </cell>
        </row>
        <row r="325">
          <cell r="B325" t="str">
            <v>Автомобиль ГАЗ 32213, 00050550, 14.12.2012</v>
          </cell>
          <cell r="R325">
            <v>23291.69</v>
          </cell>
          <cell r="S325">
            <v>23291.69</v>
          </cell>
          <cell r="U325">
            <v>0</v>
          </cell>
          <cell r="Z325">
            <v>0</v>
          </cell>
          <cell r="AC325">
            <v>0</v>
          </cell>
        </row>
        <row r="326">
          <cell r="B326" t="str">
            <v>Автомобиль ГАЗ-27527265, 00075788, 12.11.2014</v>
          </cell>
          <cell r="R326">
            <v>540677.97</v>
          </cell>
          <cell r="S326">
            <v>315395.48249999998</v>
          </cell>
          <cell r="U326">
            <v>148042.77750000003</v>
          </cell>
          <cell r="Z326">
            <v>77239.709999999992</v>
          </cell>
          <cell r="AC326">
            <v>0</v>
          </cell>
        </row>
        <row r="327">
          <cell r="B327" t="str">
            <v>Автомобиль ГАЗ-3307 "Вахта" , 00050529, 14.12.2012</v>
          </cell>
          <cell r="R327">
            <v>1</v>
          </cell>
          <cell r="S327">
            <v>1</v>
          </cell>
          <cell r="U327">
            <v>0</v>
          </cell>
          <cell r="Z327">
            <v>0</v>
          </cell>
          <cell r="AC327">
            <v>0</v>
          </cell>
        </row>
        <row r="328">
          <cell r="B328" t="str">
            <v>Автомобиль ГАЗ-6611 аварийный, 00050519, 14.12.2012</v>
          </cell>
          <cell r="R328">
            <v>1</v>
          </cell>
          <cell r="S328">
            <v>1</v>
          </cell>
          <cell r="U328">
            <v>0</v>
          </cell>
          <cell r="Z328">
            <v>0</v>
          </cell>
          <cell r="AC328">
            <v>0</v>
          </cell>
        </row>
        <row r="329">
          <cell r="B329" t="str">
            <v>Автомобиль ГАЗ-6615 аварийный, 00050518, 14.12.2012</v>
          </cell>
          <cell r="R329">
            <v>1</v>
          </cell>
          <cell r="S329">
            <v>1</v>
          </cell>
          <cell r="U329">
            <v>0</v>
          </cell>
          <cell r="Z329">
            <v>0</v>
          </cell>
          <cell r="AC329">
            <v>0</v>
          </cell>
        </row>
        <row r="330">
          <cell r="B330" t="str">
            <v>Автомобиль ЗИЛ 4502 - тягач, 00050546, 14.12.2012</v>
          </cell>
          <cell r="R330">
            <v>1</v>
          </cell>
          <cell r="S330">
            <v>1</v>
          </cell>
          <cell r="U330">
            <v>0</v>
          </cell>
          <cell r="Z330">
            <v>0</v>
          </cell>
          <cell r="AC330">
            <v>0</v>
          </cell>
        </row>
        <row r="331">
          <cell r="B331" t="str">
            <v>Автомобиль ЗИЛ-130, 00050527, 14.12.2012</v>
          </cell>
          <cell r="R331">
            <v>1</v>
          </cell>
          <cell r="S331">
            <v>1</v>
          </cell>
          <cell r="U331">
            <v>0</v>
          </cell>
          <cell r="Z331">
            <v>0</v>
          </cell>
          <cell r="AC331">
            <v>0</v>
          </cell>
        </row>
        <row r="332">
          <cell r="B332" t="str">
            <v>Автомобиль ЗИЛ-131, 00050537, 14.12.2012</v>
          </cell>
          <cell r="R332">
            <v>1</v>
          </cell>
          <cell r="S332">
            <v>1</v>
          </cell>
          <cell r="U332">
            <v>0</v>
          </cell>
          <cell r="Z332">
            <v>0</v>
          </cell>
          <cell r="AC332">
            <v>0</v>
          </cell>
        </row>
        <row r="333">
          <cell r="B333" t="str">
            <v>Автомобиль ЗИЛ-433110 с краном-манипулятором БАКМ-890, 00050500, 14.12.2012</v>
          </cell>
          <cell r="R333">
            <v>162185.22</v>
          </cell>
          <cell r="S333">
            <v>162185.22</v>
          </cell>
          <cell r="U333">
            <v>0</v>
          </cell>
          <cell r="Z333">
            <v>0</v>
          </cell>
          <cell r="AC333">
            <v>0</v>
          </cell>
        </row>
        <row r="334">
          <cell r="B334" t="str">
            <v>Автомобиль УАЗ 31514, 00050534, 14.12.2012</v>
          </cell>
          <cell r="R334">
            <v>1</v>
          </cell>
          <cell r="S334">
            <v>1</v>
          </cell>
          <cell r="U334">
            <v>0</v>
          </cell>
          <cell r="Z334">
            <v>0</v>
          </cell>
          <cell r="AC334">
            <v>0</v>
          </cell>
        </row>
        <row r="335">
          <cell r="B335" t="str">
            <v>Тахограф "Меркурий ТА-001", 00063569 , 21.04.2015, 46 527.11</v>
          </cell>
          <cell r="R335">
            <v>46527.11</v>
          </cell>
          <cell r="S335">
            <v>17059.940333333332</v>
          </cell>
          <cell r="U335">
            <v>24814.458666666666</v>
          </cell>
          <cell r="Z335">
            <v>4652.7109999999993</v>
          </cell>
          <cell r="AC335">
            <v>0</v>
          </cell>
        </row>
        <row r="336">
          <cell r="AC336">
            <v>0</v>
          </cell>
        </row>
        <row r="337">
          <cell r="B337" t="str">
            <v>Автомобиль УАЗ-390995-04, Э00000119</v>
          </cell>
          <cell r="R337">
            <v>510627.12</v>
          </cell>
          <cell r="S337">
            <v>176287.93428571429</v>
          </cell>
          <cell r="U337">
            <v>261392.45428571428</v>
          </cell>
          <cell r="Z337">
            <v>72946.731428571424</v>
          </cell>
          <cell r="AC337">
            <v>0</v>
          </cell>
        </row>
        <row r="338">
          <cell r="B338" t="str">
            <v>Автомобиль УАЗ-396252, 00050551, 14.12.2012</v>
          </cell>
          <cell r="R338">
            <v>17505.37</v>
          </cell>
          <cell r="S338">
            <v>17505.37</v>
          </cell>
          <cell r="U338">
            <v>0</v>
          </cell>
          <cell r="Z338">
            <v>0</v>
          </cell>
          <cell r="AC338">
            <v>0</v>
          </cell>
        </row>
        <row r="339">
          <cell r="B339" t="str">
            <v>Бурильно-крановая машина на базе трактора МТЗ-82.1, Э00000080, 30.04.2015, 1 831 138.21</v>
          </cell>
          <cell r="R339">
            <v>1831138.21</v>
          </cell>
          <cell r="S339">
            <v>1342834.6873333333</v>
          </cell>
          <cell r="U339">
            <v>122075.88066666666</v>
          </cell>
          <cell r="Z339">
            <v>366227.64199999999</v>
          </cell>
          <cell r="AC339">
            <v>0</v>
          </cell>
        </row>
        <row r="340">
          <cell r="B340" t="str">
            <v>Автомобиль УАЗ-396255, 00050563, 14.12.2012</v>
          </cell>
          <cell r="R340">
            <v>138019.49</v>
          </cell>
          <cell r="S340">
            <v>138019.49</v>
          </cell>
          <cell r="U340">
            <v>0</v>
          </cell>
          <cell r="Z340">
            <v>0</v>
          </cell>
          <cell r="AC340">
            <v>0</v>
          </cell>
        </row>
        <row r="341">
          <cell r="B341" t="str">
            <v>Автомобиль УАЗ-396295, Э00000147</v>
          </cell>
          <cell r="R341">
            <v>578527.97</v>
          </cell>
          <cell r="S341">
            <v>172180.94345238095</v>
          </cell>
          <cell r="U341">
            <v>323700.17369047616</v>
          </cell>
          <cell r="Z341">
            <v>82646.852857142847</v>
          </cell>
          <cell r="AC341">
            <v>0</v>
          </cell>
        </row>
        <row r="342">
          <cell r="B342" t="str">
            <v>Автомобиль УАЗ-396255, 00050571, 14.12.2012</v>
          </cell>
          <cell r="R342">
            <v>343833.46</v>
          </cell>
          <cell r="S342">
            <v>343833.46</v>
          </cell>
          <cell r="U342">
            <v>0</v>
          </cell>
          <cell r="Z342">
            <v>0</v>
          </cell>
        </row>
        <row r="343">
          <cell r="B343" t="str">
            <v>Автомобиль-самосвал ЗИЛ-СААЗ-4545, 00050572, 14.12.2012</v>
          </cell>
          <cell r="R343">
            <v>1030662.84</v>
          </cell>
          <cell r="S343">
            <v>989436.32640000002</v>
          </cell>
          <cell r="U343">
            <v>0</v>
          </cell>
          <cell r="Z343">
            <v>41226.513600000006</v>
          </cell>
          <cell r="AC343">
            <v>0</v>
          </cell>
        </row>
        <row r="344">
          <cell r="B344" t="str">
            <v>Автоприцеп 821303, 00050561, 14.12.2012</v>
          </cell>
          <cell r="R344">
            <v>12167.3</v>
          </cell>
          <cell r="S344">
            <v>12167.3</v>
          </cell>
          <cell r="U344">
            <v>0</v>
          </cell>
          <cell r="Z344">
            <v>0</v>
          </cell>
          <cell r="AC344">
            <v>0</v>
          </cell>
        </row>
        <row r="345">
          <cell r="B345" t="str">
            <v>Автоприцеп 821307, 00050560, 14.12.2012</v>
          </cell>
          <cell r="R345">
            <v>11963.9</v>
          </cell>
          <cell r="S345">
            <v>11963.9</v>
          </cell>
          <cell r="U345">
            <v>0</v>
          </cell>
          <cell r="Z345">
            <v>0</v>
          </cell>
          <cell r="AC345">
            <v>0</v>
          </cell>
        </row>
        <row r="346">
          <cell r="B346" t="str">
            <v>Бурильная машина БМ-302Б на базе автомобиля ГАЗ-6611, 00050567, 14.12.2012</v>
          </cell>
          <cell r="R346">
            <v>16065.32</v>
          </cell>
          <cell r="S346">
            <v>16065.32</v>
          </cell>
          <cell r="U346">
            <v>0</v>
          </cell>
          <cell r="Z346">
            <v>0</v>
          </cell>
        </row>
        <row r="347">
          <cell r="B347" t="str">
            <v>Гараж N 6,7, 00010503, 14.12.2012</v>
          </cell>
          <cell r="R347">
            <v>104911.84</v>
          </cell>
          <cell r="S347">
            <v>9759.2409302325577</v>
          </cell>
          <cell r="U347">
            <v>93526.058914728666</v>
          </cell>
          <cell r="Z347">
            <v>1626.5401550387596</v>
          </cell>
        </row>
        <row r="348">
          <cell r="B348" t="str">
            <v>Миниэкскаватор навесной БЛ-21, Э00000075, 03.02.2015, 335 593.22</v>
          </cell>
          <cell r="R348">
            <v>335593.22</v>
          </cell>
          <cell r="S348">
            <v>183777.23952380952</v>
          </cell>
          <cell r="U348">
            <v>103874.09190476188</v>
          </cell>
          <cell r="Z348">
            <v>47941.888571428572</v>
          </cell>
        </row>
        <row r="349">
          <cell r="B349" t="str">
            <v>Гараж № 5 на 2 автомашины, 00010505, 14.12.2012</v>
          </cell>
          <cell r="R349">
            <v>382121.9</v>
          </cell>
          <cell r="S349">
            <v>92635.612121212136</v>
          </cell>
          <cell r="U349">
            <v>274047.01919191913</v>
          </cell>
          <cell r="Z349">
            <v>15439.268686868689</v>
          </cell>
        </row>
        <row r="350">
          <cell r="B350" t="str">
            <v>Ковш траншейный, 00050624, 14.12.2012</v>
          </cell>
          <cell r="R350">
            <v>49636.81</v>
          </cell>
          <cell r="S350">
            <v>49636.81</v>
          </cell>
          <cell r="U350">
            <v>0</v>
          </cell>
          <cell r="Z350">
            <v>0</v>
          </cell>
          <cell r="AC350">
            <v>0</v>
          </cell>
        </row>
        <row r="351">
          <cell r="B351" t="str">
            <v>Контрольное устройство "Меркурий ТА-001", 00063559, 31.12.2014</v>
          </cell>
          <cell r="R351">
            <v>40254.239999999998</v>
          </cell>
          <cell r="S351">
            <v>16101.696</v>
          </cell>
          <cell r="U351">
            <v>20127.120000000003</v>
          </cell>
          <cell r="Z351">
            <v>4025.424</v>
          </cell>
          <cell r="AC351">
            <v>0</v>
          </cell>
        </row>
        <row r="352">
          <cell r="B352" t="str">
            <v>Контрольное устройство "Меркурий ТА-001", 00063560 , 31.12.2014</v>
          </cell>
          <cell r="R352">
            <v>40254.230000000003</v>
          </cell>
          <cell r="S352">
            <v>16101.692000000003</v>
          </cell>
          <cell r="U352">
            <v>20127.114999999998</v>
          </cell>
          <cell r="Z352">
            <v>4025.4230000000007</v>
          </cell>
          <cell r="AC352">
            <v>0</v>
          </cell>
        </row>
        <row r="353">
          <cell r="B353" t="str">
            <v>Контрольное устройство Тахограф с блоком СКЗИ, 00063561, 31.12.2014</v>
          </cell>
          <cell r="R353">
            <v>46400</v>
          </cell>
          <cell r="S353">
            <v>18560</v>
          </cell>
          <cell r="U353">
            <v>23200</v>
          </cell>
          <cell r="Z353">
            <v>4640</v>
          </cell>
          <cell r="AC353">
            <v>0</v>
          </cell>
        </row>
        <row r="354">
          <cell r="B354" t="str">
            <v>Контрольное устройство Тахограф с блоком СКЗИ, 00063562, 31.12.2014</v>
          </cell>
          <cell r="R354">
            <v>47000</v>
          </cell>
          <cell r="S354">
            <v>18800</v>
          </cell>
          <cell r="U354">
            <v>23500</v>
          </cell>
          <cell r="Z354">
            <v>4700</v>
          </cell>
          <cell r="AC354">
            <v>0</v>
          </cell>
        </row>
        <row r="355">
          <cell r="B355" t="str">
            <v>Контрольное устройство Тахограф с блоком СКЗИ, 00063563, 31.12.2014</v>
          </cell>
          <cell r="R355">
            <v>47000</v>
          </cell>
          <cell r="S355">
            <v>18800</v>
          </cell>
          <cell r="U355">
            <v>23500</v>
          </cell>
          <cell r="Z355">
            <v>4700</v>
          </cell>
          <cell r="AC355">
            <v>0</v>
          </cell>
        </row>
        <row r="356">
          <cell r="B356" t="str">
            <v>Контрольное устройство Тахограф с блоком СКЗИ, 00063564, 31.12.2014</v>
          </cell>
          <cell r="R356">
            <v>47000</v>
          </cell>
          <cell r="S356">
            <v>18800</v>
          </cell>
          <cell r="U356">
            <v>23500</v>
          </cell>
          <cell r="Z356">
            <v>4700</v>
          </cell>
          <cell r="AC356">
            <v>0</v>
          </cell>
        </row>
        <row r="357">
          <cell r="B357" t="str">
            <v>Передвижная компрессорная станция ПР 8/07, 00042511, 14.12.2012</v>
          </cell>
          <cell r="R357">
            <v>1</v>
          </cell>
          <cell r="S357">
            <v>1</v>
          </cell>
          <cell r="U357">
            <v>0</v>
          </cell>
          <cell r="Z357">
            <v>0</v>
          </cell>
          <cell r="AC357">
            <v>0</v>
          </cell>
        </row>
        <row r="358">
          <cell r="B358" t="str">
            <v>Передвижная мастерская. Автомобиль мод. 3034L3, 00050562, 14.12.2012</v>
          </cell>
          <cell r="R358">
            <v>324466.67</v>
          </cell>
          <cell r="S358">
            <v>324466.67</v>
          </cell>
          <cell r="U358">
            <v>0</v>
          </cell>
          <cell r="Z358">
            <v>0</v>
          </cell>
          <cell r="AC358">
            <v>0</v>
          </cell>
        </row>
        <row r="359">
          <cell r="B359" t="str">
            <v>Прицеп ОДАЗ 9357, 00050547, 14.12.2012</v>
          </cell>
          <cell r="R359">
            <v>1</v>
          </cell>
          <cell r="S359">
            <v>1</v>
          </cell>
          <cell r="U359">
            <v>0</v>
          </cell>
          <cell r="Z359">
            <v>0</v>
          </cell>
          <cell r="AC359">
            <v>0</v>
          </cell>
        </row>
        <row r="360">
          <cell r="B360" t="str">
            <v>Прицеп специальный ПС-8934, 00050570, 14.12.2012</v>
          </cell>
          <cell r="R360">
            <v>368607.62</v>
          </cell>
          <cell r="S360">
            <v>349207.21894736838</v>
          </cell>
          <cell r="U360">
            <v>0</v>
          </cell>
          <cell r="Z360">
            <v>19400.401052631583</v>
          </cell>
          <cell r="AC360">
            <v>0</v>
          </cell>
        </row>
        <row r="361">
          <cell r="B361" t="str">
            <v>Сварочный агрегат АДД-300, 00042505, 14.12.2012</v>
          </cell>
          <cell r="R361">
            <v>1</v>
          </cell>
          <cell r="S361">
            <v>1</v>
          </cell>
          <cell r="U361">
            <v>0</v>
          </cell>
          <cell r="Z361">
            <v>0</v>
          </cell>
          <cell r="AC361">
            <v>0</v>
          </cell>
        </row>
        <row r="362">
          <cell r="B362" t="str">
            <v>Снегопогрузчик фрез.КО-207(тр-т МТЗ-82), 00050545, 14.12.2012</v>
          </cell>
          <cell r="R362">
            <v>1</v>
          </cell>
          <cell r="S362">
            <v>1</v>
          </cell>
          <cell r="U362">
            <v>0</v>
          </cell>
          <cell r="Z362">
            <v>0</v>
          </cell>
          <cell r="AC362">
            <v>0</v>
          </cell>
        </row>
        <row r="363">
          <cell r="B363" t="str">
            <v>Трактор БМ-205 В на базе МТЗ-82 , 00050528, 14.12.2012</v>
          </cell>
          <cell r="R363">
            <v>1</v>
          </cell>
          <cell r="S363">
            <v>1</v>
          </cell>
          <cell r="U363">
            <v>0</v>
          </cell>
          <cell r="Z363">
            <v>0</v>
          </cell>
          <cell r="AC363">
            <v>0</v>
          </cell>
        </row>
        <row r="364">
          <cell r="B364" t="str">
            <v>Трактор ЮМЗ-6АКЛ (ЭО-2621В-2), 00050515, 14.12.2012</v>
          </cell>
          <cell r="R364">
            <v>1</v>
          </cell>
          <cell r="S364">
            <v>1</v>
          </cell>
          <cell r="U364">
            <v>0</v>
          </cell>
          <cell r="Z364">
            <v>0</v>
          </cell>
          <cell r="AC364">
            <v>0</v>
          </cell>
        </row>
        <row r="365">
          <cell r="B365" t="str">
            <v>Тракторный прицеп 2ПТС-4, 00050524, 14.12.2012</v>
          </cell>
          <cell r="R365">
            <v>1</v>
          </cell>
          <cell r="S365">
            <v>1</v>
          </cell>
          <cell r="U365">
            <v>0</v>
          </cell>
          <cell r="Z365">
            <v>0</v>
          </cell>
          <cell r="AC365">
            <v>0</v>
          </cell>
        </row>
        <row r="366">
          <cell r="B366" t="str">
            <v>Экскаватор универсальный ЭЦУ-150 (навесное оборудование), Э00000002, 10.06.2013</v>
          </cell>
          <cell r="R366">
            <v>394067.8</v>
          </cell>
          <cell r="S366">
            <v>394067.80000000005</v>
          </cell>
          <cell r="U366">
            <v>0</v>
          </cell>
          <cell r="Z366">
            <v>0</v>
          </cell>
          <cell r="AC366">
            <v>0</v>
          </cell>
        </row>
        <row r="367">
          <cell r="B367" t="str">
            <v>Экскаватор-погрузчик NEW HOLLAND B115-4PS, 00050569, 14.12.2012</v>
          </cell>
          <cell r="R367">
            <v>2233651.31</v>
          </cell>
          <cell r="S367">
            <v>2233651.31</v>
          </cell>
          <cell r="U367">
            <v>0</v>
          </cell>
          <cell r="Z367">
            <v>0</v>
          </cell>
          <cell r="AC367">
            <v>0</v>
          </cell>
        </row>
        <row r="368">
          <cell r="B368" t="str">
            <v>Электролаборатория ППУ К-1, 00050544, 14.12.2012</v>
          </cell>
          <cell r="R368">
            <v>575387.39</v>
          </cell>
          <cell r="S368">
            <v>575387.39</v>
          </cell>
          <cell r="U368">
            <v>0</v>
          </cell>
          <cell r="Z368">
            <v>0</v>
          </cell>
          <cell r="AC368">
            <v>0</v>
          </cell>
        </row>
        <row r="369">
          <cell r="B369" t="str">
            <v>Тахограф "Меркурий ТА-001", 00063567 , 21.04.2015</v>
          </cell>
          <cell r="R369">
            <v>46527.12</v>
          </cell>
          <cell r="S369">
            <v>17059.944</v>
          </cell>
          <cell r="U369">
            <v>24814.464000000007</v>
          </cell>
          <cell r="Z369">
            <v>4652.7119999999995</v>
          </cell>
          <cell r="AC369">
            <v>0</v>
          </cell>
        </row>
        <row r="370">
          <cell r="B370" t="str">
            <v>Телескопический автогидроподъемник АГП-22Т на базе автомобиля ГАЗ 33086</v>
          </cell>
          <cell r="R370">
            <v>4533898.3099999996</v>
          </cell>
          <cell r="S370">
            <v>453389.83100000001</v>
          </cell>
          <cell r="U370">
            <v>3627118.6479999991</v>
          </cell>
          <cell r="Z370">
            <v>453389.83100000001</v>
          </cell>
          <cell r="AC370">
            <v>0</v>
          </cell>
        </row>
        <row r="371">
          <cell r="B371" t="str">
            <v>Прицеп тракторный 2ПТС-4,5 мод.887Б, 00050566</v>
          </cell>
          <cell r="R371">
            <v>67796.61</v>
          </cell>
          <cell r="S371">
            <v>12429.378500000001</v>
          </cell>
          <cell r="U371">
            <v>48587.570500000002</v>
          </cell>
          <cell r="Z371">
            <v>6779.6610000000001</v>
          </cell>
          <cell r="AC371">
            <v>0</v>
          </cell>
        </row>
        <row r="372">
          <cell r="B372" t="str">
            <v>Экскаватор ЭО 2626/80 на тракторе МТЗ-80, 00063528</v>
          </cell>
          <cell r="R372">
            <v>73728.81</v>
          </cell>
          <cell r="S372">
            <v>45056.494999999995</v>
          </cell>
          <cell r="U372">
            <v>4096.0449999999983</v>
          </cell>
          <cell r="Z372">
            <v>24576.27</v>
          </cell>
          <cell r="AC372">
            <v>0</v>
          </cell>
        </row>
        <row r="373">
          <cell r="B373" t="str">
            <v>Автомобиль-самосвал ЗИЛ-45065, 00050333</v>
          </cell>
          <cell r="R373">
            <v>67796.61</v>
          </cell>
          <cell r="S373">
            <v>4035.5124999999998</v>
          </cell>
          <cell r="U373">
            <v>54075.867500000008</v>
          </cell>
          <cell r="Z373">
            <v>9685.23</v>
          </cell>
          <cell r="AC373">
            <v>0</v>
          </cell>
        </row>
        <row r="374">
          <cell r="B374" t="str">
            <v>Передвижная автомастерская ТС3705Р7, 000050565</v>
          </cell>
          <cell r="R374">
            <v>250000</v>
          </cell>
          <cell r="S374">
            <v>0</v>
          </cell>
          <cell r="U374">
            <v>237500</v>
          </cell>
          <cell r="Z374">
            <v>12500</v>
          </cell>
          <cell r="AC374">
            <v>0</v>
          </cell>
        </row>
        <row r="375">
          <cell r="B375" t="str">
            <v>Автомойка Kranzle 2195TST, Э00000216</v>
          </cell>
          <cell r="R375">
            <v>61684.74</v>
          </cell>
          <cell r="S375">
            <v>5874.7371428571423</v>
          </cell>
          <cell r="U375">
            <v>46997.897142857139</v>
          </cell>
          <cell r="Z375">
            <v>8812.1057142857135</v>
          </cell>
          <cell r="AC375">
            <v>0</v>
          </cell>
        </row>
        <row r="376">
          <cell r="S376">
            <v>0</v>
          </cell>
          <cell r="U376">
            <v>303750</v>
          </cell>
          <cell r="Z376">
            <v>0</v>
          </cell>
          <cell r="AC376">
            <v>0</v>
          </cell>
        </row>
        <row r="377">
          <cell r="S377">
            <v>0</v>
          </cell>
          <cell r="U377">
            <v>434750</v>
          </cell>
          <cell r="Z377">
            <v>0</v>
          </cell>
          <cell r="AC377">
            <v>0</v>
          </cell>
        </row>
        <row r="378">
          <cell r="S378">
            <v>0</v>
          </cell>
          <cell r="U378">
            <v>212500</v>
          </cell>
          <cell r="Z378">
            <v>0</v>
          </cell>
          <cell r="AC378">
            <v>0</v>
          </cell>
        </row>
        <row r="379">
          <cell r="S379">
            <v>0</v>
          </cell>
          <cell r="U379">
            <v>83333.33</v>
          </cell>
          <cell r="Z379">
            <v>0</v>
          </cell>
          <cell r="AC379">
            <v>0</v>
          </cell>
        </row>
        <row r="380">
          <cell r="S380">
            <v>0</v>
          </cell>
          <cell r="U380">
            <v>681666.67</v>
          </cell>
          <cell r="Z380">
            <v>0</v>
          </cell>
          <cell r="AC380">
            <v>0</v>
          </cell>
        </row>
        <row r="381">
          <cell r="S381">
            <v>0</v>
          </cell>
          <cell r="U381">
            <v>4115000</v>
          </cell>
          <cell r="Z381">
            <v>0</v>
          </cell>
          <cell r="AC381">
            <v>0</v>
          </cell>
        </row>
        <row r="382">
          <cell r="S382">
            <v>0</v>
          </cell>
          <cell r="U382">
            <v>1472166.67</v>
          </cell>
          <cell r="Z382">
            <v>0</v>
          </cell>
          <cell r="AC382">
            <v>0</v>
          </cell>
        </row>
        <row r="383">
          <cell r="S383">
            <v>0</v>
          </cell>
          <cell r="U383">
            <v>410000</v>
          </cell>
          <cell r="Z383">
            <v>0</v>
          </cell>
          <cell r="AC383">
            <v>0</v>
          </cell>
        </row>
        <row r="384">
          <cell r="S384">
            <v>0</v>
          </cell>
          <cell r="U384">
            <v>687500</v>
          </cell>
          <cell r="Z384">
            <v>62500</v>
          </cell>
          <cell r="AC384">
            <v>0</v>
          </cell>
        </row>
        <row r="385">
          <cell r="S385">
            <v>0</v>
          </cell>
          <cell r="U385">
            <v>767151.38624999998</v>
          </cell>
          <cell r="Z385">
            <v>201881.94374999998</v>
          </cell>
        </row>
        <row r="386">
          <cell r="U386">
            <v>1657748.3844558171</v>
          </cell>
          <cell r="Z386">
            <v>28018.282554182828</v>
          </cell>
        </row>
        <row r="388">
          <cell r="B388" t="str">
            <v>Здание мобильное контейнерного типа №2 п.Самусь по ул.Ворошилова 20г, 00063539, 14.12.2012</v>
          </cell>
          <cell r="R388">
            <v>100684.32</v>
          </cell>
          <cell r="S388">
            <v>20771.550257879659</v>
          </cell>
          <cell r="U388">
            <v>76450.844699140405</v>
          </cell>
          <cell r="Z388">
            <v>3461.9250429799431</v>
          </cell>
        </row>
        <row r="389">
          <cell r="B389" t="str">
            <v>Здание гаража с административным зданием, 00010511, 14.12.2012</v>
          </cell>
          <cell r="R389">
            <v>1564374.22</v>
          </cell>
          <cell r="S389">
            <v>1444037.7415384615</v>
          </cell>
          <cell r="U389">
            <v>0</v>
          </cell>
          <cell r="Z389">
            <v>120336.47846153833</v>
          </cell>
          <cell r="AC389">
            <v>2.1999999999999999E-2</v>
          </cell>
        </row>
        <row r="390">
          <cell r="B390" t="str">
            <v>ВЛ-0,4 кВ от ТП У-1-5 фидер № 3 от опоры №-13 94 м, Э00000128</v>
          </cell>
          <cell r="R390">
            <v>40000</v>
          </cell>
          <cell r="S390">
            <v>13333.333333333334</v>
          </cell>
          <cell r="U390">
            <v>20952.38095238095</v>
          </cell>
          <cell r="Z390">
            <v>5714.2857142857147</v>
          </cell>
          <cell r="AC390">
            <v>2.1999999999999999E-2</v>
          </cell>
        </row>
        <row r="391">
          <cell r="B391" t="str">
            <v>Линия электропередачи (ВЛИ-0,4 кВ) для электроснабженя ЛПХ в дер. Кижирово, Э00000129</v>
          </cell>
          <cell r="R391">
            <v>343387.3</v>
          </cell>
          <cell r="S391">
            <v>114462.43333333333</v>
          </cell>
          <cell r="U391">
            <v>179869.53809523809</v>
          </cell>
          <cell r="Z391">
            <v>49055.328571428574</v>
          </cell>
          <cell r="AC391">
            <v>2.1999999999999999E-2</v>
          </cell>
        </row>
        <row r="392">
          <cell r="B392" t="str">
            <v>Линия электропередачи (ВЛИ-6 кВ) для электроснабжения ЛПХ в дер. Кижирово, Э00000123</v>
          </cell>
          <cell r="R392">
            <v>633718.84</v>
          </cell>
          <cell r="S392">
            <v>218783.88523809524</v>
          </cell>
          <cell r="U392">
            <v>324403.69190476194</v>
          </cell>
          <cell r="Z392">
            <v>90531.262857142865</v>
          </cell>
          <cell r="AC392">
            <v>2.1999999999999999E-2</v>
          </cell>
        </row>
        <row r="393">
          <cell r="B393" t="str">
            <v>Линия электропередачи (КЛ-0,4кВ) для электроснабжения ж/д в п. Самусь ул. Ленина 32 от ТП-У-15-1, Э00000130</v>
          </cell>
          <cell r="R393">
            <v>421302.55</v>
          </cell>
          <cell r="S393">
            <v>32767.976111111107</v>
          </cell>
          <cell r="U393">
            <v>374491.15555555554</v>
          </cell>
          <cell r="Z393">
            <v>14043.418333333331</v>
          </cell>
          <cell r="AC393">
            <v>2.1999999999999999E-2</v>
          </cell>
        </row>
        <row r="394">
          <cell r="B394" t="str">
            <v>Линия электропередачи (КЛ-6кВ)от ТП-У-15-1 до врезки в КЛ п/с ф.У-5 ТП-У-5-1 в п.Самусь, Э00000131</v>
          </cell>
          <cell r="R394">
            <v>481579.67</v>
          </cell>
          <cell r="S394">
            <v>37456.196555555551</v>
          </cell>
          <cell r="U394">
            <v>428070.81777777767</v>
          </cell>
          <cell r="Z394">
            <v>16052.655666666666</v>
          </cell>
          <cell r="AC394">
            <v>2.1999999999999999E-2</v>
          </cell>
        </row>
        <row r="395">
          <cell r="B395" t="str">
            <v>Ограждение терр-рии здания гаража с административным зданием, 00020318, 14.12.2012</v>
          </cell>
          <cell r="R395">
            <v>357824.27</v>
          </cell>
          <cell r="S395">
            <v>167294.4638961039</v>
          </cell>
          <cell r="U395">
            <v>162647.39545454548</v>
          </cell>
          <cell r="Z395">
            <v>27882.410649350652</v>
          </cell>
        </row>
        <row r="396">
          <cell r="B396" t="str">
            <v>Передвижной металлический склад, 00010515, 14.12.2012</v>
          </cell>
          <cell r="R396">
            <v>252285.46</v>
          </cell>
          <cell r="S396">
            <v>56063.435555555552</v>
          </cell>
          <cell r="U396">
            <v>186878.11851851846</v>
          </cell>
          <cell r="Z396">
            <v>9343.9059259259266</v>
          </cell>
        </row>
        <row r="397">
          <cell r="B397" t="str">
            <v>Сети электроснабжения (КЛ-0,4 кВ) здания магазина по ул. Кирова 7 в пос. Самусь, Э00000072, 31.12.2014</v>
          </cell>
          <cell r="R397">
            <v>154945.73000000001</v>
          </cell>
          <cell r="S397">
            <v>20602.20232686981</v>
          </cell>
          <cell r="U397">
            <v>129192.97709141273</v>
          </cell>
          <cell r="Z397">
            <v>5150.5505817174526</v>
          </cell>
          <cell r="AC397">
            <v>2.1999999999999999E-2</v>
          </cell>
        </row>
        <row r="398">
          <cell r="B398" t="str">
            <v>Трансформаторная подстанция КТПН для электроснабжения ЛПХ в дер. Кижирово, Э00000124</v>
          </cell>
          <cell r="R398">
            <v>416902.02</v>
          </cell>
          <cell r="S398">
            <v>50375.660750000003</v>
          </cell>
          <cell r="U398">
            <v>345681.25824999996</v>
          </cell>
          <cell r="Z398">
            <v>20845.101000000002</v>
          </cell>
          <cell r="AC398">
            <v>2.1999999999999999E-2</v>
          </cell>
        </row>
        <row r="399">
          <cell r="B399" t="str">
            <v xml:space="preserve">Система приборов коммерческого учета электроэнергии на границах балансовой принадлежности в п.Самусь, 00063557, 14.12.2012 </v>
          </cell>
          <cell r="R399">
            <v>2331922.36</v>
          </cell>
          <cell r="S399">
            <v>2331922.36</v>
          </cell>
          <cell r="U399">
            <v>0</v>
          </cell>
          <cell r="Z399">
            <v>0</v>
          </cell>
          <cell r="AC399">
            <v>2.1999999999999999E-2</v>
          </cell>
        </row>
        <row r="400">
          <cell r="B400" t="str">
            <v>Электроснабжение ж/д по ул. Северская 23 в п.Самусь, 000000020, 30.11.2012</v>
          </cell>
          <cell r="R400">
            <v>78510.929999999993</v>
          </cell>
          <cell r="S400">
            <v>47366.098264462809</v>
          </cell>
          <cell r="U400">
            <v>23358.623801652888</v>
          </cell>
          <cell r="Z400">
            <v>7786.2079338842977</v>
          </cell>
          <cell r="AC400">
            <v>2.1999999999999999E-2</v>
          </cell>
        </row>
        <row r="401">
          <cell r="B401" t="str">
            <v>Электроснабжение участков ИЖС в п.Самусь (ВЛ-04, кВ от ТП У-2-3 Ф-1, Ф-2), Э00000032, 31.10.2013</v>
          </cell>
          <cell r="R401">
            <v>412911.98</v>
          </cell>
          <cell r="S401">
            <v>211574.73355371901</v>
          </cell>
          <cell r="U401">
            <v>160387.29801652889</v>
          </cell>
          <cell r="Z401">
            <v>40949.948429752068</v>
          </cell>
          <cell r="AC401">
            <v>2.1999999999999999E-2</v>
          </cell>
        </row>
        <row r="402">
          <cell r="B402" t="str">
            <v>Автоматизир. информационно-измер. с-ма коммерч. учета э/э, 00063556, 14.12.2012, 318 062.15 &lt;*&gt;</v>
          </cell>
          <cell r="R402">
            <v>603081.68999999994</v>
          </cell>
          <cell r="S402">
            <v>603081.68999999994</v>
          </cell>
          <cell r="U402">
            <v>0</v>
          </cell>
          <cell r="Z402">
            <v>0</v>
          </cell>
          <cell r="AC402">
            <v>0</v>
          </cell>
        </row>
        <row r="403">
          <cell r="B403" t="str">
            <v>Электроснабжение участков ИЖС п.Самусь(ТПУ-2-3), Э00000048, 30.04.2014</v>
          </cell>
          <cell r="R403">
            <v>152432.79999999999</v>
          </cell>
          <cell r="S403">
            <v>47161.529281767951</v>
          </cell>
          <cell r="U403">
            <v>95165.228729281749</v>
          </cell>
          <cell r="Z403">
            <v>10106.041988950275</v>
          </cell>
          <cell r="AC403">
            <v>2.1999999999999999E-2</v>
          </cell>
        </row>
        <row r="404">
          <cell r="R404">
            <v>1530966.61</v>
          </cell>
          <cell r="S404">
            <v>136085.92088888891</v>
          </cell>
          <cell r="U404">
            <v>1292816.2484444445</v>
          </cell>
          <cell r="Z404">
            <v>102064.44066666669</v>
          </cell>
          <cell r="AC404">
            <v>2.1999999999999999E-2</v>
          </cell>
        </row>
        <row r="405">
          <cell r="B405" t="str">
            <v>Трансформаторная подстанция КТП2-6/0,4-250 кВА для строительства ИЖС в п.Самусь, Э00000187</v>
          </cell>
          <cell r="R405">
            <v>601060.1</v>
          </cell>
          <cell r="S405">
            <v>47583.924583333326</v>
          </cell>
          <cell r="U405">
            <v>523423.17041666666</v>
          </cell>
          <cell r="Z405">
            <v>30053.004999999997</v>
          </cell>
          <cell r="AC405">
            <v>2.1999999999999999E-2</v>
          </cell>
        </row>
        <row r="406">
          <cell r="B406" t="str">
            <v>Линия электропередачи (ВЛИ-6 кВ) для электроснабжения ИЖС в п.Самусь, Э00000153</v>
          </cell>
          <cell r="R406">
            <v>328692.95</v>
          </cell>
          <cell r="S406">
            <v>97825.281428571441</v>
          </cell>
          <cell r="U406">
            <v>183911.53285714285</v>
          </cell>
          <cell r="Z406">
            <v>46956.135714285716</v>
          </cell>
          <cell r="AC406">
            <v>2.1999999999999999E-2</v>
          </cell>
        </row>
        <row r="407">
          <cell r="B407" t="str">
            <v>Линия электропередачи(ВЛИ-0,4 кВ)от КТПН-1 ф.Л1.1;Л1.2;Л1.3;Л1.4 для электроснабжения ИЖС в п.Самусь, Э00000197</v>
          </cell>
          <cell r="R407">
            <v>2147027.86</v>
          </cell>
          <cell r="S407">
            <v>190846.92088888888</v>
          </cell>
          <cell r="U407">
            <v>1813045.748444444</v>
          </cell>
          <cell r="Z407">
            <v>143135.19066666666</v>
          </cell>
          <cell r="AC407">
            <v>2.1999999999999999E-2</v>
          </cell>
        </row>
        <row r="408">
          <cell r="B408" t="str">
            <v>Электроснабжение садовых участков от ТП-ОР-16-1 в п.Орловка, Э00000207</v>
          </cell>
          <cell r="R408">
            <v>161591.74</v>
          </cell>
          <cell r="S408">
            <v>7002.3087333333333</v>
          </cell>
          <cell r="U408">
            <v>148125.76166666666</v>
          </cell>
          <cell r="Z408">
            <v>6463.6696000000002</v>
          </cell>
          <cell r="AC408">
            <v>2.1999999999999999E-2</v>
          </cell>
        </row>
        <row r="409">
          <cell r="B409" t="str">
            <v>КТПН-1 .ТП У-15-9 по ул. Розы Люксембург п. Самусь (ИЖС), Э00000212</v>
          </cell>
          <cell r="R409">
            <v>694827.04</v>
          </cell>
          <cell r="S409">
            <v>34741.351999999999</v>
          </cell>
          <cell r="U409">
            <v>625344.33600000013</v>
          </cell>
          <cell r="Z409">
            <v>34741.351999999999</v>
          </cell>
          <cell r="AC409">
            <v>2.1999999999999999E-2</v>
          </cell>
        </row>
        <row r="410">
          <cell r="B410" t="str">
            <v>Линия электропередачи (ВЛИ-6 кВ) для электроснабжения КТПН-1 ИЖС в п.Самусь, Э00000196</v>
          </cell>
          <cell r="R410">
            <v>402862.91</v>
          </cell>
          <cell r="S410">
            <v>35810.036444444442</v>
          </cell>
          <cell r="U410">
            <v>340195.3462222222</v>
          </cell>
          <cell r="Z410">
            <v>26857.527333333332</v>
          </cell>
          <cell r="AC410">
            <v>2.1999999999999999E-2</v>
          </cell>
        </row>
        <row r="411">
          <cell r="B411" t="str">
            <v>ВЛИ-0,4 кВ от ТП У-15-4 ф.йй до нежилого здания по ул. Пекарского 27 п. Самусь, Э00000232</v>
          </cell>
          <cell r="R411">
            <v>91226.3</v>
          </cell>
          <cell r="S411">
            <v>3801.0958333333333</v>
          </cell>
          <cell r="U411">
            <v>78302.574166666658</v>
          </cell>
          <cell r="Z411">
            <v>9122.6299999999992</v>
          </cell>
          <cell r="AC411">
            <v>2.1999999999999999E-2</v>
          </cell>
        </row>
        <row r="412">
          <cell r="B412" t="str">
            <v>КВЛ-0,4 кВ от ТП У-11-4 ф.-2 до НТСГБ "Судостроитель-2", п.Самусь, Э00000222</v>
          </cell>
          <cell r="R412">
            <v>533681.09</v>
          </cell>
          <cell r="S412">
            <v>23854.93</v>
          </cell>
          <cell r="U412">
            <v>455371.48</v>
          </cell>
          <cell r="Z412">
            <v>54454.680000000008</v>
          </cell>
          <cell r="AC412">
            <v>2.1999999999999999E-2</v>
          </cell>
        </row>
        <row r="413">
          <cell r="B413" t="str">
            <v>Кондиционер Ballu BSPI-13HN1/WT/EU инвертор, Э00000242</v>
          </cell>
          <cell r="R413">
            <v>86175.8</v>
          </cell>
          <cell r="S413">
            <v>1436.2633333333333</v>
          </cell>
          <cell r="U413">
            <v>76906.056666666671</v>
          </cell>
          <cell r="Z413">
            <v>8617.58</v>
          </cell>
          <cell r="AC413">
            <v>0</v>
          </cell>
        </row>
        <row r="414">
          <cell r="R414">
            <v>116660.07</v>
          </cell>
          <cell r="Z414">
            <v>1944.3345000000002</v>
          </cell>
          <cell r="AC414">
            <v>2.1999999999999999E-2</v>
          </cell>
        </row>
        <row r="415">
          <cell r="R415">
            <v>418625.79</v>
          </cell>
          <cell r="Z415">
            <v>13217.063</v>
          </cell>
          <cell r="AC415">
            <v>2.1999999999999999E-2</v>
          </cell>
        </row>
        <row r="416">
          <cell r="R416">
            <v>787564.72</v>
          </cell>
          <cell r="Z416">
            <v>25985.488000000001</v>
          </cell>
        </row>
        <row r="417">
          <cell r="R417">
            <v>493863.1</v>
          </cell>
        </row>
        <row r="418">
          <cell r="Z418">
            <v>0</v>
          </cell>
        </row>
        <row r="419">
          <cell r="R419">
            <v>1714956.91</v>
          </cell>
          <cell r="Z419">
            <v>0</v>
          </cell>
        </row>
        <row r="420">
          <cell r="R420">
            <v>275418.51</v>
          </cell>
        </row>
        <row r="421">
          <cell r="R421">
            <v>267755.26</v>
          </cell>
          <cell r="Z421">
            <v>4462.5876666666672</v>
          </cell>
        </row>
        <row r="422">
          <cell r="R422">
            <v>2188485.9500000002</v>
          </cell>
          <cell r="Z422">
            <v>18237.382916666669</v>
          </cell>
        </row>
        <row r="423">
          <cell r="R423">
            <v>26846.09</v>
          </cell>
          <cell r="S423">
            <v>2460.8915833333335</v>
          </cell>
          <cell r="Z423">
            <v>2684.6090000000004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S478"/>
  <sheetViews>
    <sheetView zoomScale="95" zoomScaleNormal="95" workbookViewId="0">
      <pane xSplit="2" ySplit="13" topLeftCell="AS447" activePane="bottomRight" state="frozen"/>
      <selection activeCell="A7" sqref="A7"/>
      <selection pane="topRight" activeCell="C7" sqref="C7"/>
      <selection pane="bottomLeft" activeCell="A14" sqref="A14"/>
      <selection pane="bottomRight" activeCell="B452" sqref="B452"/>
    </sheetView>
  </sheetViews>
  <sheetFormatPr defaultRowHeight="12" outlineLevelRow="3" outlineLevelCol="1"/>
  <cols>
    <col min="1" max="1" width="5.42578125" style="82" customWidth="1"/>
    <col min="2" max="2" width="61.42578125" style="82" customWidth="1"/>
    <col min="3" max="3" width="10" style="3" hidden="1" customWidth="1"/>
    <col min="4" max="4" width="37.28515625" style="3" hidden="1" customWidth="1"/>
    <col min="5" max="5" width="14.42578125" style="3" hidden="1" customWidth="1"/>
    <col min="6" max="6" width="20.7109375" style="3" hidden="1" customWidth="1"/>
    <col min="7" max="7" width="14.140625" style="3" hidden="1" customWidth="1"/>
    <col min="8" max="8" width="14.42578125" style="3" hidden="1" customWidth="1"/>
    <col min="9" max="9" width="9" style="5" hidden="1" customWidth="1"/>
    <col min="10" max="10" width="33.140625" style="3" hidden="1" customWidth="1"/>
    <col min="11" max="12" width="8.7109375" style="3" hidden="1" customWidth="1"/>
    <col min="13" max="13" width="9.5703125" style="5" hidden="1" customWidth="1"/>
    <col min="14" max="14" width="10.5703125" style="6" hidden="1" customWidth="1"/>
    <col min="15" max="15" width="11.5703125" style="3" hidden="1" customWidth="1"/>
    <col min="16" max="16" width="19.28515625" style="3" hidden="1" customWidth="1"/>
    <col min="17" max="17" width="19.28515625" style="6" hidden="1" customWidth="1"/>
    <col min="18" max="18" width="20.28515625" style="7" hidden="1" customWidth="1"/>
    <col min="19" max="19" width="19.85546875" style="7" hidden="1" customWidth="1" outlineLevel="1"/>
    <col min="20" max="20" width="19.5703125" style="8" hidden="1" customWidth="1" outlineLevel="1"/>
    <col min="21" max="21" width="20.140625" style="7" hidden="1" customWidth="1" outlineLevel="1"/>
    <col min="22" max="22" width="16.140625" style="7" hidden="1" customWidth="1" outlineLevel="1"/>
    <col min="23" max="23" width="16" style="7" hidden="1" customWidth="1" outlineLevel="1"/>
    <col min="24" max="24" width="15.85546875" style="7" hidden="1" customWidth="1" outlineLevel="1"/>
    <col min="25" max="25" width="17.28515625" style="7" hidden="1" customWidth="1" outlineLevel="1"/>
    <col min="26" max="26" width="18.28515625" style="7" hidden="1" customWidth="1" outlineLevel="1"/>
    <col min="27" max="27" width="17.28515625" style="7" hidden="1" customWidth="1" outlineLevel="1"/>
    <col min="28" max="28" width="18.28515625" style="7" hidden="1" customWidth="1" outlineLevel="1"/>
    <col min="29" max="29" width="12.85546875" style="7" hidden="1" customWidth="1" outlineLevel="1"/>
    <col min="30" max="30" width="14.140625" style="7" hidden="1" customWidth="1" outlineLevel="1"/>
    <col min="31" max="31" width="18.140625" style="7" hidden="1" customWidth="1" outlineLevel="1"/>
    <col min="32" max="32" width="15" style="15" hidden="1" customWidth="1" outlineLevel="1"/>
    <col min="33" max="33" width="14" style="6" hidden="1" customWidth="1"/>
    <col min="34" max="36" width="12.7109375" style="6" hidden="1" customWidth="1"/>
    <col min="37" max="37" width="13.7109375" style="6" hidden="1" customWidth="1"/>
    <col min="38" max="43" width="12.7109375" style="6" hidden="1" customWidth="1"/>
    <col min="44" max="44" width="12.42578125" style="6" hidden="1" customWidth="1"/>
    <col min="45" max="45" width="12.42578125" style="7" customWidth="1"/>
    <col min="46" max="46" width="12" style="7" customWidth="1"/>
    <col min="47" max="47" width="11.7109375" style="7" customWidth="1"/>
    <col min="48" max="48" width="12" style="7" customWidth="1"/>
    <col min="49" max="16384" width="9.140625" style="7"/>
  </cols>
  <sheetData>
    <row r="1" spans="1:48" s="6" customFormat="1" ht="16.5" hidden="1">
      <c r="A1" s="2" t="s">
        <v>91</v>
      </c>
      <c r="B1" s="2" t="s">
        <v>0</v>
      </c>
      <c r="C1" s="2"/>
      <c r="D1" s="2"/>
      <c r="E1" s="3"/>
      <c r="F1" s="4" t="s">
        <v>92</v>
      </c>
      <c r="G1" s="3"/>
      <c r="H1" s="3"/>
      <c r="I1" s="5"/>
      <c r="J1" s="3"/>
      <c r="K1" s="3"/>
      <c r="L1" s="3"/>
      <c r="M1" s="5"/>
      <c r="O1" s="3"/>
      <c r="P1" s="3"/>
      <c r="R1" s="7"/>
      <c r="S1" s="7"/>
      <c r="T1" s="8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">
        <v>43831</v>
      </c>
    </row>
    <row r="2" spans="1:48" s="6" customFormat="1" ht="16.5" hidden="1">
      <c r="A2" s="372" t="s">
        <v>93</v>
      </c>
      <c r="B2" s="372"/>
      <c r="C2" s="372"/>
      <c r="D2" s="372"/>
      <c r="E2" s="5"/>
      <c r="F2" s="10" t="s">
        <v>94</v>
      </c>
      <c r="G2" s="5"/>
      <c r="H2" s="5"/>
      <c r="I2" s="5"/>
      <c r="J2" s="3"/>
      <c r="K2" s="3"/>
      <c r="L2" s="3"/>
      <c r="M2" s="5"/>
      <c r="O2" s="3"/>
      <c r="P2" s="3"/>
      <c r="Q2" s="11" t="str">
        <f>IF(AND(E17="движимое",G17&lt;&gt;0),"!!!!!!!!!!!! ОШИБКА заполнения граф 14 и 16","ОК")</f>
        <v>ОК</v>
      </c>
      <c r="R2" s="12"/>
      <c r="S2" s="12"/>
      <c r="T2" s="13"/>
      <c r="U2" s="12"/>
      <c r="V2" s="14"/>
      <c r="W2" s="7"/>
      <c r="X2" s="7"/>
      <c r="Y2" s="7"/>
      <c r="Z2" s="7"/>
      <c r="AA2" s="7"/>
      <c r="AB2" s="7"/>
      <c r="AC2" s="7"/>
      <c r="AD2" s="7"/>
      <c r="AE2" s="7"/>
      <c r="AF2" s="15"/>
    </row>
    <row r="3" spans="1:48" s="6" customFormat="1" ht="16.5" hidden="1">
      <c r="A3" s="5"/>
      <c r="B3" s="5"/>
      <c r="C3" s="16" t="s">
        <v>95</v>
      </c>
      <c r="D3" s="5"/>
      <c r="E3" s="5"/>
      <c r="F3" s="10" t="s">
        <v>96</v>
      </c>
      <c r="G3" s="5"/>
      <c r="H3" s="5"/>
      <c r="I3" s="17"/>
      <c r="J3" s="3"/>
      <c r="K3" s="3"/>
      <c r="L3" s="3"/>
      <c r="M3" s="5"/>
      <c r="O3" s="3"/>
      <c r="P3" s="3"/>
      <c r="Q3" s="18" t="b">
        <f>IF(AND(M17&lt;&gt;0,Q17&lt;&gt;0),IF(AND(M17=0,Q17=0),"!!!!","ОК"))</f>
        <v>0</v>
      </c>
      <c r="R3" s="12"/>
      <c r="S3" s="12"/>
      <c r="T3" s="13"/>
      <c r="U3" s="12"/>
      <c r="V3" s="14"/>
      <c r="W3" s="7"/>
      <c r="X3" s="7"/>
      <c r="Y3" s="7"/>
      <c r="Z3" s="7"/>
      <c r="AA3" s="7"/>
      <c r="AB3" s="7"/>
      <c r="AC3" s="7"/>
      <c r="AD3" s="7"/>
      <c r="AE3" s="7"/>
      <c r="AF3" s="15"/>
    </row>
    <row r="4" spans="1:48" s="6" customFormat="1" ht="16.5" hidden="1">
      <c r="A4" s="5"/>
      <c r="B4" s="3"/>
      <c r="C4" s="5" t="s">
        <v>97</v>
      </c>
      <c r="D4" s="5"/>
      <c r="E4" s="5"/>
      <c r="F4" s="10" t="s">
        <v>98</v>
      </c>
      <c r="G4" s="5"/>
      <c r="H4" s="5"/>
      <c r="I4" s="17"/>
      <c r="J4" s="3"/>
      <c r="K4" s="3"/>
      <c r="L4" s="3"/>
      <c r="M4" s="5"/>
      <c r="O4" s="3"/>
      <c r="P4" s="3"/>
      <c r="Q4" s="19"/>
      <c r="R4" s="20"/>
      <c r="S4" s="20"/>
      <c r="T4" s="20"/>
      <c r="U4" s="20"/>
      <c r="V4" s="20"/>
      <c r="W4" s="7"/>
      <c r="X4" s="7"/>
      <c r="Y4" s="7"/>
      <c r="Z4" s="7"/>
      <c r="AA4" s="7"/>
      <c r="AB4" s="7"/>
      <c r="AC4" s="7"/>
      <c r="AD4" s="7"/>
      <c r="AE4" s="7"/>
      <c r="AF4" s="15"/>
    </row>
    <row r="5" spans="1:48">
      <c r="A5" s="211"/>
      <c r="C5" s="5"/>
      <c r="D5" s="5"/>
      <c r="E5" s="5"/>
      <c r="G5" s="5"/>
      <c r="H5" s="5"/>
      <c r="I5" s="17"/>
      <c r="Q5" s="19"/>
      <c r="R5" s="20"/>
      <c r="S5" s="20"/>
      <c r="T5" s="20"/>
      <c r="U5" s="20"/>
      <c r="V5" s="20"/>
    </row>
    <row r="6" spans="1:48" ht="15.75" customHeight="1">
      <c r="A6" s="366" t="s">
        <v>3381</v>
      </c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6"/>
      <c r="AT6" s="366"/>
      <c r="AU6" s="366"/>
      <c r="AV6" s="366"/>
    </row>
    <row r="7" spans="1:48" s="351" customFormat="1" ht="18.75" customHeight="1">
      <c r="A7" s="368"/>
      <c r="B7" s="368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8"/>
      <c r="AT7" s="368"/>
      <c r="AU7" s="368"/>
      <c r="AV7" s="368"/>
    </row>
    <row r="8" spans="1:48" s="351" customFormat="1" ht="16.5" customHeight="1">
      <c r="A8" s="375" t="s">
        <v>3</v>
      </c>
      <c r="B8" s="375" t="s">
        <v>854</v>
      </c>
      <c r="C8" s="21"/>
      <c r="D8" s="21"/>
      <c r="E8" s="21"/>
      <c r="F8" s="23"/>
      <c r="G8" s="21"/>
      <c r="H8" s="21"/>
      <c r="I8" s="21"/>
      <c r="J8" s="21"/>
      <c r="K8" s="21"/>
      <c r="L8" s="24"/>
      <c r="M8" s="21"/>
      <c r="N8" s="25"/>
      <c r="O8" s="31"/>
      <c r="P8" s="21"/>
      <c r="Q8" s="26"/>
      <c r="R8" s="27"/>
      <c r="S8" s="27"/>
      <c r="T8" s="28"/>
      <c r="U8" s="29"/>
      <c r="V8" s="27"/>
      <c r="W8" s="27"/>
      <c r="X8" s="373"/>
      <c r="Y8" s="27"/>
      <c r="Z8" s="27"/>
      <c r="AA8" s="27"/>
      <c r="AB8" s="28"/>
      <c r="AC8" s="28"/>
      <c r="AD8" s="28"/>
      <c r="AE8" s="30"/>
      <c r="AF8" s="30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385" t="s">
        <v>858</v>
      </c>
      <c r="AT8" s="381" t="s">
        <v>99</v>
      </c>
      <c r="AU8" s="381"/>
      <c r="AV8" s="382"/>
    </row>
    <row r="9" spans="1:48" ht="22.5" customHeight="1">
      <c r="A9" s="375"/>
      <c r="B9" s="375"/>
      <c r="H9" s="32"/>
      <c r="I9" s="33"/>
      <c r="J9" s="34"/>
      <c r="K9" s="32"/>
      <c r="L9" s="32"/>
      <c r="M9" s="33"/>
      <c r="N9" s="3"/>
      <c r="S9" s="35"/>
      <c r="X9" s="374"/>
      <c r="AS9" s="386"/>
      <c r="AT9" s="352">
        <v>2019</v>
      </c>
      <c r="AU9" s="212">
        <v>2020</v>
      </c>
      <c r="AV9" s="213" t="s">
        <v>100</v>
      </c>
    </row>
    <row r="10" spans="1:48" s="6" customFormat="1" ht="20.25" hidden="1" customHeight="1">
      <c r="A10" s="383" t="s">
        <v>3</v>
      </c>
      <c r="B10" s="383" t="s">
        <v>101</v>
      </c>
      <c r="C10" s="383" t="s">
        <v>8</v>
      </c>
      <c r="D10" s="383" t="s">
        <v>9</v>
      </c>
      <c r="E10" s="376" t="s">
        <v>10</v>
      </c>
      <c r="F10" s="376" t="s">
        <v>11</v>
      </c>
      <c r="G10" s="376" t="s">
        <v>102</v>
      </c>
      <c r="H10" s="377" t="s">
        <v>13</v>
      </c>
      <c r="I10" s="376" t="s">
        <v>103</v>
      </c>
      <c r="J10" s="376" t="s">
        <v>104</v>
      </c>
      <c r="K10" s="376" t="s">
        <v>16</v>
      </c>
      <c r="L10" s="376" t="s">
        <v>105</v>
      </c>
      <c r="M10" s="376" t="s">
        <v>18</v>
      </c>
      <c r="N10" s="380" t="s">
        <v>19</v>
      </c>
      <c r="O10" s="376" t="s">
        <v>20</v>
      </c>
      <c r="P10" s="384" t="s">
        <v>106</v>
      </c>
      <c r="Q10" s="383" t="s">
        <v>107</v>
      </c>
      <c r="R10" s="371" t="s">
        <v>108</v>
      </c>
      <c r="S10" s="370" t="s">
        <v>109</v>
      </c>
      <c r="T10" s="370" t="s">
        <v>110</v>
      </c>
      <c r="U10" s="370" t="s">
        <v>110</v>
      </c>
      <c r="V10" s="369" t="s">
        <v>26</v>
      </c>
      <c r="W10" s="369" t="s">
        <v>27</v>
      </c>
      <c r="X10" s="369" t="s">
        <v>28</v>
      </c>
      <c r="Y10" s="369" t="s">
        <v>111</v>
      </c>
      <c r="Z10" s="370" t="s">
        <v>31</v>
      </c>
      <c r="AA10" s="370"/>
      <c r="AB10" s="370"/>
      <c r="AC10" s="370"/>
      <c r="AD10" s="370"/>
      <c r="AE10" s="370"/>
    </row>
    <row r="11" spans="1:48" s="6" customFormat="1" ht="44.25" hidden="1" customHeight="1">
      <c r="A11" s="383"/>
      <c r="B11" s="383"/>
      <c r="C11" s="383"/>
      <c r="D11" s="383"/>
      <c r="E11" s="376"/>
      <c r="F11" s="376"/>
      <c r="G11" s="376"/>
      <c r="H11" s="378"/>
      <c r="I11" s="376"/>
      <c r="J11" s="376"/>
      <c r="K11" s="376"/>
      <c r="L11" s="376"/>
      <c r="M11" s="376"/>
      <c r="N11" s="380"/>
      <c r="O11" s="376"/>
      <c r="P11" s="384"/>
      <c r="Q11" s="383"/>
      <c r="R11" s="371"/>
      <c r="S11" s="370"/>
      <c r="T11" s="370"/>
      <c r="U11" s="370"/>
      <c r="V11" s="369"/>
      <c r="W11" s="369"/>
      <c r="X11" s="369"/>
      <c r="Y11" s="369"/>
      <c r="Z11" s="370" t="s">
        <v>44</v>
      </c>
      <c r="AA11" s="370"/>
      <c r="AB11" s="370"/>
      <c r="AC11" s="370"/>
      <c r="AD11" s="370"/>
      <c r="AE11" s="370"/>
    </row>
    <row r="12" spans="1:48" s="6" customFormat="1" ht="0.75" customHeight="1">
      <c r="A12" s="383"/>
      <c r="B12" s="383"/>
      <c r="C12" s="383"/>
      <c r="D12" s="383"/>
      <c r="E12" s="376"/>
      <c r="F12" s="376"/>
      <c r="G12" s="376"/>
      <c r="H12" s="378"/>
      <c r="I12" s="376"/>
      <c r="J12" s="376"/>
      <c r="K12" s="376"/>
      <c r="L12" s="376"/>
      <c r="M12" s="376"/>
      <c r="N12" s="380"/>
      <c r="O12" s="376"/>
      <c r="P12" s="384"/>
      <c r="Q12" s="383"/>
      <c r="R12" s="371"/>
      <c r="S12" s="370"/>
      <c r="T12" s="370"/>
      <c r="U12" s="370"/>
      <c r="V12" s="369"/>
      <c r="W12" s="369"/>
      <c r="X12" s="369"/>
      <c r="Y12" s="369"/>
      <c r="Z12" s="370" t="s">
        <v>112</v>
      </c>
      <c r="AA12" s="370" t="s">
        <v>113</v>
      </c>
      <c r="AB12" s="370" t="s">
        <v>61</v>
      </c>
      <c r="AC12" s="370" t="s">
        <v>62</v>
      </c>
      <c r="AD12" s="370" t="s">
        <v>63</v>
      </c>
      <c r="AE12" s="370" t="s">
        <v>64</v>
      </c>
    </row>
    <row r="13" spans="1:48" ht="72.75" hidden="1" customHeight="1">
      <c r="A13" s="371"/>
      <c r="B13" s="371"/>
      <c r="C13" s="383"/>
      <c r="D13" s="383"/>
      <c r="E13" s="376"/>
      <c r="F13" s="376"/>
      <c r="G13" s="376"/>
      <c r="H13" s="379"/>
      <c r="I13" s="376"/>
      <c r="J13" s="376"/>
      <c r="K13" s="376"/>
      <c r="L13" s="376"/>
      <c r="M13" s="376"/>
      <c r="N13" s="380"/>
      <c r="O13" s="376"/>
      <c r="P13" s="384"/>
      <c r="Q13" s="383"/>
      <c r="R13" s="371"/>
      <c r="S13" s="370"/>
      <c r="T13" s="36">
        <v>43831</v>
      </c>
      <c r="U13" s="36">
        <v>44197</v>
      </c>
      <c r="V13" s="369"/>
      <c r="W13" s="369"/>
      <c r="X13" s="369"/>
      <c r="Y13" s="369"/>
      <c r="Z13" s="370"/>
      <c r="AA13" s="370"/>
      <c r="AB13" s="370"/>
      <c r="AC13" s="370"/>
      <c r="AD13" s="370"/>
      <c r="AE13" s="370"/>
      <c r="AF13" s="6"/>
      <c r="AG13" s="6" t="s">
        <v>114</v>
      </c>
      <c r="AH13" s="6" t="s">
        <v>115</v>
      </c>
      <c r="AI13" s="6" t="s">
        <v>116</v>
      </c>
      <c r="AJ13" s="6" t="s">
        <v>117</v>
      </c>
      <c r="AK13" s="6" t="s">
        <v>118</v>
      </c>
      <c r="AL13" s="6" t="s">
        <v>119</v>
      </c>
      <c r="AM13" s="6" t="s">
        <v>120</v>
      </c>
      <c r="AN13" s="6" t="s">
        <v>121</v>
      </c>
      <c r="AO13" s="6" t="s">
        <v>122</v>
      </c>
      <c r="AP13" s="6" t="s">
        <v>123</v>
      </c>
      <c r="AQ13" s="6" t="s">
        <v>124</v>
      </c>
      <c r="AR13" s="6" t="s">
        <v>125</v>
      </c>
      <c r="AS13" s="119"/>
    </row>
    <row r="14" spans="1:48" s="6" customFormat="1" hidden="1">
      <c r="A14" s="37">
        <v>1</v>
      </c>
      <c r="B14" s="37">
        <f t="shared" ref="B14:AE14" si="0">A14+1</f>
        <v>2</v>
      </c>
      <c r="C14" s="37">
        <f t="shared" si="0"/>
        <v>3</v>
      </c>
      <c r="D14" s="37">
        <f t="shared" si="0"/>
        <v>4</v>
      </c>
      <c r="E14" s="37">
        <f t="shared" si="0"/>
        <v>5</v>
      </c>
      <c r="F14" s="37">
        <f t="shared" si="0"/>
        <v>6</v>
      </c>
      <c r="G14" s="37">
        <f t="shared" si="0"/>
        <v>7</v>
      </c>
      <c r="H14" s="37">
        <f t="shared" si="0"/>
        <v>8</v>
      </c>
      <c r="I14" s="37">
        <f t="shared" si="0"/>
        <v>9</v>
      </c>
      <c r="J14" s="37">
        <f t="shared" si="0"/>
        <v>10</v>
      </c>
      <c r="K14" s="37">
        <f t="shared" si="0"/>
        <v>11</v>
      </c>
      <c r="L14" s="37">
        <f t="shared" si="0"/>
        <v>12</v>
      </c>
      <c r="M14" s="37">
        <f t="shared" si="0"/>
        <v>13</v>
      </c>
      <c r="N14" s="38">
        <f t="shared" si="0"/>
        <v>14</v>
      </c>
      <c r="O14" s="37">
        <f t="shared" si="0"/>
        <v>15</v>
      </c>
      <c r="P14" s="37">
        <f t="shared" si="0"/>
        <v>16</v>
      </c>
      <c r="Q14" s="38">
        <f t="shared" si="0"/>
        <v>17</v>
      </c>
      <c r="R14" s="39">
        <f t="shared" si="0"/>
        <v>18</v>
      </c>
      <c r="S14" s="39">
        <f t="shared" si="0"/>
        <v>19</v>
      </c>
      <c r="T14" s="39">
        <f t="shared" si="0"/>
        <v>20</v>
      </c>
      <c r="U14" s="39">
        <f t="shared" si="0"/>
        <v>21</v>
      </c>
      <c r="V14" s="39">
        <f t="shared" si="0"/>
        <v>22</v>
      </c>
      <c r="W14" s="39">
        <f t="shared" si="0"/>
        <v>23</v>
      </c>
      <c r="X14" s="39">
        <f t="shared" si="0"/>
        <v>24</v>
      </c>
      <c r="Y14" s="39">
        <f t="shared" si="0"/>
        <v>25</v>
      </c>
      <c r="Z14" s="39">
        <f t="shared" si="0"/>
        <v>26</v>
      </c>
      <c r="AA14" s="39">
        <f t="shared" si="0"/>
        <v>27</v>
      </c>
      <c r="AB14" s="39">
        <f t="shared" si="0"/>
        <v>28</v>
      </c>
      <c r="AC14" s="39">
        <f t="shared" si="0"/>
        <v>29</v>
      </c>
      <c r="AD14" s="39">
        <f t="shared" si="0"/>
        <v>30</v>
      </c>
      <c r="AE14" s="39">
        <f t="shared" si="0"/>
        <v>31</v>
      </c>
    </row>
    <row r="15" spans="1:48" s="6" customFormat="1" ht="17.25" hidden="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7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48" s="43" customFormat="1" ht="12.75" hidden="1">
      <c r="A16" s="40" t="s">
        <v>76</v>
      </c>
      <c r="B16" s="41" t="s">
        <v>77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47" s="47" customFormat="1" ht="12.75" hidden="1" collapsed="1">
      <c r="A17" s="44">
        <v>1</v>
      </c>
      <c r="B17" s="45" t="s">
        <v>126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>
        <f>SUM(P18:P25)</f>
        <v>31045366.62232</v>
      </c>
      <c r="Q17" s="46"/>
      <c r="R17" s="46">
        <f t="shared" ref="R17:AE17" si="1">SUM(R18:R25)</f>
        <v>31045366.62232</v>
      </c>
      <c r="S17" s="46">
        <f t="shared" si="1"/>
        <v>8746784.1893479917</v>
      </c>
      <c r="T17" s="46">
        <f>SUM(T18:T25)</f>
        <v>22298582.43297201</v>
      </c>
      <c r="U17" s="46">
        <f t="shared" si="1"/>
        <v>20466028.309685547</v>
      </c>
      <c r="V17" s="46">
        <f t="shared" si="1"/>
        <v>149948.67360720487</v>
      </c>
      <c r="W17" s="46">
        <f t="shared" si="1"/>
        <v>110630.73639575517</v>
      </c>
      <c r="X17" s="46"/>
      <c r="Y17" s="46">
        <f t="shared" si="1"/>
        <v>110630.73639575517</v>
      </c>
      <c r="Z17" s="46">
        <f t="shared" si="1"/>
        <v>1832554.1232864582</v>
      </c>
      <c r="AA17" s="46">
        <f t="shared" si="1"/>
        <v>1360738.876749062</v>
      </c>
      <c r="AB17" s="46">
        <f t="shared" si="1"/>
        <v>21382305.371328782</v>
      </c>
      <c r="AC17" s="46"/>
      <c r="AD17" s="46"/>
      <c r="AE17" s="46">
        <f t="shared" si="1"/>
        <v>468006.12707399495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43" customFormat="1" ht="24" hidden="1" outlineLevel="1">
      <c r="A18" s="48">
        <v>1</v>
      </c>
      <c r="B18" s="49" t="str">
        <f>'[1]2019'!B19</f>
        <v>Подвальное нежилое помещение , Э000000050, 22.05.2014</v>
      </c>
      <c r="C18" s="50">
        <v>1</v>
      </c>
      <c r="D18" s="48" t="s">
        <v>127</v>
      </c>
      <c r="E18" s="48" t="s">
        <v>128</v>
      </c>
      <c r="F18" s="51" t="s">
        <v>129</v>
      </c>
      <c r="G18" s="52"/>
      <c r="H18" s="51" t="s">
        <v>130</v>
      </c>
      <c r="I18" s="53" t="str">
        <f>'[1]2016'!I17</f>
        <v>160</v>
      </c>
      <c r="J18" s="54" t="s">
        <v>131</v>
      </c>
      <c r="K18" s="55">
        <v>120</v>
      </c>
      <c r="L18" s="54">
        <f>30*12+1</f>
        <v>361</v>
      </c>
      <c r="M18" s="55"/>
      <c r="N18" s="56">
        <v>41046</v>
      </c>
      <c r="O18" s="57"/>
      <c r="P18" s="58">
        <f>'[1]2019'!R19</f>
        <v>3512560</v>
      </c>
      <c r="Q18" s="58"/>
      <c r="R18" s="59">
        <f>SUM(P18:Q18)</f>
        <v>3512560</v>
      </c>
      <c r="S18" s="59">
        <f>'[1]2019'!S19+'[1]2019'!Z19</f>
        <v>2663691.333333333</v>
      </c>
      <c r="T18" s="59">
        <f>'[1]2019'!U19</f>
        <v>848868.66666666674</v>
      </c>
      <c r="U18" s="59">
        <f t="shared" ref="U18:U25" si="2">T18+Q18-Z18</f>
        <v>497612.66666666674</v>
      </c>
      <c r="V18" s="59">
        <f>IF(K18=0,0,P18/K18)</f>
        <v>29271.333333333332</v>
      </c>
      <c r="W18" s="59">
        <v>29271.333333333332</v>
      </c>
      <c r="X18" s="59">
        <f>IF(M18=0,0,R18/M18)</f>
        <v>0</v>
      </c>
      <c r="Y18" s="59">
        <v>29271.333333333332</v>
      </c>
      <c r="Z18" s="60">
        <f>IF($N18&gt;$T$13,(DATEDIF($N18,$U$13,"M")*$X18),IF($Q18=0,(IF(V18*12&lt;T18,V18*12,T18)),(DATEDIF($T$13,$O18,"M")+1)*V18+(DATEDIF($O18,$U$13,"M")*X18)))</f>
        <v>351256</v>
      </c>
      <c r="AA18" s="60">
        <f>IF($N18&gt;$T$13,(DATEDIF($N18,$U$13,"M")*$Y18),IF($Q18=0,(IF(W18*12&lt;U18,W18*12,U18)),(DATEDIF($T$13,$O18,"M")+1)*W18+(DATEDIF($O18,$U$13,"M")*Y18)))</f>
        <v>351256</v>
      </c>
      <c r="AB18" s="60">
        <f t="shared" ref="AB18:AB24" si="3">SUM(U18,T18)/2</f>
        <v>673240.66666666674</v>
      </c>
      <c r="AC18" s="61">
        <f>'[1]2019'!AC19</f>
        <v>2.1999999999999999E-2</v>
      </c>
      <c r="AD18" s="62">
        <v>0.02</v>
      </c>
      <c r="AE18" s="63">
        <f t="shared" ref="AE18:AE23" si="4">IF($C$3="УСН",0,IF(AND($E18="движимое",N18&gt;$AF$1),0,IF($G18=0,AB18*AC18,G18*AD18)))</f>
        <v>14811.294666666667</v>
      </c>
      <c r="AF18" s="64">
        <f>(T18+U18)/2</f>
        <v>673240.66666666674</v>
      </c>
      <c r="AG18" s="35">
        <f>AB18-AF18</f>
        <v>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43" customFormat="1" ht="25.5" hidden="1" outlineLevel="1">
      <c r="A19" s="48">
        <v>2</v>
      </c>
      <c r="B19" s="49" t="str">
        <f>'[1]2019'!B20</f>
        <v>Система охранной сигнализации пр. Коммунистический 57 а  подвальное помещение хозблока, Э00000107</v>
      </c>
      <c r="C19" s="50">
        <v>1</v>
      </c>
      <c r="D19" s="48" t="s">
        <v>132</v>
      </c>
      <c r="E19" s="48" t="s">
        <v>133</v>
      </c>
      <c r="F19" s="51"/>
      <c r="G19" s="52"/>
      <c r="H19" s="51" t="s">
        <v>134</v>
      </c>
      <c r="I19" s="53" t="str">
        <f>'[1]2016'!I18</f>
        <v>211</v>
      </c>
      <c r="J19" s="54" t="s">
        <v>135</v>
      </c>
      <c r="K19" s="55">
        <v>84</v>
      </c>
      <c r="L19" s="54">
        <v>84</v>
      </c>
      <c r="M19" s="55"/>
      <c r="N19" s="56">
        <v>42454</v>
      </c>
      <c r="O19" s="57"/>
      <c r="P19" s="58">
        <f>'[1]2019'!R20</f>
        <v>95420</v>
      </c>
      <c r="Q19" s="58"/>
      <c r="R19" s="59">
        <f t="shared" ref="R19:R24" si="5">SUM(P19:Q19)</f>
        <v>95420</v>
      </c>
      <c r="S19" s="59">
        <f>'[1]2019'!S20+'[1]2019'!Z20</f>
        <v>51117.857142857145</v>
      </c>
      <c r="T19" s="59">
        <f>'[1]2019'!U20</f>
        <v>44302.142857142855</v>
      </c>
      <c r="U19" s="59">
        <f t="shared" si="2"/>
        <v>30670.714285714283</v>
      </c>
      <c r="V19" s="59">
        <f>IF(K19=0,0,P19/K19)</f>
        <v>1135.952380952381</v>
      </c>
      <c r="W19" s="59">
        <f>IF(L19=0,0,IF(K19&gt;L19,V19,P19/L19))</f>
        <v>1135.952380952381</v>
      </c>
      <c r="X19" s="59">
        <f>IF(M19=0,0,R19/M19)</f>
        <v>0</v>
      </c>
      <c r="Y19" s="59">
        <f>IF(L19=0,0,IF(M19&gt;L19,X19,R19/L19))</f>
        <v>1135.952380952381</v>
      </c>
      <c r="Z19" s="60">
        <f>IF($N19&gt;$T$13,(DATEDIF($N19,$U$13,"M")*$X19),IF($Q19=0,(IF(V19*12&lt;T19,V19*12,T19)),(DATEDIF($T$13,$O19,"M")+1)*V19+(DATEDIF($O19,$U$13,"M")*X19)))</f>
        <v>13631.428571428572</v>
      </c>
      <c r="AA19" s="60">
        <f>IF($N19&gt;$T$13,(DATEDIF($N19,$U$13,"M")*$Y19),IF($Q19=0,(IF(W19*12&lt;U19,W19*12,U19)),(DATEDIF($T$13,$O19,"M")+1)*W19+(DATEDIF($O19,$U$13,"M")*Y19)))</f>
        <v>13631.428571428572</v>
      </c>
      <c r="AB19" s="60">
        <f t="shared" si="3"/>
        <v>37486.428571428565</v>
      </c>
      <c r="AC19" s="62">
        <f>'[1]2019'!AC20</f>
        <v>0</v>
      </c>
      <c r="AD19" s="62">
        <v>0</v>
      </c>
      <c r="AE19" s="63">
        <f t="shared" si="4"/>
        <v>0</v>
      </c>
      <c r="AF19" s="6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43" customFormat="1" ht="27.75" hidden="1" customHeight="1" outlineLevel="1">
      <c r="A20" s="48">
        <v>3</v>
      </c>
      <c r="B20" s="49" t="str">
        <f>'[1]2019'!B21</f>
        <v>Здание складских и пр.помещений №4, 00010317</v>
      </c>
      <c r="C20" s="50">
        <v>1</v>
      </c>
      <c r="D20" s="48" t="s">
        <v>136</v>
      </c>
      <c r="E20" s="48" t="s">
        <v>128</v>
      </c>
      <c r="F20" s="51"/>
      <c r="G20" s="52"/>
      <c r="H20" s="51" t="s">
        <v>137</v>
      </c>
      <c r="I20" s="53"/>
      <c r="J20" s="54" t="s">
        <v>131</v>
      </c>
      <c r="K20" s="55">
        <v>361</v>
      </c>
      <c r="L20" s="54">
        <v>361</v>
      </c>
      <c r="M20" s="55"/>
      <c r="N20" s="56">
        <v>43633</v>
      </c>
      <c r="O20" s="66"/>
      <c r="P20" s="58">
        <f>'[1]2019'!R21</f>
        <v>11391200.002319999</v>
      </c>
      <c r="Q20" s="58"/>
      <c r="R20" s="59">
        <f t="shared" si="5"/>
        <v>11391200.002319999</v>
      </c>
      <c r="S20" s="59">
        <f>'[1]2019'!S21+'[1]2019'!Z21</f>
        <v>189327.4238612742</v>
      </c>
      <c r="T20" s="59">
        <f>'[1]2019'!U21</f>
        <v>11201872.578458725</v>
      </c>
      <c r="U20" s="59">
        <f t="shared" si="2"/>
        <v>10823217.730736176</v>
      </c>
      <c r="V20" s="59">
        <f>IF(K20=0,0,P20/K20)</f>
        <v>31554.570643545703</v>
      </c>
      <c r="W20" s="59">
        <f>IF(L20=0,0,IF(K20&gt;L20,V20,P20/L20))</f>
        <v>31554.570643545703</v>
      </c>
      <c r="X20" s="59">
        <f>IF(M20=0,0,R20/M20)</f>
        <v>0</v>
      </c>
      <c r="Y20" s="59">
        <f>IF(L20=0,0,IF(M20&gt;L20,X20,R20/L20))</f>
        <v>31554.570643545703</v>
      </c>
      <c r="Z20" s="60">
        <f>IF($N20&gt;$T$13,(DATEDIF($N20,$U$13,"M")*$X20),IF($Q20=0,(IF(V20*12&lt;T20,V20*12,T20)),(DATEDIF($T$13,$O20,"M")+1)*V20+(DATEDIF($O20,$U$13,"M")*X20)))</f>
        <v>378654.84772254841</v>
      </c>
      <c r="AA20" s="60">
        <f>IF($N20&gt;$T$13,(DATEDIF($N20,$U$13,"M")*$Y20),IF($Q20=0,(IF(W20*12&lt;U20,W20*12,U20)),(DATEDIF($T$13,$O20,"M")+1)*W20+(DATEDIF($O20,$U$13,"M")*Y20)))</f>
        <v>378654.84772254841</v>
      </c>
      <c r="AB20" s="60">
        <f>SUM(U20,T20)/2</f>
        <v>11012545.15459745</v>
      </c>
      <c r="AC20" s="62">
        <f>'[1]2019'!AC21</f>
        <v>2.1999999999999999E-2</v>
      </c>
      <c r="AD20" s="62">
        <v>0.02</v>
      </c>
      <c r="AE20" s="63">
        <f t="shared" si="4"/>
        <v>242275.99340114387</v>
      </c>
      <c r="AF20" s="64">
        <f>(T20+U20)/2</f>
        <v>11012545.15459745</v>
      </c>
      <c r="AG20" s="35">
        <f>AB20-AF20</f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43" customFormat="1" ht="26.25" hidden="1" customHeight="1" outlineLevel="1">
      <c r="A21" s="48">
        <v>4</v>
      </c>
      <c r="B21" s="49" t="str">
        <f>'[1]2019'!B22</f>
        <v>Мобильное бытовое помещение контейнерного типа</v>
      </c>
      <c r="C21" s="50">
        <v>1</v>
      </c>
      <c r="D21" s="48" t="s">
        <v>138</v>
      </c>
      <c r="E21" s="48" t="s">
        <v>128</v>
      </c>
      <c r="F21" s="51"/>
      <c r="G21" s="52"/>
      <c r="H21" s="51" t="s">
        <v>139</v>
      </c>
      <c r="I21" s="53"/>
      <c r="J21" s="54" t="s">
        <v>135</v>
      </c>
      <c r="K21" s="55">
        <v>84</v>
      </c>
      <c r="L21" s="54">
        <v>84</v>
      </c>
      <c r="M21" s="55"/>
      <c r="N21" s="56">
        <v>43395</v>
      </c>
      <c r="O21" s="66"/>
      <c r="P21" s="58">
        <f>'[1]2019'!R22</f>
        <v>510037.49</v>
      </c>
      <c r="Q21" s="58"/>
      <c r="R21" s="59">
        <f t="shared" si="5"/>
        <v>510037.49</v>
      </c>
      <c r="S21" s="59">
        <f>'[1]2019'!S22+'[1]2019'!Z22</f>
        <v>85006.248333333322</v>
      </c>
      <c r="T21" s="59">
        <f>'[1]2019'!U22</f>
        <v>425031.2416666667</v>
      </c>
      <c r="U21" s="59">
        <f t="shared" si="2"/>
        <v>352168.74309523811</v>
      </c>
      <c r="V21" s="59">
        <f>IF(K21=0,0,P21/K21)</f>
        <v>6071.8748809523804</v>
      </c>
      <c r="W21" s="59">
        <f>IF(L21=0,0,IF(K21&gt;L21,V21,P21/L21))</f>
        <v>6071.8748809523804</v>
      </c>
      <c r="X21" s="59">
        <f>IF(M21=0,0,R21/M21)</f>
        <v>0</v>
      </c>
      <c r="Y21" s="59">
        <f>IF(L21=0,0,IF(M21&gt;L21,X21,R21/L21))</f>
        <v>6071.8748809523804</v>
      </c>
      <c r="Z21" s="60">
        <f>IF($N21&gt;$T$13,(DATEDIF($N21,$U$13,"M")*$X21),IF($Q21=0,(IF(V21*12&lt;T21,V21*12,T21)),(DATEDIF($T$13,$O21,"M")+1)*V21+(DATEDIF($O21,$U$13,"M")*X21)))</f>
        <v>72862.498571428558</v>
      </c>
      <c r="AA21" s="60">
        <f>IF($N21&gt;$T$13,(DATEDIF($N21,$U$13,"M")*$Y21),IF($Q21=0,(IF(W21*12&lt;U21,W21*12,U21)),(DATEDIF($T$13,$O21,"M")+1)*W21+(DATEDIF($O21,$U$13,"M")*Y21)))</f>
        <v>72862.498571428558</v>
      </c>
      <c r="AB21" s="60">
        <f t="shared" si="3"/>
        <v>388599.9923809524</v>
      </c>
      <c r="AC21" s="62">
        <v>2.1999999999999999E-2</v>
      </c>
      <c r="AD21" s="62">
        <v>0</v>
      </c>
      <c r="AE21" s="63">
        <f t="shared" si="4"/>
        <v>8549.199832380953</v>
      </c>
      <c r="AF21" s="6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43" customFormat="1" ht="31.5" hidden="1" customHeight="1" outlineLevel="1">
      <c r="A22" s="48">
        <v>5</v>
      </c>
      <c r="B22" s="49" t="str">
        <f>'[1]2019'!B23</f>
        <v>Здание газорекламы зд.3 1-но этажное, 00010304</v>
      </c>
      <c r="C22" s="50">
        <v>1</v>
      </c>
      <c r="D22" s="48" t="s">
        <v>138</v>
      </c>
      <c r="E22" s="48" t="s">
        <v>128</v>
      </c>
      <c r="F22" s="51"/>
      <c r="G22" s="52"/>
      <c r="H22" s="51" t="s">
        <v>140</v>
      </c>
      <c r="I22" s="53"/>
      <c r="J22" s="54" t="s">
        <v>131</v>
      </c>
      <c r="K22" s="55">
        <v>361</v>
      </c>
      <c r="L22" s="54">
        <v>361</v>
      </c>
      <c r="M22" s="55"/>
      <c r="N22" s="56">
        <v>43637</v>
      </c>
      <c r="O22" s="66"/>
      <c r="P22" s="58">
        <f>'[1]2019'!R23</f>
        <v>8050833.3300000001</v>
      </c>
      <c r="Q22" s="58"/>
      <c r="R22" s="59">
        <f t="shared" si="5"/>
        <v>8050833.3300000001</v>
      </c>
      <c r="S22" s="59">
        <f>'[1]2019'!S23+'[1]2019'!Z23</f>
        <v>133808.86421052631</v>
      </c>
      <c r="T22" s="59">
        <f>'[1]2019'!U23</f>
        <v>7917024.4657894736</v>
      </c>
      <c r="U22" s="59">
        <f t="shared" si="2"/>
        <v>7649406.7373684207</v>
      </c>
      <c r="V22" s="59">
        <f>IF(K22=0,0,P22/K22)</f>
        <v>22301.477368421052</v>
      </c>
      <c r="W22" s="59">
        <f>IF(L22=0,0,IF(K22&gt;L22,V22,P22/L22))</f>
        <v>22301.477368421052</v>
      </c>
      <c r="X22" s="59">
        <f>IF(M22=0,0,R22/M22)</f>
        <v>0</v>
      </c>
      <c r="Y22" s="59">
        <f>IF(L22=0,0,IF(M22&gt;L22,X22,R22/L22))</f>
        <v>22301.477368421052</v>
      </c>
      <c r="Z22" s="60">
        <f>IF($N22&gt;$T$13,(DATEDIF($N22,$U$13,"M")*$X22),IF($Q22=0,(IF(V22*12&lt;T22,V22*12,T22)),(DATEDIF($T$13,$O22,"M")+1)*V22+(DATEDIF($O22,$U$13,"M")*X22)))</f>
        <v>267617.72842105263</v>
      </c>
      <c r="AA22" s="60">
        <f>IF($N22&gt;$T$13,(DATEDIF($N22,$U$13,"M")*$Y22),IF($Q22=0,(IF(W22*12&lt;U22,W22*12,U22)),(DATEDIF($T$13,$O22,"M")+1)*W22+(DATEDIF($O22,$U$13,"M")*Y22)))</f>
        <v>267617.72842105263</v>
      </c>
      <c r="AB22" s="60">
        <f t="shared" si="3"/>
        <v>7783215.6015789472</v>
      </c>
      <c r="AC22" s="61">
        <f>'[1]2019'!AC23</f>
        <v>2.1999999999999999E-2</v>
      </c>
      <c r="AD22" s="62">
        <v>0.02</v>
      </c>
      <c r="AE22" s="63">
        <f t="shared" si="4"/>
        <v>171230.74323473682</v>
      </c>
      <c r="AF22" s="64">
        <f>(T22+U22)/2</f>
        <v>7783215.6015789472</v>
      </c>
      <c r="AG22" s="35">
        <f>AB22-AF22</f>
        <v>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43" customFormat="1" ht="31.5" hidden="1" customHeight="1" outlineLevel="1">
      <c r="A23" s="48">
        <v>6</v>
      </c>
      <c r="B23" s="49" t="s">
        <v>141</v>
      </c>
      <c r="C23" s="50">
        <v>1</v>
      </c>
      <c r="D23" s="48" t="s">
        <v>142</v>
      </c>
      <c r="E23" s="48" t="s">
        <v>128</v>
      </c>
      <c r="F23" s="51" t="s">
        <v>143</v>
      </c>
      <c r="G23" s="52"/>
      <c r="H23" s="51" t="s">
        <v>144</v>
      </c>
      <c r="I23" s="53" t="s">
        <v>145</v>
      </c>
      <c r="J23" s="54" t="s">
        <v>131</v>
      </c>
      <c r="K23" s="55">
        <v>120</v>
      </c>
      <c r="L23" s="54">
        <v>361</v>
      </c>
      <c r="M23" s="55"/>
      <c r="N23" s="56">
        <v>41001</v>
      </c>
      <c r="O23" s="66"/>
      <c r="P23" s="58">
        <f>2140000*15.5%</f>
        <v>331700</v>
      </c>
      <c r="Q23" s="58"/>
      <c r="R23" s="59">
        <f t="shared" si="5"/>
        <v>331700</v>
      </c>
      <c r="S23" s="59">
        <v>254303.28580000001</v>
      </c>
      <c r="T23" s="59">
        <f>R23-S23</f>
        <v>77396.714199999988</v>
      </c>
      <c r="U23" s="59">
        <f t="shared" si="2"/>
        <v>44226.674199999987</v>
      </c>
      <c r="V23" s="67" t="s">
        <v>146</v>
      </c>
      <c r="W23" s="67" t="s">
        <v>146</v>
      </c>
      <c r="X23" s="59">
        <v>0</v>
      </c>
      <c r="Y23" s="68" t="s">
        <v>146</v>
      </c>
      <c r="Z23" s="60">
        <v>33170.04</v>
      </c>
      <c r="AA23" s="60">
        <v>33170.04</v>
      </c>
      <c r="AB23" s="60">
        <f t="shared" si="3"/>
        <v>60811.694199999984</v>
      </c>
      <c r="AC23" s="61">
        <v>2.1999999999999999E-2</v>
      </c>
      <c r="AD23" s="62">
        <v>0</v>
      </c>
      <c r="AE23" s="63">
        <f t="shared" si="4"/>
        <v>1337.8572723999996</v>
      </c>
      <c r="AF23" s="64">
        <f>(T23+U23)/2</f>
        <v>60811.694199999984</v>
      </c>
      <c r="AG23" s="35">
        <f>AB23-AF23</f>
        <v>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43" customFormat="1" ht="31.5" hidden="1" customHeight="1" outlineLevel="1">
      <c r="A24" s="48">
        <v>7</v>
      </c>
      <c r="B24" s="69" t="str">
        <f>'[1]2019'!B413</f>
        <v>Кондиционер Ballu BSPI-13HN1/WT/EU инвертор, Э00000242</v>
      </c>
      <c r="C24" s="50">
        <v>1</v>
      </c>
      <c r="D24" s="70" t="s">
        <v>147</v>
      </c>
      <c r="E24" s="70" t="s">
        <v>81</v>
      </c>
      <c r="F24" s="71"/>
      <c r="G24" s="72"/>
      <c r="H24" s="51" t="s">
        <v>148</v>
      </c>
      <c r="I24" s="73"/>
      <c r="J24" s="74" t="s">
        <v>149</v>
      </c>
      <c r="K24" s="75">
        <v>120</v>
      </c>
      <c r="L24" s="74">
        <v>120</v>
      </c>
      <c r="M24" s="75"/>
      <c r="N24" s="76">
        <v>43391</v>
      </c>
      <c r="O24" s="76"/>
      <c r="P24" s="77">
        <f>'[1]2019'!R413</f>
        <v>86175.8</v>
      </c>
      <c r="Q24" s="78"/>
      <c r="R24" s="59">
        <f t="shared" si="5"/>
        <v>86175.8</v>
      </c>
      <c r="S24" s="59">
        <f>'[1]2019'!S413+'[1]2019'!Z413</f>
        <v>10053.843333333334</v>
      </c>
      <c r="T24" s="59">
        <f>'[1]2019'!U413-784.1</f>
        <v>76121.956666666665</v>
      </c>
      <c r="U24" s="59">
        <f t="shared" si="2"/>
        <v>67504.376666666663</v>
      </c>
      <c r="V24" s="59">
        <f>IF(K24=0,0,P24/K24)</f>
        <v>718.13166666666666</v>
      </c>
      <c r="W24" s="59">
        <f>IF(L24=0,0,IF(K24&gt;L24,V24,P24/L24))</f>
        <v>718.13166666666666</v>
      </c>
      <c r="X24" s="59">
        <f>IF(M24=0,0,R24/M24)</f>
        <v>0</v>
      </c>
      <c r="Y24" s="59">
        <f>IF(L24=0,0,IF(M24&gt;L24,X24,R24/L24))</f>
        <v>718.13166666666666</v>
      </c>
      <c r="Z24" s="60">
        <f>IF($N24&gt;$T$13,(DATEDIF($N24,$U$13,"M")*$X24),IF($Q24=0,(IF(V24*12&lt;T24,V24*12,T24)),(DATEDIF($T$13,$O24,"M")+1)*V24+(DATEDIF($O24,$U$13,"M")*X24)))</f>
        <v>8617.58</v>
      </c>
      <c r="AA24" s="60">
        <f>IF($N24&gt;$T$13,(DATEDIF($N24,$U$13,"M")*$Y24),IF($Q24=0,(IF(W24*12&lt;U24,W24*12,U24)),(DATEDIF($T$13,$O24,"M")+1)*W24+(DATEDIF($O24,$U$13,"M")*Y24)))</f>
        <v>8617.58</v>
      </c>
      <c r="AB24" s="60">
        <f t="shared" si="3"/>
        <v>71813.166666666657</v>
      </c>
      <c r="AC24" s="62">
        <f>'[1]2019'!AC413</f>
        <v>0</v>
      </c>
      <c r="AD24" s="62">
        <v>0</v>
      </c>
      <c r="AE24" s="63">
        <f>IF($C$3="УСН",0,IF(AND($E24="движимое",N24&gt;$AF$1),0,IF($G389=0,AB24*AC24,G24*AD24)))</f>
        <v>0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43" customFormat="1" ht="24" hidden="1" outlineLevel="1">
      <c r="A25" s="48">
        <v>8</v>
      </c>
      <c r="B25" s="49" t="str">
        <f>'[1]2019'!B32</f>
        <v>Двухэтажное нежилое помещение (хозблок), Э000000049, 22.05.2014</v>
      </c>
      <c r="C25" s="50">
        <v>1</v>
      </c>
      <c r="D25" s="48" t="s">
        <v>150</v>
      </c>
      <c r="E25" s="48" t="s">
        <v>128</v>
      </c>
      <c r="F25" s="51" t="s">
        <v>151</v>
      </c>
      <c r="G25" s="52"/>
      <c r="H25" s="51" t="s">
        <v>152</v>
      </c>
      <c r="I25" s="53" t="str">
        <f>'[1]2016'!I28</f>
        <v>159</v>
      </c>
      <c r="J25" s="54" t="s">
        <v>131</v>
      </c>
      <c r="K25" s="55">
        <v>120</v>
      </c>
      <c r="L25" s="54">
        <f>30*12+1</f>
        <v>361</v>
      </c>
      <c r="M25" s="55"/>
      <c r="N25" s="56">
        <v>41781</v>
      </c>
      <c r="O25" s="57"/>
      <c r="P25" s="58">
        <v>7067440</v>
      </c>
      <c r="Q25" s="58"/>
      <c r="R25" s="59">
        <f>SUM(P25:Q25)</f>
        <v>7067440</v>
      </c>
      <c r="S25" s="59">
        <f>'[1]2019'!S32+'[1]2019'!Z32</f>
        <v>5359475.333333334</v>
      </c>
      <c r="T25" s="59">
        <f>'[1]2019'!U32</f>
        <v>1707964.6666666665</v>
      </c>
      <c r="U25" s="59">
        <f t="shared" si="2"/>
        <v>1001220.6666666665</v>
      </c>
      <c r="V25" s="59">
        <f>IF(K25=0,0,P25/K25)</f>
        <v>58895.333333333336</v>
      </c>
      <c r="W25" s="59">
        <f>IF(L25=0,0,IF(K25&gt;L25,V25,P25/L25))</f>
        <v>19577.396121883656</v>
      </c>
      <c r="X25" s="59">
        <f>IF(M25=0,0,R25/M25)</f>
        <v>0</v>
      </c>
      <c r="Y25" s="59">
        <f>IF(L25=0,0,IF(M25&gt;L25,X25,R25/L25))</f>
        <v>19577.396121883656</v>
      </c>
      <c r="Z25" s="60">
        <f>IF($N25&gt;$T$13,(DATEDIF($N25,$U$13,"M")*$X25),IF($Q25=0,(IF(V25*12&lt;T25,V25*12,T25)),(DATEDIF($T$13,$O25,"M")+1)*V25+(DATEDIF($O25,$U$13,"M")*X25)))</f>
        <v>706744</v>
      </c>
      <c r="AA25" s="60">
        <f>IF($N25&gt;$T$13,(DATEDIF($N25,$U$13,"M")*$Y25),IF($Q25=0,(IF(W25*12&lt;U25,W25*12,U25)),(DATEDIF($T$13,$O25,"M")+1)*W25+(DATEDIF($O25,$U$13,"M")*Y25)))</f>
        <v>234928.75346260387</v>
      </c>
      <c r="AB25" s="60">
        <f>SUM(U25,T25)/2</f>
        <v>1354592.6666666665</v>
      </c>
      <c r="AC25" s="62">
        <f>'[1]2019'!AC32</f>
        <v>2.1999999999999999E-2</v>
      </c>
      <c r="AD25" s="62">
        <v>0.02</v>
      </c>
      <c r="AE25" s="63">
        <f>IF($C$3="УСН",0,IF(AND($E25="движимое",N25&gt;$AF$1),0,IF($G25=0,AB25*AC25,G25*AD25)))</f>
        <v>29801.03866666666</v>
      </c>
      <c r="AF25" s="64">
        <f>(T25+U25)/2</f>
        <v>1354592.6666666665</v>
      </c>
      <c r="AG25" s="35">
        <f>AB25-AF25</f>
        <v>0</v>
      </c>
    </row>
    <row r="26" spans="1:47" s="47" customFormat="1" ht="12.75" hidden="1">
      <c r="A26" s="44">
        <v>2</v>
      </c>
      <c r="B26" s="45" t="s">
        <v>153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>
        <f t="shared" ref="P26:W26" si="6">SUM(P27:P78)</f>
        <v>16415442.480000002</v>
      </c>
      <c r="Q26" s="46">
        <f t="shared" si="6"/>
        <v>683081.67</v>
      </c>
      <c r="R26" s="46">
        <f t="shared" si="6"/>
        <v>17098524.150000002</v>
      </c>
      <c r="S26" s="46">
        <f t="shared" si="6"/>
        <v>6308225.9040978588</v>
      </c>
      <c r="T26" s="46">
        <f t="shared" si="6"/>
        <v>10107216.575902145</v>
      </c>
      <c r="U26" s="46">
        <f t="shared" si="6"/>
        <v>9929279.7424367685</v>
      </c>
      <c r="V26" s="46">
        <f t="shared" si="6"/>
        <v>115949.46371684836</v>
      </c>
      <c r="W26" s="46">
        <f t="shared" si="6"/>
        <v>88499.914597871582</v>
      </c>
      <c r="X26" s="46"/>
      <c r="Y26" s="46">
        <f>SUM(Y27:Y78)</f>
        <v>107477.45951285007</v>
      </c>
      <c r="Z26" s="46">
        <f>SUM(Z27:Z78)</f>
        <v>861018.50346537249</v>
      </c>
      <c r="AA26" s="46">
        <f>SUM(AA27:AA78)</f>
        <v>752877.43957922072</v>
      </c>
      <c r="AB26" s="46">
        <f>SUM(AB27:AB78)</f>
        <v>10018248.15916946</v>
      </c>
      <c r="AC26" s="46"/>
      <c r="AD26" s="46"/>
      <c r="AE26" s="46">
        <f>SUM(AE27:AE78)</f>
        <v>197174.74354182111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43" customFormat="1" ht="25.5" hidden="1" outlineLevel="1">
      <c r="A27" s="48">
        <f>A25+1</f>
        <v>9</v>
      </c>
      <c r="B27" s="49" t="str">
        <f>'[1]2019'!B25</f>
        <v>Система охранной сигнализации пр. Коммунистический 57 а хозблок и стр.1, Э00000091, 07.09.2015, 99 300.00</v>
      </c>
      <c r="C27" s="50">
        <v>1</v>
      </c>
      <c r="D27" s="48" t="s">
        <v>132</v>
      </c>
      <c r="E27" s="48" t="s">
        <v>133</v>
      </c>
      <c r="F27" s="51"/>
      <c r="G27" s="52"/>
      <c r="H27" s="51" t="s">
        <v>154</v>
      </c>
      <c r="I27" s="53" t="str">
        <f>'[1]2016'!I21</f>
        <v>197</v>
      </c>
      <c r="J27" s="54" t="s">
        <v>135</v>
      </c>
      <c r="K27" s="55">
        <v>84</v>
      </c>
      <c r="L27" s="54">
        <v>84</v>
      </c>
      <c r="M27" s="55"/>
      <c r="N27" s="56">
        <v>42254</v>
      </c>
      <c r="O27" s="57"/>
      <c r="P27" s="58">
        <f>'[1]2019'!R25</f>
        <v>99300</v>
      </c>
      <c r="Q27" s="79"/>
      <c r="R27" s="59">
        <f>SUM(P27:Q27)</f>
        <v>99300</v>
      </c>
      <c r="S27" s="59">
        <f>'[1]2019'!S25+'[1]2019'!Z25</f>
        <v>60289.28571428571</v>
      </c>
      <c r="T27" s="59">
        <f>'[1]2019'!U25</f>
        <v>39010.714285714275</v>
      </c>
      <c r="U27" s="59">
        <f>T27+Q27-Z27</f>
        <v>24824.999999999989</v>
      </c>
      <c r="V27" s="59">
        <f t="shared" ref="V27:V36" si="7">IF(K27=0,0,P27/K27)</f>
        <v>1182.1428571428571</v>
      </c>
      <c r="W27" s="59">
        <f t="shared" ref="W27:W36" si="8">IF(L27=0,0,IF(K27&gt;L27,V27,P27/L27))</f>
        <v>1182.1428571428571</v>
      </c>
      <c r="X27" s="59">
        <f t="shared" ref="X27:X36" si="9">IF(M27=0,0,R27/M27)</f>
        <v>0</v>
      </c>
      <c r="Y27" s="59">
        <f t="shared" ref="Y27:Y36" si="10">IF(L27=0,0,IF(M27&gt;L27,X27,R27/L27))</f>
        <v>1182.1428571428571</v>
      </c>
      <c r="Z27" s="60">
        <f t="shared" ref="Z27:Z64" si="11">IF($N27&gt;$T$13,(DATEDIF($N27,$U$13,"M")*$X27),IF($Q27=0,(IF(V27*12&lt;T27,V27*12,T27)),(DATEDIF($T$13,$O27,"M")+1)*V27+(DATEDIF($O27,$U$13,"M")*X27)))</f>
        <v>14185.714285714286</v>
      </c>
      <c r="AA27" s="60">
        <f t="shared" ref="AA27:AA64" si="12">IF($N27&gt;$T$13,(DATEDIF($N27,$U$13,"M")*$Y27),IF($Q27=0,(IF(W27*12&lt;U27,W27*12,U27)),(DATEDIF($T$13,$O27,"M")+1)*W27+(DATEDIF($O27,$U$13,"M")*Y27)))</f>
        <v>14185.714285714286</v>
      </c>
      <c r="AB27" s="60">
        <f t="shared" ref="AB27:AB52" si="13">SUM(U27,T27)/2</f>
        <v>31917.85714285713</v>
      </c>
      <c r="AC27" s="62">
        <f>'[1]2019'!AC25</f>
        <v>0</v>
      </c>
      <c r="AD27" s="62">
        <v>0</v>
      </c>
      <c r="AE27" s="63">
        <f>IF($C$3="УСН",0,IF(AND($E27="движимое",N27&gt;$AF$1),0,IF($G27=0,AB27*AC27,G27*AD27)))</f>
        <v>0</v>
      </c>
    </row>
    <row r="28" spans="1:47" s="43" customFormat="1" ht="36" hidden="1" customHeight="1" outlineLevel="1">
      <c r="A28" s="48">
        <f>A27+1</f>
        <v>10</v>
      </c>
      <c r="B28" s="49" t="str">
        <f>'[1]2019'!B26</f>
        <v>Административное здание N1, 000000002, 02.04.2012</v>
      </c>
      <c r="C28" s="50">
        <v>1</v>
      </c>
      <c r="D28" s="48" t="s">
        <v>136</v>
      </c>
      <c r="E28" s="48" t="s">
        <v>128</v>
      </c>
      <c r="F28" s="51" t="s">
        <v>155</v>
      </c>
      <c r="G28" s="52"/>
      <c r="H28" s="51" t="s">
        <v>156</v>
      </c>
      <c r="I28" s="53" t="str">
        <f>'[1]2016'!I22</f>
        <v>15</v>
      </c>
      <c r="J28" s="54" t="s">
        <v>131</v>
      </c>
      <c r="K28" s="55">
        <v>361</v>
      </c>
      <c r="L28" s="54">
        <f>30*12+1</f>
        <v>361</v>
      </c>
      <c r="M28" s="55"/>
      <c r="N28" s="56">
        <v>41001</v>
      </c>
      <c r="O28" s="57"/>
      <c r="P28" s="58">
        <f>'[1]2019'!R26</f>
        <v>11411598</v>
      </c>
      <c r="Q28" s="79"/>
      <c r="R28" s="59">
        <f t="shared" ref="R28:R36" si="14">SUM(P28:Q28)</f>
        <v>11411598</v>
      </c>
      <c r="S28" s="59">
        <f>'[1]2019'!S26+'[1]2019'!Z26</f>
        <v>2908218.8808864267</v>
      </c>
      <c r="T28" s="59">
        <f>'[1]2019'!U26</f>
        <v>8503379.1191135757</v>
      </c>
      <c r="U28" s="59">
        <f t="shared" ref="U28:U52" si="15">T28+Q28-Z28</f>
        <v>8124046.2216066504</v>
      </c>
      <c r="V28" s="59">
        <f t="shared" si="7"/>
        <v>31611.074792243766</v>
      </c>
      <c r="W28" s="59">
        <f t="shared" si="8"/>
        <v>31611.074792243766</v>
      </c>
      <c r="X28" s="59">
        <f t="shared" si="9"/>
        <v>0</v>
      </c>
      <c r="Y28" s="59">
        <f t="shared" si="10"/>
        <v>31611.074792243766</v>
      </c>
      <c r="Z28" s="60">
        <f t="shared" si="11"/>
        <v>379332.89750692516</v>
      </c>
      <c r="AA28" s="60">
        <f t="shared" si="12"/>
        <v>379332.89750692516</v>
      </c>
      <c r="AB28" s="60">
        <f>SUM(U28,T28)/2</f>
        <v>8313712.6703601126</v>
      </c>
      <c r="AC28" s="62">
        <f>'[1]2019'!AC26</f>
        <v>2.1999999999999999E-2</v>
      </c>
      <c r="AD28" s="62">
        <v>0.02</v>
      </c>
      <c r="AE28" s="63">
        <f>IF($C$3="УСН",0,IF(AND($E28="движимое",N28&gt;$AF$1),0,IF($G28=0,AB28*AC28,G28*AD28)))</f>
        <v>182901.67874792247</v>
      </c>
      <c r="AF28" s="64">
        <f>(T28+U28)/2</f>
        <v>8313712.6703601126</v>
      </c>
      <c r="AG28" s="35">
        <f>AB28-AF28</f>
        <v>0</v>
      </c>
    </row>
    <row r="29" spans="1:47" s="43" customFormat="1" ht="25.5" hidden="1" outlineLevel="1">
      <c r="A29" s="48">
        <f t="shared" ref="A29:A78" si="16">A28+1</f>
        <v>11</v>
      </c>
      <c r="B29" s="49" t="str">
        <f>'[1]2019'!B27</f>
        <v>Бильярдный стол № 10, 00070110, 14.12.2012</v>
      </c>
      <c r="C29" s="50">
        <v>1</v>
      </c>
      <c r="D29" s="48" t="s">
        <v>138</v>
      </c>
      <c r="E29" s="48" t="s">
        <v>133</v>
      </c>
      <c r="F29" s="51"/>
      <c r="G29" s="52"/>
      <c r="H29" s="51" t="s">
        <v>157</v>
      </c>
      <c r="I29" s="53" t="str">
        <f>'[1]2016'!I23</f>
        <v>125</v>
      </c>
      <c r="J29" s="54" t="s">
        <v>158</v>
      </c>
      <c r="K29" s="55">
        <v>12</v>
      </c>
      <c r="L29" s="54">
        <f>5*12</f>
        <v>60</v>
      </c>
      <c r="M29" s="55"/>
      <c r="N29" s="56">
        <v>41257</v>
      </c>
      <c r="O29" s="57"/>
      <c r="P29" s="58">
        <f>'[1]2019'!R27</f>
        <v>51642.5</v>
      </c>
      <c r="Q29" s="79"/>
      <c r="R29" s="59">
        <f t="shared" si="14"/>
        <v>51642.5</v>
      </c>
      <c r="S29" s="59">
        <f>'[1]2019'!S27+'[1]2019'!Z27</f>
        <v>51642.5</v>
      </c>
      <c r="T29" s="59">
        <f>'[1]2019'!U27</f>
        <v>0</v>
      </c>
      <c r="U29" s="59">
        <f t="shared" si="15"/>
        <v>0</v>
      </c>
      <c r="V29" s="59">
        <f t="shared" si="7"/>
        <v>4303.541666666667</v>
      </c>
      <c r="W29" s="59">
        <f t="shared" si="8"/>
        <v>860.70833333333337</v>
      </c>
      <c r="X29" s="59">
        <f t="shared" si="9"/>
        <v>0</v>
      </c>
      <c r="Y29" s="59">
        <f t="shared" si="10"/>
        <v>860.70833333333337</v>
      </c>
      <c r="Z29" s="60">
        <f t="shared" si="11"/>
        <v>0</v>
      </c>
      <c r="AA29" s="60">
        <f t="shared" si="12"/>
        <v>0</v>
      </c>
      <c r="AB29" s="60">
        <f t="shared" si="13"/>
        <v>0</v>
      </c>
      <c r="AC29" s="62">
        <f>'[1]2019'!AC27</f>
        <v>0</v>
      </c>
      <c r="AD29" s="62">
        <v>0</v>
      </c>
      <c r="AE29" s="63">
        <f>IF($C$3="УСН",0,IF(AND($E29="движимое",N29&gt;$AF$1),0,IF($G29=0,AB29*AC29,G29*AD29)))</f>
        <v>0</v>
      </c>
    </row>
    <row r="30" spans="1:47" s="43" customFormat="1" ht="25.5" hidden="1" outlineLevel="1">
      <c r="A30" s="48">
        <f t="shared" si="16"/>
        <v>12</v>
      </c>
      <c r="B30" s="49" t="str">
        <f>'[1]2019'!B28</f>
        <v>Бильярдный стол № 12, 00070111, 14.12.2012</v>
      </c>
      <c r="C30" s="50">
        <v>1</v>
      </c>
      <c r="D30" s="48" t="s">
        <v>138</v>
      </c>
      <c r="E30" s="48" t="s">
        <v>133</v>
      </c>
      <c r="F30" s="51"/>
      <c r="G30" s="52"/>
      <c r="H30" s="51" t="s">
        <v>159</v>
      </c>
      <c r="I30" s="53" t="str">
        <f>'[1]2016'!I24</f>
        <v>126</v>
      </c>
      <c r="J30" s="54" t="s">
        <v>158</v>
      </c>
      <c r="K30" s="55">
        <v>12</v>
      </c>
      <c r="L30" s="54">
        <f>5*12</f>
        <v>60</v>
      </c>
      <c r="M30" s="55"/>
      <c r="N30" s="56">
        <v>41257</v>
      </c>
      <c r="O30" s="57"/>
      <c r="P30" s="58">
        <f>'[1]2019'!R28</f>
        <v>61984.62</v>
      </c>
      <c r="Q30" s="79"/>
      <c r="R30" s="59">
        <f t="shared" si="14"/>
        <v>61984.62</v>
      </c>
      <c r="S30" s="59">
        <f>'[1]2019'!S28+'[1]2019'!Z28</f>
        <v>61984.62</v>
      </c>
      <c r="T30" s="59">
        <f>'[1]2019'!U28</f>
        <v>0</v>
      </c>
      <c r="U30" s="59">
        <f t="shared" si="15"/>
        <v>0</v>
      </c>
      <c r="V30" s="59">
        <f t="shared" si="7"/>
        <v>5165.3850000000002</v>
      </c>
      <c r="W30" s="59">
        <f t="shared" si="8"/>
        <v>1033.077</v>
      </c>
      <c r="X30" s="59">
        <f t="shared" si="9"/>
        <v>0</v>
      </c>
      <c r="Y30" s="59">
        <f t="shared" si="10"/>
        <v>1033.077</v>
      </c>
      <c r="Z30" s="60">
        <f t="shared" si="11"/>
        <v>0</v>
      </c>
      <c r="AA30" s="60">
        <f t="shared" si="12"/>
        <v>0</v>
      </c>
      <c r="AB30" s="60">
        <f t="shared" si="13"/>
        <v>0</v>
      </c>
      <c r="AC30" s="62">
        <f>'[1]2019'!AC28</f>
        <v>0</v>
      </c>
      <c r="AD30" s="62">
        <v>0</v>
      </c>
      <c r="AE30" s="63">
        <f>IF($C$3="УСН",0,IF(AND($E30="движимое",N30&gt;$AF$1),0,IF($G30=0,AB30*AC30,G30*AD30)))</f>
        <v>0</v>
      </c>
    </row>
    <row r="31" spans="1:47" s="43" customFormat="1" ht="25.5" hidden="1" outlineLevel="1">
      <c r="A31" s="48">
        <f t="shared" si="16"/>
        <v>13</v>
      </c>
      <c r="B31" s="49" t="str">
        <f>'[1]2019'!B29</f>
        <v>Бильярдный стол № 12, 00070112, 14.12.2012</v>
      </c>
      <c r="C31" s="50">
        <v>1</v>
      </c>
      <c r="D31" s="48" t="s">
        <v>138</v>
      </c>
      <c r="E31" s="48" t="s">
        <v>133</v>
      </c>
      <c r="F31" s="51"/>
      <c r="G31" s="52"/>
      <c r="H31" s="51" t="s">
        <v>160</v>
      </c>
      <c r="I31" s="53" t="str">
        <f>'[1]2016'!I25</f>
        <v>127</v>
      </c>
      <c r="J31" s="54" t="s">
        <v>158</v>
      </c>
      <c r="K31" s="55">
        <v>12</v>
      </c>
      <c r="L31" s="54">
        <f>5*12</f>
        <v>60</v>
      </c>
      <c r="M31" s="55"/>
      <c r="N31" s="56">
        <v>41257</v>
      </c>
      <c r="O31" s="57"/>
      <c r="P31" s="58">
        <f>'[1]2019'!R29</f>
        <v>61984.62</v>
      </c>
      <c r="Q31" s="79"/>
      <c r="R31" s="59">
        <f t="shared" si="14"/>
        <v>61984.62</v>
      </c>
      <c r="S31" s="59">
        <f>'[1]2019'!S29+'[1]2019'!Z29</f>
        <v>61984.62</v>
      </c>
      <c r="T31" s="59">
        <f>'[1]2019'!U29</f>
        <v>0</v>
      </c>
      <c r="U31" s="59">
        <f t="shared" si="15"/>
        <v>0</v>
      </c>
      <c r="V31" s="59">
        <f t="shared" si="7"/>
        <v>5165.3850000000002</v>
      </c>
      <c r="W31" s="59">
        <f t="shared" si="8"/>
        <v>1033.077</v>
      </c>
      <c r="X31" s="59">
        <f t="shared" si="9"/>
        <v>0</v>
      </c>
      <c r="Y31" s="59">
        <f t="shared" si="10"/>
        <v>1033.077</v>
      </c>
      <c r="Z31" s="60">
        <f t="shared" si="11"/>
        <v>0</v>
      </c>
      <c r="AA31" s="60">
        <f t="shared" si="12"/>
        <v>0</v>
      </c>
      <c r="AB31" s="60">
        <f t="shared" si="13"/>
        <v>0</v>
      </c>
      <c r="AC31" s="62">
        <f>'[1]2019'!AC29</f>
        <v>0</v>
      </c>
      <c r="AD31" s="62">
        <v>0</v>
      </c>
      <c r="AE31" s="63">
        <f>IF($C$3="УСН",0,IF(AND($E31="движимое",N31&gt;$AF$1),0,IF($G31=0,AB31*AC31,G31*AD31)))</f>
        <v>0</v>
      </c>
    </row>
    <row r="32" spans="1:47" s="43" customFormat="1" ht="25.5" hidden="1" outlineLevel="1">
      <c r="A32" s="48">
        <f t="shared" si="16"/>
        <v>14</v>
      </c>
      <c r="B32" s="49" t="str">
        <f>'[1]2019'!B30</f>
        <v>Ноутбук Apple MacBook Pro, Э00000074, 23.01.2015, 83 279.66</v>
      </c>
      <c r="C32" s="50">
        <v>1</v>
      </c>
      <c r="D32" s="48" t="s">
        <v>138</v>
      </c>
      <c r="E32" s="48" t="s">
        <v>133</v>
      </c>
      <c r="F32" s="51"/>
      <c r="G32" s="52"/>
      <c r="H32" s="51" t="s">
        <v>161</v>
      </c>
      <c r="I32" s="53" t="str">
        <f>'[1]2016'!I26</f>
        <v>181</v>
      </c>
      <c r="J32" s="54" t="s">
        <v>162</v>
      </c>
      <c r="K32" s="55">
        <v>36</v>
      </c>
      <c r="L32" s="54">
        <f>3*12</f>
        <v>36</v>
      </c>
      <c r="M32" s="55"/>
      <c r="N32" s="56">
        <v>42027</v>
      </c>
      <c r="O32" s="57"/>
      <c r="P32" s="58">
        <f>'[1]2019'!R30</f>
        <v>83279.66</v>
      </c>
      <c r="Q32" s="79"/>
      <c r="R32" s="59">
        <f t="shared" si="14"/>
        <v>83279.66</v>
      </c>
      <c r="S32" s="59">
        <f>'[1]2019'!S30+'[1]2019'!Z30</f>
        <v>83279.66</v>
      </c>
      <c r="T32" s="59">
        <f>'[1]2019'!U30</f>
        <v>0</v>
      </c>
      <c r="U32" s="59">
        <f t="shared" si="15"/>
        <v>0</v>
      </c>
      <c r="V32" s="59">
        <f t="shared" si="7"/>
        <v>2313.3238888888891</v>
      </c>
      <c r="W32" s="59">
        <f t="shared" si="8"/>
        <v>2313.3238888888891</v>
      </c>
      <c r="X32" s="59">
        <f t="shared" si="9"/>
        <v>0</v>
      </c>
      <c r="Y32" s="59">
        <f t="shared" si="10"/>
        <v>2313.3238888888891</v>
      </c>
      <c r="Z32" s="60">
        <f t="shared" si="11"/>
        <v>0</v>
      </c>
      <c r="AA32" s="60">
        <f t="shared" si="12"/>
        <v>0</v>
      </c>
      <c r="AB32" s="60">
        <f t="shared" si="13"/>
        <v>0</v>
      </c>
      <c r="AC32" s="62">
        <f>'[1]2019'!AC30</f>
        <v>0</v>
      </c>
      <c r="AD32" s="62">
        <v>0</v>
      </c>
      <c r="AE32" s="63">
        <f>IF($C$3="УСН",0,IF(AND($E32="движимое",N32&gt;$AF$1),0,IF($G19=0,AB32*AC32,G32*AD32)))</f>
        <v>0</v>
      </c>
    </row>
    <row r="33" spans="1:34" s="43" customFormat="1" ht="25.5" hidden="1" outlineLevel="1">
      <c r="A33" s="48">
        <f t="shared" si="16"/>
        <v>15</v>
      </c>
      <c r="B33" s="49" t="str">
        <f>'[1]2019'!B31</f>
        <v>Шкаф-купе 5 дверей, Э00000077, 12.03.2015, 58 841.00</v>
      </c>
      <c r="C33" s="50">
        <v>1</v>
      </c>
      <c r="D33" s="48" t="s">
        <v>138</v>
      </c>
      <c r="E33" s="48" t="s">
        <v>133</v>
      </c>
      <c r="F33" s="51"/>
      <c r="G33" s="52"/>
      <c r="H33" s="51" t="s">
        <v>163</v>
      </c>
      <c r="I33" s="53" t="str">
        <f>'[1]2016'!I27</f>
        <v>184</v>
      </c>
      <c r="J33" s="54" t="s">
        <v>135</v>
      </c>
      <c r="K33" s="55">
        <v>84</v>
      </c>
      <c r="L33" s="54">
        <f>7*12</f>
        <v>84</v>
      </c>
      <c r="M33" s="55"/>
      <c r="N33" s="56">
        <v>42075</v>
      </c>
      <c r="O33" s="57"/>
      <c r="P33" s="58">
        <f>'[1]2019'!R31</f>
        <v>58841</v>
      </c>
      <c r="Q33" s="79"/>
      <c r="R33" s="59">
        <f t="shared" si="14"/>
        <v>58841</v>
      </c>
      <c r="S33" s="59">
        <f>'[1]2019'!S31+'[1]2019'!Z31</f>
        <v>39927.82142857142</v>
      </c>
      <c r="T33" s="59">
        <f>'[1]2019'!U31</f>
        <v>18913.178571428572</v>
      </c>
      <c r="U33" s="59">
        <f t="shared" si="15"/>
        <v>10507.321428571431</v>
      </c>
      <c r="V33" s="59">
        <f t="shared" si="7"/>
        <v>700.48809523809518</v>
      </c>
      <c r="W33" s="59">
        <f t="shared" si="8"/>
        <v>700.48809523809518</v>
      </c>
      <c r="X33" s="59">
        <f t="shared" si="9"/>
        <v>0</v>
      </c>
      <c r="Y33" s="59">
        <f t="shared" si="10"/>
        <v>700.48809523809518</v>
      </c>
      <c r="Z33" s="60">
        <f t="shared" si="11"/>
        <v>8405.8571428571413</v>
      </c>
      <c r="AA33" s="60">
        <f t="shared" si="12"/>
        <v>8405.8571428571413</v>
      </c>
      <c r="AB33" s="60">
        <f t="shared" si="13"/>
        <v>14710.250000000002</v>
      </c>
      <c r="AC33" s="62">
        <f>'[1]2019'!AC31</f>
        <v>0</v>
      </c>
      <c r="AD33" s="62">
        <v>0</v>
      </c>
      <c r="AE33" s="63">
        <f>IF($C$3="УСН",0,IF(AND($E33="движимое",N33&gt;$AF$1),0,IF($G19=0,AB33*AC33,G33*AD33)))</f>
        <v>0</v>
      </c>
    </row>
    <row r="34" spans="1:34" s="43" customFormat="1" ht="25.5" hidden="1" outlineLevel="1">
      <c r="A34" s="48">
        <f>A33+1</f>
        <v>16</v>
      </c>
      <c r="B34" s="49" t="str">
        <f>'[1]2019'!B33</f>
        <v>Компьютерная сеть ГЭС, 00045629, 14.12.2012</v>
      </c>
      <c r="C34" s="50">
        <v>1</v>
      </c>
      <c r="D34" s="48" t="s">
        <v>138</v>
      </c>
      <c r="E34" s="48" t="s">
        <v>133</v>
      </c>
      <c r="F34" s="51"/>
      <c r="G34" s="52"/>
      <c r="H34" s="51" t="s">
        <v>164</v>
      </c>
      <c r="I34" s="53" t="str">
        <f>'[1]2016'!I29</f>
        <v>69</v>
      </c>
      <c r="J34" s="54" t="s">
        <v>162</v>
      </c>
      <c r="K34" s="55">
        <v>1</v>
      </c>
      <c r="L34" s="54">
        <f>3*12</f>
        <v>36</v>
      </c>
      <c r="M34" s="55"/>
      <c r="N34" s="56">
        <v>41257</v>
      </c>
      <c r="O34" s="57"/>
      <c r="P34" s="58">
        <f>'[1]2019'!R33</f>
        <v>9417.82</v>
      </c>
      <c r="Q34" s="79"/>
      <c r="R34" s="59">
        <f t="shared" si="14"/>
        <v>9417.82</v>
      </c>
      <c r="S34" s="59">
        <f>'[1]2019'!S33+'[1]2019'!Z33</f>
        <v>9417.82</v>
      </c>
      <c r="T34" s="59">
        <f>'[1]2019'!U33</f>
        <v>0</v>
      </c>
      <c r="U34" s="59">
        <f t="shared" si="15"/>
        <v>0</v>
      </c>
      <c r="V34" s="59">
        <f t="shared" si="7"/>
        <v>9417.82</v>
      </c>
      <c r="W34" s="59">
        <f t="shared" si="8"/>
        <v>261.60611111111109</v>
      </c>
      <c r="X34" s="59">
        <f t="shared" si="9"/>
        <v>0</v>
      </c>
      <c r="Y34" s="59">
        <f t="shared" si="10"/>
        <v>261.60611111111109</v>
      </c>
      <c r="Z34" s="60">
        <f t="shared" si="11"/>
        <v>0</v>
      </c>
      <c r="AA34" s="60">
        <f t="shared" si="12"/>
        <v>0</v>
      </c>
      <c r="AB34" s="60">
        <f t="shared" si="13"/>
        <v>0</v>
      </c>
      <c r="AC34" s="62">
        <f>'[1]2019'!AC33</f>
        <v>0</v>
      </c>
      <c r="AD34" s="62">
        <v>0</v>
      </c>
      <c r="AE34" s="63">
        <f>IF($C$3="УСН",0,IF(AND($E34="движимое",N34&gt;$AF$1),0,IF($G34=0,AB34*AC34,G34*AD34)))</f>
        <v>0</v>
      </c>
    </row>
    <row r="35" spans="1:34" s="43" customFormat="1" ht="25.5" hidden="1" outlineLevel="1">
      <c r="A35" s="48">
        <f t="shared" si="16"/>
        <v>17</v>
      </c>
      <c r="B35" s="49" t="str">
        <f>'[1]2019'!B34</f>
        <v>Кондиционер Mitsubishi Electric, 00070020, 14.12.2012</v>
      </c>
      <c r="C35" s="50">
        <v>1</v>
      </c>
      <c r="D35" s="48" t="s">
        <v>138</v>
      </c>
      <c r="E35" s="48" t="s">
        <v>133</v>
      </c>
      <c r="F35" s="51"/>
      <c r="G35" s="52"/>
      <c r="H35" s="51" t="s">
        <v>165</v>
      </c>
      <c r="I35" s="53" t="str">
        <f>'[1]2016'!I30</f>
        <v>123</v>
      </c>
      <c r="J35" s="54" t="s">
        <v>135</v>
      </c>
      <c r="K35" s="55">
        <v>39</v>
      </c>
      <c r="L35" s="54">
        <f>7*12</f>
        <v>84</v>
      </c>
      <c r="M35" s="55"/>
      <c r="N35" s="56">
        <v>41257</v>
      </c>
      <c r="O35" s="57"/>
      <c r="P35" s="58">
        <f>'[1]2019'!R34</f>
        <v>53779.05</v>
      </c>
      <c r="Q35" s="79"/>
      <c r="R35" s="59">
        <f t="shared" si="14"/>
        <v>53779.05</v>
      </c>
      <c r="S35" s="59">
        <f>'[1]2019'!S34+'[1]2019'!Z34</f>
        <v>53779.05</v>
      </c>
      <c r="T35" s="59">
        <f>'[1]2019'!U34</f>
        <v>0</v>
      </c>
      <c r="U35" s="59">
        <f t="shared" si="15"/>
        <v>0</v>
      </c>
      <c r="V35" s="59">
        <f t="shared" si="7"/>
        <v>1378.95</v>
      </c>
      <c r="W35" s="59">
        <f t="shared" si="8"/>
        <v>640.22678571428571</v>
      </c>
      <c r="X35" s="59">
        <f t="shared" si="9"/>
        <v>0</v>
      </c>
      <c r="Y35" s="59">
        <f t="shared" si="10"/>
        <v>640.22678571428571</v>
      </c>
      <c r="Z35" s="60">
        <f t="shared" si="11"/>
        <v>0</v>
      </c>
      <c r="AA35" s="60">
        <f t="shared" si="12"/>
        <v>0</v>
      </c>
      <c r="AB35" s="60">
        <f t="shared" si="13"/>
        <v>0</v>
      </c>
      <c r="AC35" s="62">
        <f>'[1]2019'!AC34</f>
        <v>0</v>
      </c>
      <c r="AD35" s="62">
        <v>0</v>
      </c>
      <c r="AE35" s="63">
        <f>IF($C$3="УСН",0,IF(AND($E35="движимое",N35&gt;$AF$1),0,IF($G35=0,AB35*AC35,G35*AD35)))</f>
        <v>0</v>
      </c>
    </row>
    <row r="36" spans="1:34" s="43" customFormat="1" ht="25.5" hidden="1" outlineLevel="1">
      <c r="A36" s="48">
        <f t="shared" si="16"/>
        <v>18</v>
      </c>
      <c r="B36" s="49" t="str">
        <f>'[1]2019'!B35</f>
        <v>Моноблок Lenovo, Э00000106</v>
      </c>
      <c r="C36" s="50">
        <v>1</v>
      </c>
      <c r="D36" s="48" t="s">
        <v>138</v>
      </c>
      <c r="E36" s="48" t="s">
        <v>133</v>
      </c>
      <c r="F36" s="51"/>
      <c r="G36" s="52"/>
      <c r="H36" s="51" t="s">
        <v>166</v>
      </c>
      <c r="I36" s="53" t="str">
        <f>'[1]2016'!I31</f>
        <v>210</v>
      </c>
      <c r="J36" s="54" t="s">
        <v>162</v>
      </c>
      <c r="K36" s="55">
        <v>36</v>
      </c>
      <c r="L36" s="54">
        <v>36</v>
      </c>
      <c r="M36" s="55"/>
      <c r="N36" s="56">
        <v>42416</v>
      </c>
      <c r="O36" s="57"/>
      <c r="P36" s="58">
        <f>'[1]2019'!R35</f>
        <v>42364.41</v>
      </c>
      <c r="Q36" s="79"/>
      <c r="R36" s="59">
        <f t="shared" si="14"/>
        <v>42364.41</v>
      </c>
      <c r="S36" s="59">
        <f>'[1]2019'!S35+'[1]2019'!Z35</f>
        <v>42364.41</v>
      </c>
      <c r="T36" s="59">
        <f>'[1]2019'!U35</f>
        <v>0</v>
      </c>
      <c r="U36" s="59">
        <f t="shared" si="15"/>
        <v>0</v>
      </c>
      <c r="V36" s="59">
        <f t="shared" si="7"/>
        <v>1176.7891666666667</v>
      </c>
      <c r="W36" s="59">
        <f t="shared" si="8"/>
        <v>1176.7891666666667</v>
      </c>
      <c r="X36" s="59">
        <f t="shared" si="9"/>
        <v>0</v>
      </c>
      <c r="Y36" s="59">
        <f t="shared" si="10"/>
        <v>1176.7891666666667</v>
      </c>
      <c r="Z36" s="60">
        <f t="shared" si="11"/>
        <v>0</v>
      </c>
      <c r="AA36" s="60">
        <f t="shared" si="12"/>
        <v>0</v>
      </c>
      <c r="AB36" s="60">
        <f t="shared" si="13"/>
        <v>0</v>
      </c>
      <c r="AC36" s="62">
        <f>'[1]2019'!AC35</f>
        <v>0</v>
      </c>
      <c r="AD36" s="62">
        <v>0</v>
      </c>
      <c r="AE36" s="63">
        <f>IF($C$3="УСН",0,IF(AND($E36="движимое",N36&gt;$AF$1),0,IF($G36=0,AB36*AC36,G36*AD36)))</f>
        <v>0</v>
      </c>
    </row>
    <row r="37" spans="1:34" s="43" customFormat="1" ht="25.5" hidden="1" outlineLevel="1">
      <c r="A37" s="48">
        <f t="shared" si="16"/>
        <v>19</v>
      </c>
      <c r="B37" s="49" t="str">
        <f>'[1]2019'!B36</f>
        <v>Металлическое ограждение территории по пр. Коммунистическому 57а, 000000016, 16.11.2012 &lt;*&gt;</v>
      </c>
      <c r="C37" s="50">
        <v>1</v>
      </c>
      <c r="D37" s="48" t="s">
        <v>132</v>
      </c>
      <c r="E37" s="48" t="s">
        <v>133</v>
      </c>
      <c r="F37" s="51"/>
      <c r="G37" s="52"/>
      <c r="H37" s="51" t="s">
        <v>167</v>
      </c>
      <c r="I37" s="53" t="str">
        <f>'[1]2016'!I32</f>
        <v>26</v>
      </c>
      <c r="J37" s="54" t="s">
        <v>168</v>
      </c>
      <c r="K37" s="55">
        <v>151.96</v>
      </c>
      <c r="L37" s="54">
        <f>15*12</f>
        <v>180</v>
      </c>
      <c r="M37" s="55"/>
      <c r="N37" s="56">
        <v>41229</v>
      </c>
      <c r="O37" s="80"/>
      <c r="P37" s="58">
        <f>'[1]2019'!R36</f>
        <v>389991.32</v>
      </c>
      <c r="Q37" s="79"/>
      <c r="R37" s="59">
        <f>SUM(P37:Q37)</f>
        <v>389991.32</v>
      </c>
      <c r="S37" s="59">
        <f>'[1]2019'!S36+'[1]2019'!Z36</f>
        <v>143615.66859963149</v>
      </c>
      <c r="T37" s="59">
        <f>'[1]2019'!U36</f>
        <v>246375.65140036849</v>
      </c>
      <c r="U37" s="59">
        <f t="shared" si="15"/>
        <v>215578.75853382464</v>
      </c>
      <c r="V37" s="59">
        <f>IF(K37=0,0,P37/K37)</f>
        <v>2566.4077388786523</v>
      </c>
      <c r="W37" s="59">
        <f>IF(L37=0,0,IF(K37&gt;L37,V37,P37/L37))</f>
        <v>2166.6184444444443</v>
      </c>
      <c r="X37" s="59">
        <f>IF(M37=0,0,R37/M37)</f>
        <v>0</v>
      </c>
      <c r="Y37" s="59">
        <f>IF(L37=0,0,IF(M37&gt;L37,X37,R37/L37))</f>
        <v>2166.6184444444443</v>
      </c>
      <c r="Z37" s="60">
        <f t="shared" si="11"/>
        <v>30796.892866543829</v>
      </c>
      <c r="AA37" s="60">
        <f t="shared" si="12"/>
        <v>25999.421333333332</v>
      </c>
      <c r="AB37" s="60">
        <f t="shared" si="13"/>
        <v>230977.20496709656</v>
      </c>
      <c r="AC37" s="62">
        <v>0</v>
      </c>
      <c r="AD37" s="62">
        <v>0</v>
      </c>
      <c r="AE37" s="63">
        <f>IF($C$3="УСН",0,IF(AND($E37="движимое",N37&gt;$AF$1),0,IF($G37=0,AB37*AC37,G37*AD37)))</f>
        <v>0</v>
      </c>
    </row>
    <row r="38" spans="1:34" s="43" customFormat="1" ht="25.5" hidden="1" outlineLevel="1">
      <c r="A38" s="48">
        <f t="shared" si="16"/>
        <v>20</v>
      </c>
      <c r="B38" s="49" t="str">
        <f>'[1]2019'!B37</f>
        <v>Металлическое ограждение территории по пр. Коммунистическому 57б, 000000015, 22.10.2012</v>
      </c>
      <c r="C38" s="50">
        <v>1</v>
      </c>
      <c r="D38" s="48" t="s">
        <v>169</v>
      </c>
      <c r="E38" s="48" t="s">
        <v>133</v>
      </c>
      <c r="F38" s="51"/>
      <c r="G38" s="52"/>
      <c r="H38" s="51" t="s">
        <v>170</v>
      </c>
      <c r="I38" s="53" t="str">
        <f>'[1]2016'!I33</f>
        <v>25</v>
      </c>
      <c r="J38" s="54" t="s">
        <v>168</v>
      </c>
      <c r="K38" s="55">
        <v>181</v>
      </c>
      <c r="L38" s="54">
        <f>15*12</f>
        <v>180</v>
      </c>
      <c r="M38" s="55"/>
      <c r="N38" s="56">
        <v>41204</v>
      </c>
      <c r="O38" s="80"/>
      <c r="P38" s="58">
        <f>'[1]2019'!R37</f>
        <v>99501.98</v>
      </c>
      <c r="Q38" s="79"/>
      <c r="R38" s="59">
        <f t="shared" ref="R38:R78" si="17">SUM(P38:Q38)</f>
        <v>99501.98</v>
      </c>
      <c r="S38" s="59">
        <f>'[1]2019'!S37+'[1]2019'!Z37</f>
        <v>47277.183867403313</v>
      </c>
      <c r="T38" s="59">
        <f>'[1]2019'!U37</f>
        <v>52224.796132596675</v>
      </c>
      <c r="U38" s="59">
        <f t="shared" si="15"/>
        <v>45627.979779005516</v>
      </c>
      <c r="V38" s="59">
        <f t="shared" ref="V38:V64" si="18">IF(K38=0,0,P38/K38)</f>
        <v>549.7346961325967</v>
      </c>
      <c r="W38" s="59">
        <f t="shared" ref="W38:W64" si="19">IF(L38=0,0,IF(K38&gt;L38,V38,P38/L38))</f>
        <v>549.7346961325967</v>
      </c>
      <c r="X38" s="59">
        <f t="shared" ref="X38:X64" si="20">IF(M38=0,0,R38/M38)</f>
        <v>0</v>
      </c>
      <c r="Y38" s="59">
        <f t="shared" ref="Y38:Y64" si="21">IF(L38=0,0,IF(M38&gt;L38,X38,R38/L38))</f>
        <v>552.7887777777778</v>
      </c>
      <c r="Z38" s="60">
        <f t="shared" si="11"/>
        <v>6596.8163535911608</v>
      </c>
      <c r="AA38" s="60">
        <f t="shared" si="12"/>
        <v>6596.8163535911608</v>
      </c>
      <c r="AB38" s="60">
        <f t="shared" si="13"/>
        <v>48926.387955801096</v>
      </c>
      <c r="AC38" s="62">
        <v>0</v>
      </c>
      <c r="AD38" s="62">
        <v>0</v>
      </c>
      <c r="AE38" s="63">
        <f>IF($C$3="УСН",0,IF(AND($E38="движимое",N38&gt;$AF$1),0,IF($G19=0,AB38*AC38,G38*AD38)))</f>
        <v>0</v>
      </c>
    </row>
    <row r="39" spans="1:34" s="43" customFormat="1" ht="25.5" hidden="1" outlineLevel="1">
      <c r="A39" s="48">
        <f t="shared" si="16"/>
        <v>21</v>
      </c>
      <c r="B39" s="49" t="str">
        <f>'[1]2019'!B38</f>
        <v>МФУ RICOH AFICIO MP 2001L, Э00000047, 31.03.2014</v>
      </c>
      <c r="C39" s="50">
        <v>1</v>
      </c>
      <c r="D39" s="48" t="s">
        <v>138</v>
      </c>
      <c r="E39" s="48" t="s">
        <v>133</v>
      </c>
      <c r="F39" s="51"/>
      <c r="G39" s="52"/>
      <c r="H39" s="51" t="s">
        <v>171</v>
      </c>
      <c r="I39" s="53" t="str">
        <f>'[1]2016'!I34</f>
        <v>157</v>
      </c>
      <c r="J39" s="54" t="s">
        <v>158</v>
      </c>
      <c r="K39" s="55">
        <v>37</v>
      </c>
      <c r="L39" s="54">
        <f>5*12</f>
        <v>60</v>
      </c>
      <c r="M39" s="55"/>
      <c r="N39" s="56">
        <v>41729</v>
      </c>
      <c r="O39" s="80"/>
      <c r="P39" s="58">
        <f>'[1]2019'!R38</f>
        <v>42400</v>
      </c>
      <c r="Q39" s="58"/>
      <c r="R39" s="59">
        <f t="shared" si="17"/>
        <v>42400</v>
      </c>
      <c r="S39" s="59">
        <f>'[1]2019'!S38+'[1]2019'!Z38</f>
        <v>42400</v>
      </c>
      <c r="T39" s="59">
        <f>'[1]2019'!U38</f>
        <v>0</v>
      </c>
      <c r="U39" s="59">
        <f t="shared" si="15"/>
        <v>0</v>
      </c>
      <c r="V39" s="59">
        <f t="shared" si="18"/>
        <v>1145.9459459459461</v>
      </c>
      <c r="W39" s="59">
        <f t="shared" si="19"/>
        <v>706.66666666666663</v>
      </c>
      <c r="X39" s="59">
        <f t="shared" si="20"/>
        <v>0</v>
      </c>
      <c r="Y39" s="59">
        <f t="shared" si="21"/>
        <v>706.66666666666663</v>
      </c>
      <c r="Z39" s="60">
        <f t="shared" si="11"/>
        <v>0</v>
      </c>
      <c r="AA39" s="60">
        <f t="shared" si="12"/>
        <v>0</v>
      </c>
      <c r="AB39" s="60">
        <f t="shared" si="13"/>
        <v>0</v>
      </c>
      <c r="AC39" s="62">
        <f>'[1]2019'!AC38</f>
        <v>0</v>
      </c>
      <c r="AD39" s="62">
        <v>0</v>
      </c>
      <c r="AE39" s="63">
        <f>IF($C$3="УСН",0,IF(AND($E39="движимое",N39&gt;$AF$1),0,IF($G19=0,AB39*AC39,G39*AD39)))</f>
        <v>0</v>
      </c>
    </row>
    <row r="40" spans="1:34" s="43" customFormat="1" ht="25.5" hidden="1" outlineLevel="1">
      <c r="A40" s="48">
        <f t="shared" si="16"/>
        <v>22</v>
      </c>
      <c r="B40" s="49" t="str">
        <f>'[1]2019'!B39</f>
        <v>Ноутбук 17.3'' ASUS (G750JS), Э00000070, 24.12.2014</v>
      </c>
      <c r="C40" s="50">
        <v>1</v>
      </c>
      <c r="D40" s="48" t="s">
        <v>138</v>
      </c>
      <c r="E40" s="48" t="s">
        <v>133</v>
      </c>
      <c r="F40" s="51"/>
      <c r="G40" s="52"/>
      <c r="H40" s="51" t="s">
        <v>172</v>
      </c>
      <c r="I40" s="53" t="str">
        <f>'[1]2016'!I35</f>
        <v>177</v>
      </c>
      <c r="J40" s="54" t="s">
        <v>162</v>
      </c>
      <c r="K40" s="55">
        <v>36</v>
      </c>
      <c r="L40" s="54">
        <f>3*12</f>
        <v>36</v>
      </c>
      <c r="M40" s="55"/>
      <c r="N40" s="56">
        <v>41997</v>
      </c>
      <c r="O40" s="80"/>
      <c r="P40" s="58">
        <f>'[1]2019'!R39</f>
        <v>64398.31</v>
      </c>
      <c r="Q40" s="58"/>
      <c r="R40" s="59">
        <f t="shared" si="17"/>
        <v>64398.31</v>
      </c>
      <c r="S40" s="59">
        <f>'[1]2019'!S39+'[1]2019'!Z39</f>
        <v>64398.31</v>
      </c>
      <c r="T40" s="59">
        <f>'[1]2019'!U39</f>
        <v>0</v>
      </c>
      <c r="U40" s="59">
        <f t="shared" si="15"/>
        <v>0</v>
      </c>
      <c r="V40" s="59">
        <f t="shared" si="18"/>
        <v>1788.8419444444444</v>
      </c>
      <c r="W40" s="59">
        <f t="shared" si="19"/>
        <v>1788.8419444444444</v>
      </c>
      <c r="X40" s="59">
        <f t="shared" si="20"/>
        <v>0</v>
      </c>
      <c r="Y40" s="59">
        <f t="shared" si="21"/>
        <v>1788.8419444444444</v>
      </c>
      <c r="Z40" s="60">
        <f t="shared" si="11"/>
        <v>0</v>
      </c>
      <c r="AA40" s="60">
        <f t="shared" si="12"/>
        <v>0</v>
      </c>
      <c r="AB40" s="60">
        <f t="shared" si="13"/>
        <v>0</v>
      </c>
      <c r="AC40" s="62">
        <f>'[1]2019'!AC39</f>
        <v>0</v>
      </c>
      <c r="AD40" s="62">
        <v>0</v>
      </c>
      <c r="AE40" s="63">
        <f t="shared" ref="AE40:AE64" si="22">IF($C$3="УСН",0,IF(AND($E40="движимое",N40&gt;$AF$1),0,IF($G40=0,AB40*AC40,G40*AD40)))</f>
        <v>0</v>
      </c>
    </row>
    <row r="41" spans="1:34" s="43" customFormat="1" ht="25.5" hidden="1" outlineLevel="1">
      <c r="A41" s="48">
        <f t="shared" si="16"/>
        <v>23</v>
      </c>
      <c r="B41" s="49" t="str">
        <f>'[1]2019'!B40</f>
        <v>Торцовочная пила KGS 315 Plus Metabo, Э00000076, 18.02.2015, 47 280.51</v>
      </c>
      <c r="C41" s="50">
        <v>1</v>
      </c>
      <c r="D41" s="48" t="s">
        <v>138</v>
      </c>
      <c r="E41" s="48" t="s">
        <v>133</v>
      </c>
      <c r="F41" s="51"/>
      <c r="G41" s="52"/>
      <c r="H41" s="51" t="s">
        <v>173</v>
      </c>
      <c r="I41" s="53" t="str">
        <f>'[1]2016'!I36</f>
        <v>183</v>
      </c>
      <c r="J41" s="54" t="s">
        <v>149</v>
      </c>
      <c r="K41" s="55">
        <v>120</v>
      </c>
      <c r="L41" s="54">
        <f>10*12</f>
        <v>120</v>
      </c>
      <c r="M41" s="55"/>
      <c r="N41" s="56">
        <v>42053</v>
      </c>
      <c r="O41" s="80"/>
      <c r="P41" s="58">
        <f>'[1]2019'!R40</f>
        <v>47280.51</v>
      </c>
      <c r="Q41" s="58"/>
      <c r="R41" s="59">
        <f t="shared" si="17"/>
        <v>47280.51</v>
      </c>
      <c r="S41" s="59">
        <f>'[1]2019'!S40+'[1]2019'!Z40</f>
        <v>22852.246500000001</v>
      </c>
      <c r="T41" s="59">
        <f>'[1]2019'!U40</f>
        <v>24428.263500000001</v>
      </c>
      <c r="U41" s="59">
        <f t="shared" si="15"/>
        <v>19700.212500000001</v>
      </c>
      <c r="V41" s="59">
        <f t="shared" si="18"/>
        <v>394.00425000000001</v>
      </c>
      <c r="W41" s="59">
        <f t="shared" si="19"/>
        <v>394.00425000000001</v>
      </c>
      <c r="X41" s="59">
        <f t="shared" si="20"/>
        <v>0</v>
      </c>
      <c r="Y41" s="59">
        <f t="shared" si="21"/>
        <v>394.00425000000001</v>
      </c>
      <c r="Z41" s="60">
        <f t="shared" si="11"/>
        <v>4728.0510000000004</v>
      </c>
      <c r="AA41" s="60">
        <f t="shared" si="12"/>
        <v>4728.0510000000004</v>
      </c>
      <c r="AB41" s="60">
        <f t="shared" si="13"/>
        <v>22064.238000000001</v>
      </c>
      <c r="AC41" s="62">
        <f>'[1]2019'!AC40</f>
        <v>0</v>
      </c>
      <c r="AD41" s="62">
        <v>0</v>
      </c>
      <c r="AE41" s="63">
        <f t="shared" si="22"/>
        <v>0</v>
      </c>
    </row>
    <row r="42" spans="1:34" s="43" customFormat="1" ht="25.5" hidden="1" outlineLevel="1">
      <c r="A42" s="48">
        <f t="shared" si="16"/>
        <v>24</v>
      </c>
      <c r="B42" s="49" t="str">
        <f>'[1]2019'!B41</f>
        <v>Ноутбук Apple MacBook Pro 2.3GHZ 16Gb 512Gb 15.4", Э00000051, 29.05.2014</v>
      </c>
      <c r="C42" s="50">
        <v>1</v>
      </c>
      <c r="D42" s="48" t="s">
        <v>138</v>
      </c>
      <c r="E42" s="48" t="s">
        <v>133</v>
      </c>
      <c r="F42" s="51"/>
      <c r="G42" s="52"/>
      <c r="H42" s="51" t="s">
        <v>174</v>
      </c>
      <c r="I42" s="53" t="str">
        <f>'[1]2016'!I37</f>
        <v>161</v>
      </c>
      <c r="J42" s="54" t="s">
        <v>162</v>
      </c>
      <c r="K42" s="55">
        <v>25</v>
      </c>
      <c r="L42" s="54">
        <f>3*12</f>
        <v>36</v>
      </c>
      <c r="M42" s="55"/>
      <c r="N42" s="56">
        <v>41788</v>
      </c>
      <c r="O42" s="80"/>
      <c r="P42" s="58">
        <f>'[1]2019'!R41</f>
        <v>93990</v>
      </c>
      <c r="Q42" s="58"/>
      <c r="R42" s="59">
        <f t="shared" si="17"/>
        <v>93990</v>
      </c>
      <c r="S42" s="59">
        <f>'[1]2019'!S41+'[1]2019'!Z41</f>
        <v>93990</v>
      </c>
      <c r="T42" s="59">
        <f>'[1]2019'!U41</f>
        <v>0</v>
      </c>
      <c r="U42" s="59">
        <f t="shared" si="15"/>
        <v>0</v>
      </c>
      <c r="V42" s="59">
        <f t="shared" si="18"/>
        <v>3759.6</v>
      </c>
      <c r="W42" s="59">
        <f t="shared" si="19"/>
        <v>2610.8333333333335</v>
      </c>
      <c r="X42" s="59">
        <f t="shared" si="20"/>
        <v>0</v>
      </c>
      <c r="Y42" s="59">
        <f t="shared" si="21"/>
        <v>2610.8333333333335</v>
      </c>
      <c r="Z42" s="60">
        <f t="shared" si="11"/>
        <v>0</v>
      </c>
      <c r="AA42" s="60">
        <f t="shared" si="12"/>
        <v>0</v>
      </c>
      <c r="AB42" s="60">
        <f t="shared" si="13"/>
        <v>0</v>
      </c>
      <c r="AC42" s="62">
        <f>'[1]2019'!AC41</f>
        <v>0</v>
      </c>
      <c r="AD42" s="62">
        <v>0</v>
      </c>
      <c r="AE42" s="63">
        <f t="shared" si="22"/>
        <v>0</v>
      </c>
    </row>
    <row r="43" spans="1:34" s="43" customFormat="1" ht="25.5" hidden="1" outlineLevel="1">
      <c r="A43" s="48">
        <f t="shared" si="16"/>
        <v>25</v>
      </c>
      <c r="B43" s="49" t="str">
        <f>'[1]2019'!B42</f>
        <v>Планшетный компьютер Microsoft Surface Pro 4, Э00000148</v>
      </c>
      <c r="C43" s="50">
        <v>1</v>
      </c>
      <c r="D43" s="48" t="s">
        <v>138</v>
      </c>
      <c r="E43" s="48" t="s">
        <v>133</v>
      </c>
      <c r="F43" s="51"/>
      <c r="G43" s="52"/>
      <c r="H43" s="51" t="s">
        <v>175</v>
      </c>
      <c r="I43" s="53" t="str">
        <f>'[1]2016'!I38</f>
        <v>252</v>
      </c>
      <c r="J43" s="54" t="s">
        <v>162</v>
      </c>
      <c r="K43" s="55">
        <f>3*12</f>
        <v>36</v>
      </c>
      <c r="L43" s="54">
        <f>3*12</f>
        <v>36</v>
      </c>
      <c r="M43" s="55"/>
      <c r="N43" s="56">
        <v>42699</v>
      </c>
      <c r="O43" s="80"/>
      <c r="P43" s="58">
        <f>'[1]2019'!R42</f>
        <v>98898</v>
      </c>
      <c r="Q43" s="58"/>
      <c r="R43" s="59">
        <f t="shared" si="17"/>
        <v>98898</v>
      </c>
      <c r="S43" s="59">
        <f>'[1]2019'!S42+'[1]2019'!Z42</f>
        <v>98897.999999999985</v>
      </c>
      <c r="T43" s="59">
        <f>'[1]2019'!U42</f>
        <v>0</v>
      </c>
      <c r="U43" s="59">
        <f t="shared" si="15"/>
        <v>0</v>
      </c>
      <c r="V43" s="59">
        <f t="shared" si="18"/>
        <v>2747.1666666666665</v>
      </c>
      <c r="W43" s="59">
        <f t="shared" si="19"/>
        <v>2747.1666666666665</v>
      </c>
      <c r="X43" s="59">
        <f t="shared" si="20"/>
        <v>0</v>
      </c>
      <c r="Y43" s="59">
        <f t="shared" si="21"/>
        <v>2747.1666666666665</v>
      </c>
      <c r="Z43" s="60">
        <f t="shared" si="11"/>
        <v>0</v>
      </c>
      <c r="AA43" s="60">
        <f t="shared" si="12"/>
        <v>0</v>
      </c>
      <c r="AB43" s="60">
        <f t="shared" si="13"/>
        <v>0</v>
      </c>
      <c r="AC43" s="62">
        <f>'[1]2019'!AC42</f>
        <v>0</v>
      </c>
      <c r="AD43" s="62">
        <v>0</v>
      </c>
      <c r="AE43" s="63">
        <f t="shared" si="22"/>
        <v>0</v>
      </c>
    </row>
    <row r="44" spans="1:34" s="43" customFormat="1" ht="30" hidden="1" customHeight="1" outlineLevel="3">
      <c r="A44" s="48">
        <f>A43+1</f>
        <v>26</v>
      </c>
      <c r="B44" s="49" t="s">
        <v>141</v>
      </c>
      <c r="C44" s="81">
        <v>1</v>
      </c>
      <c r="D44" s="48" t="s">
        <v>142</v>
      </c>
      <c r="E44" s="48" t="s">
        <v>128</v>
      </c>
      <c r="F44" s="51" t="s">
        <v>143</v>
      </c>
      <c r="G44" s="52"/>
      <c r="H44" s="51" t="s">
        <v>144</v>
      </c>
      <c r="I44" s="53" t="str">
        <f>'[1]2016'!I39</f>
        <v>198</v>
      </c>
      <c r="J44" s="54" t="s">
        <v>131</v>
      </c>
      <c r="K44" s="55">
        <v>120</v>
      </c>
      <c r="L44" s="54">
        <v>120</v>
      </c>
      <c r="M44" s="55"/>
      <c r="N44" s="56">
        <v>41001</v>
      </c>
      <c r="O44" s="80"/>
      <c r="P44" s="58">
        <f>2140000*84.5%</f>
        <v>1808300</v>
      </c>
      <c r="Q44" s="79"/>
      <c r="R44" s="59">
        <f>2140000*84.5%</f>
        <v>1808300</v>
      </c>
      <c r="S44" s="59">
        <f>('[1]2019'!S44+'[1]2019'!Z44)*84.5%</f>
        <v>1386363.3333333333</v>
      </c>
      <c r="T44" s="59">
        <f>'[1]2019'!U44*84.5%</f>
        <v>421936.6666666668</v>
      </c>
      <c r="U44" s="59">
        <f t="shared" si="15"/>
        <v>241106.74666666682</v>
      </c>
      <c r="V44" s="59">
        <f>15069.16</f>
        <v>15069.16</v>
      </c>
      <c r="W44" s="59">
        <f>15069.16</f>
        <v>15069.16</v>
      </c>
      <c r="X44" s="59">
        <f>IF(M44=0,0,R44/M44)</f>
        <v>0</v>
      </c>
      <c r="Y44" s="59">
        <f>15069.16</f>
        <v>15069.16</v>
      </c>
      <c r="Z44" s="60">
        <f>IF($N44&gt;$T$13,(DATEDIF($N44,$U$13,"M")*$X44),IF($Q44=0,(IF(V44*12&lt;T44,V44*12,T44)),(DATEDIF($T$13,$O44,"M")+1)*V44+(DATEDIF($O44,$U$13,"M")*X44)))</f>
        <v>180829.91999999998</v>
      </c>
      <c r="AA44" s="60">
        <f>IF($N44&gt;$T$13,(DATEDIF($N44,$U$13,"M")*$Y44),IF($Q44=0,(IF(W44*12&lt;U44,W44*12,U44)),(DATEDIF($T$13,$O44,"M")+1)*W44+(DATEDIF($O44,$U$13,"M")*Y44)))</f>
        <v>180829.91999999998</v>
      </c>
      <c r="AB44" s="60">
        <f>SUM(U44,T44)/2</f>
        <v>331521.70666666678</v>
      </c>
      <c r="AC44" s="62">
        <v>2.1999999999999999E-2</v>
      </c>
      <c r="AD44" s="62">
        <v>0.02</v>
      </c>
      <c r="AE44" s="63">
        <f t="shared" si="22"/>
        <v>7293.4775466666688</v>
      </c>
      <c r="AG44" s="35">
        <f>AB44-AF44</f>
        <v>331521.70666666678</v>
      </c>
      <c r="AH44" s="82"/>
    </row>
    <row r="45" spans="1:34" s="43" customFormat="1" ht="25.5" hidden="1" outlineLevel="1">
      <c r="A45" s="48">
        <f t="shared" si="16"/>
        <v>27</v>
      </c>
      <c r="B45" s="49" t="str">
        <f>'[1]2019'!B43</f>
        <v>Система охранной сигнализации пр. Коммунистический 57 а стр.2, Э00000092, 07.09.2015, 46 185.00</v>
      </c>
      <c r="C45" s="50">
        <v>1</v>
      </c>
      <c r="D45" s="48" t="s">
        <v>132</v>
      </c>
      <c r="E45" s="48" t="s">
        <v>133</v>
      </c>
      <c r="F45" s="51"/>
      <c r="G45" s="52"/>
      <c r="H45" s="51" t="s">
        <v>176</v>
      </c>
      <c r="I45" s="53" t="str">
        <f>'[1]2016'!I39</f>
        <v>198</v>
      </c>
      <c r="J45" s="54" t="s">
        <v>135</v>
      </c>
      <c r="K45" s="55">
        <v>84</v>
      </c>
      <c r="L45" s="54">
        <f>7*12</f>
        <v>84</v>
      </c>
      <c r="M45" s="55"/>
      <c r="N45" s="56">
        <v>42254</v>
      </c>
      <c r="O45" s="80"/>
      <c r="P45" s="58">
        <f>'[1]2019'!R43</f>
        <v>46185</v>
      </c>
      <c r="Q45" s="79"/>
      <c r="R45" s="59">
        <f t="shared" si="17"/>
        <v>46185</v>
      </c>
      <c r="S45" s="59">
        <f>'[1]2019'!S43+'[1]2019'!Z43</f>
        <v>28040.892857142855</v>
      </c>
      <c r="T45" s="59">
        <f>'[1]2019'!U43</f>
        <v>18144.107142857138</v>
      </c>
      <c r="U45" s="59">
        <f t="shared" si="15"/>
        <v>11546.249999999995</v>
      </c>
      <c r="V45" s="59">
        <f t="shared" si="18"/>
        <v>549.82142857142856</v>
      </c>
      <c r="W45" s="59">
        <f t="shared" si="19"/>
        <v>549.82142857142856</v>
      </c>
      <c r="X45" s="59">
        <f t="shared" si="20"/>
        <v>0</v>
      </c>
      <c r="Y45" s="59">
        <f t="shared" si="21"/>
        <v>549.82142857142856</v>
      </c>
      <c r="Z45" s="60">
        <f t="shared" si="11"/>
        <v>6597.8571428571431</v>
      </c>
      <c r="AA45" s="60">
        <f t="shared" si="12"/>
        <v>6597.8571428571431</v>
      </c>
      <c r="AB45" s="60">
        <f t="shared" si="13"/>
        <v>14845.178571428565</v>
      </c>
      <c r="AC45" s="62">
        <f>'[1]2019'!AC43</f>
        <v>0</v>
      </c>
      <c r="AD45" s="62">
        <v>0</v>
      </c>
      <c r="AE45" s="63">
        <f t="shared" si="22"/>
        <v>0</v>
      </c>
    </row>
    <row r="46" spans="1:34" s="43" customFormat="1" ht="25.5" hidden="1" outlineLevel="1">
      <c r="A46" s="48">
        <f t="shared" si="16"/>
        <v>28</v>
      </c>
      <c r="B46" s="49" t="str">
        <f>'[1]2019'!B45</f>
        <v>Презентационное оборудование, 00075777, 14.12.2012</v>
      </c>
      <c r="C46" s="50">
        <v>1</v>
      </c>
      <c r="D46" s="48" t="s">
        <v>138</v>
      </c>
      <c r="E46" s="48" t="s">
        <v>133</v>
      </c>
      <c r="F46" s="51"/>
      <c r="G46" s="52"/>
      <c r="H46" s="51" t="s">
        <v>177</v>
      </c>
      <c r="I46" s="53" t="str">
        <f>'[1]2016'!I41</f>
        <v>129</v>
      </c>
      <c r="J46" s="54" t="s">
        <v>168</v>
      </c>
      <c r="K46" s="55">
        <v>81</v>
      </c>
      <c r="L46" s="54">
        <f>15*12</f>
        <v>180</v>
      </c>
      <c r="M46" s="55"/>
      <c r="N46" s="56">
        <v>41257</v>
      </c>
      <c r="O46" s="80"/>
      <c r="P46" s="58">
        <f>'[1]2019'!R45</f>
        <v>66373.97</v>
      </c>
      <c r="Q46" s="79"/>
      <c r="R46" s="59">
        <f t="shared" si="17"/>
        <v>66373.97</v>
      </c>
      <c r="S46" s="59">
        <f>'[1]2019'!S45+'[1]2019'!Z45</f>
        <v>66373.97</v>
      </c>
      <c r="T46" s="59">
        <f>'[1]2019'!U45</f>
        <v>0</v>
      </c>
      <c r="U46" s="59">
        <f t="shared" si="15"/>
        <v>0</v>
      </c>
      <c r="V46" s="59">
        <f t="shared" si="18"/>
        <v>819.43172839506178</v>
      </c>
      <c r="W46" s="59">
        <f t="shared" si="19"/>
        <v>368.74427777777777</v>
      </c>
      <c r="X46" s="59">
        <f t="shared" si="20"/>
        <v>0</v>
      </c>
      <c r="Y46" s="59">
        <f t="shared" si="21"/>
        <v>368.74427777777777</v>
      </c>
      <c r="Z46" s="60">
        <f t="shared" si="11"/>
        <v>0</v>
      </c>
      <c r="AA46" s="60">
        <f t="shared" si="12"/>
        <v>0</v>
      </c>
      <c r="AB46" s="60">
        <f t="shared" si="13"/>
        <v>0</v>
      </c>
      <c r="AC46" s="62">
        <f>'[1]2019'!AC45</f>
        <v>0</v>
      </c>
      <c r="AD46" s="62">
        <v>0</v>
      </c>
      <c r="AE46" s="63">
        <f t="shared" si="22"/>
        <v>0</v>
      </c>
    </row>
    <row r="47" spans="1:34" s="43" customFormat="1" ht="25.5" hidden="1" outlineLevel="1">
      <c r="A47" s="48">
        <f t="shared" si="16"/>
        <v>29</v>
      </c>
      <c r="B47" s="49" t="str">
        <f>'[1]2019'!B46</f>
        <v>Проезды и бетонированные площадки пр. Коммунистический 57а, Э00000033, 05.11.2013</v>
      </c>
      <c r="C47" s="50">
        <v>1</v>
      </c>
      <c r="D47" s="48" t="s">
        <v>132</v>
      </c>
      <c r="E47" s="48" t="s">
        <v>128</v>
      </c>
      <c r="F47" s="51"/>
      <c r="G47" s="52"/>
      <c r="H47" s="51" t="s">
        <v>178</v>
      </c>
      <c r="I47" s="53" t="str">
        <f>'[1]2016'!I42</f>
        <v>145</v>
      </c>
      <c r="J47" s="54" t="s">
        <v>149</v>
      </c>
      <c r="K47" s="55">
        <v>85</v>
      </c>
      <c r="L47" s="54">
        <f>10*12</f>
        <v>120</v>
      </c>
      <c r="M47" s="55"/>
      <c r="N47" s="56">
        <v>41583</v>
      </c>
      <c r="O47" s="80"/>
      <c r="P47" s="58">
        <f>'[1]2019'!R46</f>
        <v>667320</v>
      </c>
      <c r="Q47" s="79"/>
      <c r="R47" s="59">
        <f t="shared" si="17"/>
        <v>667320</v>
      </c>
      <c r="S47" s="59">
        <f>'[1]2019'!S46+'[1]2019'!Z46</f>
        <v>573110.11764705891</v>
      </c>
      <c r="T47" s="59">
        <f>'[1]2019'!U46</f>
        <v>94209.882352941146</v>
      </c>
      <c r="U47" s="59">
        <f t="shared" si="15"/>
        <v>0</v>
      </c>
      <c r="V47" s="59">
        <f t="shared" si="18"/>
        <v>7850.8235294117649</v>
      </c>
      <c r="W47" s="59">
        <f t="shared" si="19"/>
        <v>5561</v>
      </c>
      <c r="X47" s="59">
        <f t="shared" si="20"/>
        <v>0</v>
      </c>
      <c r="Y47" s="59">
        <f t="shared" si="21"/>
        <v>5561</v>
      </c>
      <c r="Z47" s="60">
        <f t="shared" si="11"/>
        <v>94209.882352941146</v>
      </c>
      <c r="AA47" s="60">
        <f t="shared" si="12"/>
        <v>0</v>
      </c>
      <c r="AB47" s="60">
        <f t="shared" si="13"/>
        <v>47104.941176470573</v>
      </c>
      <c r="AC47" s="61">
        <v>2.1999999999999999E-2</v>
      </c>
      <c r="AD47" s="62">
        <v>0.02</v>
      </c>
      <c r="AE47" s="63">
        <f t="shared" si="22"/>
        <v>1036.3087058823526</v>
      </c>
      <c r="AG47" s="35">
        <f>AB47-AF47</f>
        <v>47104.941176470573</v>
      </c>
    </row>
    <row r="48" spans="1:34" s="43" customFormat="1" ht="25.5" hidden="1" outlineLevel="1">
      <c r="A48" s="48">
        <f t="shared" si="16"/>
        <v>30</v>
      </c>
      <c r="B48" s="49" t="str">
        <f>'[1]2019'!B47</f>
        <v>Тепловой ввод здания, 00020317, 14.12.2012</v>
      </c>
      <c r="C48" s="50">
        <v>1</v>
      </c>
      <c r="D48" s="48" t="s">
        <v>132</v>
      </c>
      <c r="E48" s="48" t="s">
        <v>128</v>
      </c>
      <c r="F48" s="51"/>
      <c r="G48" s="52"/>
      <c r="H48" s="51" t="s">
        <v>179</v>
      </c>
      <c r="I48" s="53" t="str">
        <f>'[1]2016'!I43</f>
        <v>45</v>
      </c>
      <c r="J48" s="54" t="s">
        <v>168</v>
      </c>
      <c r="K48" s="55">
        <v>41</v>
      </c>
      <c r="L48" s="54">
        <f>15*12</f>
        <v>180</v>
      </c>
      <c r="M48" s="55"/>
      <c r="N48" s="56">
        <v>41257</v>
      </c>
      <c r="O48" s="80"/>
      <c r="P48" s="58">
        <f>'[1]2019'!R47</f>
        <v>59401.91</v>
      </c>
      <c r="Q48" s="79"/>
      <c r="R48" s="59">
        <f t="shared" si="17"/>
        <v>59401.91</v>
      </c>
      <c r="S48" s="59">
        <f>'[1]2019'!S47+'[1]2019'!Z47</f>
        <v>59401.91</v>
      </c>
      <c r="T48" s="59">
        <f>'[1]2019'!U47</f>
        <v>0</v>
      </c>
      <c r="U48" s="59">
        <f t="shared" si="15"/>
        <v>0</v>
      </c>
      <c r="V48" s="59">
        <f t="shared" si="18"/>
        <v>1448.8270731707319</v>
      </c>
      <c r="W48" s="59">
        <f t="shared" si="19"/>
        <v>330.01061111111113</v>
      </c>
      <c r="X48" s="59">
        <f t="shared" si="20"/>
        <v>0</v>
      </c>
      <c r="Y48" s="59">
        <f t="shared" si="21"/>
        <v>330.01061111111113</v>
      </c>
      <c r="Z48" s="60">
        <f t="shared" si="11"/>
        <v>0</v>
      </c>
      <c r="AA48" s="60">
        <f t="shared" si="12"/>
        <v>0</v>
      </c>
      <c r="AB48" s="60">
        <f t="shared" si="13"/>
        <v>0</v>
      </c>
      <c r="AC48" s="62">
        <v>2.1999999999999999E-2</v>
      </c>
      <c r="AD48" s="62">
        <v>0</v>
      </c>
      <c r="AE48" s="63">
        <f t="shared" si="22"/>
        <v>0</v>
      </c>
    </row>
    <row r="49" spans="1:31" s="43" customFormat="1" ht="25.5" hidden="1" outlineLevel="1">
      <c r="A49" s="48">
        <f t="shared" si="16"/>
        <v>31</v>
      </c>
      <c r="B49" s="49" t="str">
        <f>'[1]2019'!B48</f>
        <v>Тренажер силовой 4-х позиционный, 00070113, 12.11.2014</v>
      </c>
      <c r="C49" s="50">
        <v>1</v>
      </c>
      <c r="D49" s="48" t="s">
        <v>138</v>
      </c>
      <c r="E49" s="48" t="s">
        <v>133</v>
      </c>
      <c r="F49" s="51"/>
      <c r="G49" s="52"/>
      <c r="H49" s="51" t="s">
        <v>180</v>
      </c>
      <c r="I49" s="53" t="str">
        <f>'[1]2016'!I44</f>
        <v>128</v>
      </c>
      <c r="J49" s="54" t="s">
        <v>162</v>
      </c>
      <c r="K49" s="55">
        <v>36</v>
      </c>
      <c r="L49" s="54">
        <f>3*12</f>
        <v>36</v>
      </c>
      <c r="M49" s="55"/>
      <c r="N49" s="56">
        <v>41955</v>
      </c>
      <c r="O49" s="80"/>
      <c r="P49" s="58">
        <f>'[1]2019'!R48</f>
        <v>47358</v>
      </c>
      <c r="Q49" s="58"/>
      <c r="R49" s="59">
        <f t="shared" si="17"/>
        <v>47358</v>
      </c>
      <c r="S49" s="59">
        <f>'[1]2019'!S48+'[1]2019'!Z48</f>
        <v>47358</v>
      </c>
      <c r="T49" s="59">
        <f>'[1]2019'!U48</f>
        <v>0</v>
      </c>
      <c r="U49" s="59">
        <f t="shared" si="15"/>
        <v>0</v>
      </c>
      <c r="V49" s="59">
        <f t="shared" si="18"/>
        <v>1315.5</v>
      </c>
      <c r="W49" s="59">
        <f t="shared" si="19"/>
        <v>1315.5</v>
      </c>
      <c r="X49" s="59">
        <f t="shared" si="20"/>
        <v>0</v>
      </c>
      <c r="Y49" s="59">
        <f t="shared" si="21"/>
        <v>1315.5</v>
      </c>
      <c r="Z49" s="60">
        <f t="shared" si="11"/>
        <v>0</v>
      </c>
      <c r="AA49" s="60">
        <f t="shared" si="12"/>
        <v>0</v>
      </c>
      <c r="AB49" s="60">
        <f t="shared" si="13"/>
        <v>0</v>
      </c>
      <c r="AC49" s="62">
        <f>'[1]2019'!AC48</f>
        <v>0</v>
      </c>
      <c r="AD49" s="62">
        <v>0</v>
      </c>
      <c r="AE49" s="63">
        <f t="shared" si="22"/>
        <v>0</v>
      </c>
    </row>
    <row r="50" spans="1:31" s="43" customFormat="1" ht="25.5" hidden="1" outlineLevel="1">
      <c r="A50" s="48">
        <f t="shared" si="16"/>
        <v>32</v>
      </c>
      <c r="B50" s="49" t="str">
        <f>'[1]2019'!B49</f>
        <v>Шкаф-купе № 2, 00075781, 18.12.2012</v>
      </c>
      <c r="C50" s="50">
        <v>1</v>
      </c>
      <c r="D50" s="48" t="s">
        <v>138</v>
      </c>
      <c r="E50" s="48" t="s">
        <v>133</v>
      </c>
      <c r="F50" s="51"/>
      <c r="G50" s="52"/>
      <c r="H50" s="51" t="s">
        <v>181</v>
      </c>
      <c r="I50" s="53" t="str">
        <f>'[1]2016'!I45</f>
        <v>130</v>
      </c>
      <c r="J50" s="54" t="s">
        <v>135</v>
      </c>
      <c r="K50" s="55">
        <v>84</v>
      </c>
      <c r="L50" s="54">
        <f>7*12</f>
        <v>84</v>
      </c>
      <c r="M50" s="55"/>
      <c r="N50" s="56">
        <v>41261</v>
      </c>
      <c r="O50" s="80"/>
      <c r="P50" s="58">
        <f>'[1]2019'!R49</f>
        <v>75300</v>
      </c>
      <c r="Q50" s="79"/>
      <c r="R50" s="59">
        <f t="shared" si="17"/>
        <v>75300</v>
      </c>
      <c r="S50" s="59">
        <f>'[1]2019'!S49+'[1]2019'!Z49</f>
        <v>75300</v>
      </c>
      <c r="T50" s="59">
        <f>'[1]2019'!U49</f>
        <v>0</v>
      </c>
      <c r="U50" s="59">
        <f t="shared" si="15"/>
        <v>0</v>
      </c>
      <c r="V50" s="59">
        <f t="shared" si="18"/>
        <v>896.42857142857144</v>
      </c>
      <c r="W50" s="59">
        <f t="shared" si="19"/>
        <v>896.42857142857144</v>
      </c>
      <c r="X50" s="59">
        <f t="shared" si="20"/>
        <v>0</v>
      </c>
      <c r="Y50" s="59">
        <f t="shared" si="21"/>
        <v>896.42857142857144</v>
      </c>
      <c r="Z50" s="60">
        <f t="shared" si="11"/>
        <v>0</v>
      </c>
      <c r="AA50" s="60">
        <f t="shared" si="12"/>
        <v>0</v>
      </c>
      <c r="AB50" s="60">
        <f t="shared" si="13"/>
        <v>0</v>
      </c>
      <c r="AC50" s="62">
        <f>'[1]2019'!AC49</f>
        <v>0</v>
      </c>
      <c r="AD50" s="62">
        <v>0</v>
      </c>
      <c r="AE50" s="63">
        <f t="shared" si="22"/>
        <v>0</v>
      </c>
    </row>
    <row r="51" spans="1:31" s="43" customFormat="1" ht="25.5" hidden="1" outlineLevel="1">
      <c r="A51" s="48">
        <f t="shared" si="16"/>
        <v>33</v>
      </c>
      <c r="B51" s="49" t="str">
        <f>'[1]2019'!B50</f>
        <v>Телефон Apple Iphone 6 64 GB Gold, Э00000073, 21.01.2015, 44 813.56</v>
      </c>
      <c r="C51" s="50">
        <v>1</v>
      </c>
      <c r="D51" s="48" t="s">
        <v>138</v>
      </c>
      <c r="E51" s="48" t="s">
        <v>133</v>
      </c>
      <c r="F51" s="51"/>
      <c r="G51" s="52"/>
      <c r="H51" s="51" t="s">
        <v>182</v>
      </c>
      <c r="I51" s="53" t="str">
        <f>'[1]2016'!I46</f>
        <v>180</v>
      </c>
      <c r="J51" s="54" t="s">
        <v>183</v>
      </c>
      <c r="K51" s="55">
        <v>24</v>
      </c>
      <c r="L51" s="54">
        <f>2*12</f>
        <v>24</v>
      </c>
      <c r="M51" s="55"/>
      <c r="N51" s="56">
        <v>42025</v>
      </c>
      <c r="O51" s="80"/>
      <c r="P51" s="58">
        <f>'[1]2019'!R50</f>
        <v>44813.56</v>
      </c>
      <c r="Q51" s="79"/>
      <c r="R51" s="59">
        <f t="shared" si="17"/>
        <v>44813.56</v>
      </c>
      <c r="S51" s="59">
        <f>'[1]2019'!S50+'[1]2019'!Z50</f>
        <v>44813.56</v>
      </c>
      <c r="T51" s="59">
        <f>'[1]2019'!U50</f>
        <v>0</v>
      </c>
      <c r="U51" s="59">
        <f t="shared" si="15"/>
        <v>0</v>
      </c>
      <c r="V51" s="59">
        <f t="shared" si="18"/>
        <v>1867.2316666666666</v>
      </c>
      <c r="W51" s="59">
        <f t="shared" si="19"/>
        <v>1867.2316666666666</v>
      </c>
      <c r="X51" s="59">
        <f t="shared" si="20"/>
        <v>0</v>
      </c>
      <c r="Y51" s="59">
        <f t="shared" si="21"/>
        <v>1867.2316666666666</v>
      </c>
      <c r="Z51" s="60">
        <f t="shared" si="11"/>
        <v>0</v>
      </c>
      <c r="AA51" s="60">
        <f t="shared" si="12"/>
        <v>0</v>
      </c>
      <c r="AB51" s="60">
        <f t="shared" si="13"/>
        <v>0</v>
      </c>
      <c r="AC51" s="62">
        <f>'[1]2019'!AC50</f>
        <v>0</v>
      </c>
      <c r="AD51" s="62">
        <v>0</v>
      </c>
      <c r="AE51" s="63">
        <f t="shared" si="22"/>
        <v>0</v>
      </c>
    </row>
    <row r="52" spans="1:31" s="43" customFormat="1" ht="25.5" hidden="1" outlineLevel="1">
      <c r="A52" s="48">
        <f t="shared" si="16"/>
        <v>34</v>
      </c>
      <c r="B52" s="49" t="str">
        <f>'[1]2019'!B51</f>
        <v>Шкаф-купе № 3, 00075782, 18.12.2012</v>
      </c>
      <c r="C52" s="50">
        <v>1</v>
      </c>
      <c r="D52" s="48" t="s">
        <v>138</v>
      </c>
      <c r="E52" s="48" t="s">
        <v>133</v>
      </c>
      <c r="F52" s="51"/>
      <c r="G52" s="52"/>
      <c r="H52" s="51" t="s">
        <v>184</v>
      </c>
      <c r="I52" s="53" t="str">
        <f>'[1]2016'!I47</f>
        <v>131</v>
      </c>
      <c r="J52" s="54" t="s">
        <v>135</v>
      </c>
      <c r="K52" s="55">
        <v>84</v>
      </c>
      <c r="L52" s="54">
        <f>7*12</f>
        <v>84</v>
      </c>
      <c r="M52" s="55"/>
      <c r="N52" s="56">
        <v>41261</v>
      </c>
      <c r="O52" s="80"/>
      <c r="P52" s="58">
        <f>'[1]2019'!R51</f>
        <v>49300</v>
      </c>
      <c r="Q52" s="79"/>
      <c r="R52" s="59">
        <f t="shared" si="17"/>
        <v>49300</v>
      </c>
      <c r="S52" s="59">
        <f>'[1]2019'!S51+'[1]2019'!Z51</f>
        <v>49300</v>
      </c>
      <c r="T52" s="59">
        <f>'[1]2019'!U51</f>
        <v>0</v>
      </c>
      <c r="U52" s="59">
        <f t="shared" si="15"/>
        <v>0</v>
      </c>
      <c r="V52" s="59">
        <f t="shared" si="18"/>
        <v>586.90476190476193</v>
      </c>
      <c r="W52" s="59">
        <f t="shared" si="19"/>
        <v>586.90476190476193</v>
      </c>
      <c r="X52" s="59">
        <f t="shared" si="20"/>
        <v>0</v>
      </c>
      <c r="Y52" s="59">
        <f t="shared" si="21"/>
        <v>586.90476190476193</v>
      </c>
      <c r="Z52" s="60">
        <f t="shared" si="11"/>
        <v>0</v>
      </c>
      <c r="AA52" s="60">
        <f t="shared" si="12"/>
        <v>0</v>
      </c>
      <c r="AB52" s="60">
        <f t="shared" si="13"/>
        <v>0</v>
      </c>
      <c r="AC52" s="62">
        <f>'[1]2019'!AC51</f>
        <v>0</v>
      </c>
      <c r="AD52" s="62">
        <v>0</v>
      </c>
      <c r="AE52" s="63">
        <f t="shared" si="22"/>
        <v>0</v>
      </c>
    </row>
    <row r="53" spans="1:31" s="43" customFormat="1" ht="25.5" hidden="1" outlineLevel="1">
      <c r="A53" s="48">
        <f t="shared" si="16"/>
        <v>35</v>
      </c>
      <c r="B53" s="49" t="str">
        <f>'[1]2019'!B52</f>
        <v xml:space="preserve">Снегоуборщик Master Yard MV8522 RE, </v>
      </c>
      <c r="C53" s="50">
        <v>1</v>
      </c>
      <c r="D53" s="48" t="s">
        <v>138</v>
      </c>
      <c r="E53" s="48" t="s">
        <v>133</v>
      </c>
      <c r="F53" s="51"/>
      <c r="G53" s="52"/>
      <c r="H53" s="51" t="s">
        <v>185</v>
      </c>
      <c r="I53" s="53"/>
      <c r="J53" s="54" t="s">
        <v>135</v>
      </c>
      <c r="K53" s="55">
        <v>180</v>
      </c>
      <c r="L53" s="54">
        <v>180</v>
      </c>
      <c r="M53" s="55"/>
      <c r="N53" s="56">
        <v>43223</v>
      </c>
      <c r="O53" s="56"/>
      <c r="P53" s="58">
        <f>'[1]2019'!R52</f>
        <v>56355.08</v>
      </c>
      <c r="Q53" s="79"/>
      <c r="R53" s="59">
        <f t="shared" si="17"/>
        <v>56355.08</v>
      </c>
      <c r="S53" s="59">
        <f>'[1]2019'!S52+'[1]2019'!Z52</f>
        <v>5948.5917777777777</v>
      </c>
      <c r="T53" s="59">
        <f>'[1]2019'!U52</f>
        <v>50406.488222222222</v>
      </c>
      <c r="U53" s="59">
        <f>T53+Q53-Z53</f>
        <v>46649.482888888888</v>
      </c>
      <c r="V53" s="59">
        <f t="shared" si="18"/>
        <v>313.08377777777781</v>
      </c>
      <c r="W53" s="59">
        <f t="shared" si="19"/>
        <v>313.08377777777781</v>
      </c>
      <c r="X53" s="59">
        <f t="shared" si="20"/>
        <v>0</v>
      </c>
      <c r="Y53" s="59">
        <f t="shared" si="21"/>
        <v>313.08377777777781</v>
      </c>
      <c r="Z53" s="60">
        <f t="shared" si="11"/>
        <v>3757.0053333333335</v>
      </c>
      <c r="AA53" s="60">
        <f t="shared" si="12"/>
        <v>3757.0053333333335</v>
      </c>
      <c r="AB53" s="60">
        <f>SUM(U53,T53)/2</f>
        <v>48527.985555555555</v>
      </c>
      <c r="AC53" s="62">
        <f>'[1]2019'!AC52</f>
        <v>0</v>
      </c>
      <c r="AD53" s="62">
        <v>0</v>
      </c>
      <c r="AE53" s="63">
        <f t="shared" si="22"/>
        <v>0</v>
      </c>
    </row>
    <row r="54" spans="1:31" s="43" customFormat="1" ht="25.5" hidden="1" outlineLevel="1">
      <c r="A54" s="48">
        <f t="shared" si="16"/>
        <v>36</v>
      </c>
      <c r="B54" s="49" t="str">
        <f>'[1]2019'!B53</f>
        <v>Система видеонаблюдения</v>
      </c>
      <c r="C54" s="50">
        <v>1</v>
      </c>
      <c r="D54" s="48" t="s">
        <v>138</v>
      </c>
      <c r="E54" s="48" t="s">
        <v>133</v>
      </c>
      <c r="F54" s="51"/>
      <c r="G54" s="52"/>
      <c r="H54" s="51" t="s">
        <v>186</v>
      </c>
      <c r="I54" s="53"/>
      <c r="J54" s="54" t="s">
        <v>149</v>
      </c>
      <c r="K54" s="55">
        <v>120</v>
      </c>
      <c r="L54" s="54">
        <v>120</v>
      </c>
      <c r="M54" s="55"/>
      <c r="N54" s="56">
        <v>43434</v>
      </c>
      <c r="O54" s="56"/>
      <c r="P54" s="58">
        <f>'[1]2019'!R53</f>
        <v>134196.81</v>
      </c>
      <c r="Q54" s="79"/>
      <c r="R54" s="59">
        <f t="shared" si="17"/>
        <v>134196.81</v>
      </c>
      <c r="S54" s="59">
        <f>'[1]2019'!S53+'[1]2019'!Z53</f>
        <v>14537.98775</v>
      </c>
      <c r="T54" s="59">
        <f>'[1]2019'!U53</f>
        <v>119658.82225000001</v>
      </c>
      <c r="U54" s="59">
        <f t="shared" ref="U54:U64" si="23">T54+Q54-Z54</f>
        <v>106239.14125000002</v>
      </c>
      <c r="V54" s="59">
        <f t="shared" si="18"/>
        <v>1118.30675</v>
      </c>
      <c r="W54" s="59">
        <f t="shared" si="19"/>
        <v>1118.30675</v>
      </c>
      <c r="X54" s="59">
        <f t="shared" si="20"/>
        <v>0</v>
      </c>
      <c r="Y54" s="59">
        <f t="shared" si="21"/>
        <v>1118.30675</v>
      </c>
      <c r="Z54" s="60">
        <f t="shared" si="11"/>
        <v>13419.681</v>
      </c>
      <c r="AA54" s="60">
        <f t="shared" si="12"/>
        <v>13419.681</v>
      </c>
      <c r="AB54" s="60">
        <f t="shared" ref="AB54:AB64" si="24">SUM(U54,T54)/2</f>
        <v>112948.98175000001</v>
      </c>
      <c r="AC54" s="62">
        <f>'[1]2019'!AC53</f>
        <v>0</v>
      </c>
      <c r="AD54" s="62">
        <v>0</v>
      </c>
      <c r="AE54" s="63">
        <f t="shared" si="22"/>
        <v>0</v>
      </c>
    </row>
    <row r="55" spans="1:31" s="43" customFormat="1" ht="25.5" hidden="1" outlineLevel="1">
      <c r="A55" s="48">
        <f t="shared" si="16"/>
        <v>37</v>
      </c>
      <c r="B55" s="49" t="str">
        <f>'[1]2019'!B54</f>
        <v>Ноутбук Asus Zenbook Flip</v>
      </c>
      <c r="C55" s="50">
        <v>1</v>
      </c>
      <c r="D55" s="48" t="s">
        <v>138</v>
      </c>
      <c r="E55" s="48" t="s">
        <v>133</v>
      </c>
      <c r="F55" s="51"/>
      <c r="G55" s="52"/>
      <c r="H55" s="51" t="s">
        <v>187</v>
      </c>
      <c r="I55" s="53"/>
      <c r="J55" s="54" t="s">
        <v>162</v>
      </c>
      <c r="K55" s="55">
        <v>36</v>
      </c>
      <c r="L55" s="54">
        <v>36</v>
      </c>
      <c r="M55" s="55"/>
      <c r="N55" s="56">
        <v>43343</v>
      </c>
      <c r="O55" s="56"/>
      <c r="P55" s="58">
        <f>'[1]2019'!R54</f>
        <v>82203.39</v>
      </c>
      <c r="Q55" s="79"/>
      <c r="R55" s="59">
        <f t="shared" si="17"/>
        <v>82203.39</v>
      </c>
      <c r="S55" s="59">
        <f>'[1]2019'!S54+'[1]2019'!Z54</f>
        <v>36534.839999999997</v>
      </c>
      <c r="T55" s="59">
        <f>'[1]2019'!U54</f>
        <v>45668.549999999996</v>
      </c>
      <c r="U55" s="59">
        <f t="shared" si="23"/>
        <v>18267.419999999998</v>
      </c>
      <c r="V55" s="59">
        <f t="shared" si="18"/>
        <v>2283.4274999999998</v>
      </c>
      <c r="W55" s="59">
        <f t="shared" si="19"/>
        <v>2283.4274999999998</v>
      </c>
      <c r="X55" s="59">
        <f t="shared" si="20"/>
        <v>0</v>
      </c>
      <c r="Y55" s="59">
        <f t="shared" si="21"/>
        <v>2283.4274999999998</v>
      </c>
      <c r="Z55" s="60">
        <f t="shared" si="11"/>
        <v>27401.129999999997</v>
      </c>
      <c r="AA55" s="60">
        <f t="shared" si="12"/>
        <v>18267.419999999998</v>
      </c>
      <c r="AB55" s="60">
        <f t="shared" si="24"/>
        <v>31967.984999999997</v>
      </c>
      <c r="AC55" s="62">
        <f>'[1]2019'!AC54</f>
        <v>0</v>
      </c>
      <c r="AD55" s="62">
        <v>0</v>
      </c>
      <c r="AE55" s="63">
        <f t="shared" si="22"/>
        <v>0</v>
      </c>
    </row>
    <row r="56" spans="1:31" s="43" customFormat="1" ht="12.75" hidden="1" outlineLevel="1">
      <c r="A56" s="48">
        <f t="shared" si="16"/>
        <v>38</v>
      </c>
      <c r="B56" s="49" t="str">
        <f>'[1]2019'!B55</f>
        <v>Разборный склад-навес для хранения материалов, Э00000283</v>
      </c>
      <c r="C56" s="50">
        <v>1</v>
      </c>
      <c r="D56" s="48" t="s">
        <v>138</v>
      </c>
      <c r="E56" s="48" t="s">
        <v>82</v>
      </c>
      <c r="F56" s="51"/>
      <c r="G56" s="52"/>
      <c r="H56" s="51" t="s">
        <v>188</v>
      </c>
      <c r="I56" s="53"/>
      <c r="J56" s="54" t="s">
        <v>131</v>
      </c>
      <c r="K56" s="54">
        <v>361</v>
      </c>
      <c r="L56" s="54">
        <v>361</v>
      </c>
      <c r="M56" s="55"/>
      <c r="N56" s="56">
        <v>43769</v>
      </c>
      <c r="O56" s="56"/>
      <c r="P56" s="58">
        <f>'[1]2019'!R55</f>
        <v>77859.86</v>
      </c>
      <c r="Q56" s="79"/>
      <c r="R56" s="59">
        <f t="shared" si="17"/>
        <v>77859.86</v>
      </c>
      <c r="S56" s="59">
        <f>'[1]2019'!S55+'[1]2019'!Z55</f>
        <v>431.35656509695292</v>
      </c>
      <c r="T56" s="59">
        <f>'[1]2019'!U55</f>
        <v>77428.503434903047</v>
      </c>
      <c r="U56" s="59">
        <f t="shared" si="23"/>
        <v>74840.364044321323</v>
      </c>
      <c r="V56" s="59">
        <f t="shared" si="18"/>
        <v>215.67828254847646</v>
      </c>
      <c r="W56" s="59">
        <f t="shared" si="19"/>
        <v>215.67828254847646</v>
      </c>
      <c r="X56" s="59">
        <f t="shared" si="20"/>
        <v>0</v>
      </c>
      <c r="Y56" s="59">
        <f t="shared" si="21"/>
        <v>215.67828254847646</v>
      </c>
      <c r="Z56" s="60">
        <f t="shared" si="11"/>
        <v>2588.1393905817176</v>
      </c>
      <c r="AA56" s="60">
        <f t="shared" si="12"/>
        <v>2588.1393905817176</v>
      </c>
      <c r="AB56" s="60">
        <f t="shared" si="24"/>
        <v>76134.433739612185</v>
      </c>
      <c r="AC56" s="62">
        <v>2.1999999999999999E-2</v>
      </c>
      <c r="AD56" s="62">
        <v>0</v>
      </c>
      <c r="AE56" s="63">
        <f t="shared" si="22"/>
        <v>1674.9575422714679</v>
      </c>
    </row>
    <row r="57" spans="1:31" s="43" customFormat="1" ht="25.5" hidden="1" outlineLevel="1">
      <c r="A57" s="48">
        <f t="shared" si="16"/>
        <v>39</v>
      </c>
      <c r="B57" s="49" t="str">
        <f>'[1]2019'!B57</f>
        <v>МФУ HP LaserJet Pro M426fdn, Э00000262</v>
      </c>
      <c r="C57" s="50">
        <v>1</v>
      </c>
      <c r="D57" s="48" t="s">
        <v>138</v>
      </c>
      <c r="E57" s="48" t="s">
        <v>133</v>
      </c>
      <c r="F57" s="51"/>
      <c r="G57" s="52"/>
      <c r="H57" s="51" t="s">
        <v>189</v>
      </c>
      <c r="I57" s="53"/>
      <c r="J57" s="54" t="s">
        <v>162</v>
      </c>
      <c r="K57" s="54">
        <v>36</v>
      </c>
      <c r="L57" s="54">
        <v>36</v>
      </c>
      <c r="M57" s="55"/>
      <c r="N57" s="56">
        <v>43616</v>
      </c>
      <c r="O57" s="56"/>
      <c r="P57" s="58">
        <f>'[1]2019'!R57</f>
        <v>22703.33</v>
      </c>
      <c r="Q57" s="79"/>
      <c r="R57" s="59">
        <f t="shared" si="17"/>
        <v>22703.33</v>
      </c>
      <c r="S57" s="59">
        <f>'[1]2019'!S57+'[1]2019'!Z57</f>
        <v>4414.5363888888896</v>
      </c>
      <c r="T57" s="59">
        <f>'[1]2019'!U57</f>
        <v>18288.793611111112</v>
      </c>
      <c r="U57" s="59">
        <f t="shared" si="23"/>
        <v>10721.016944444444</v>
      </c>
      <c r="V57" s="59">
        <f t="shared" si="18"/>
        <v>630.64805555555563</v>
      </c>
      <c r="W57" s="59">
        <f t="shared" si="19"/>
        <v>630.64805555555563</v>
      </c>
      <c r="X57" s="59">
        <f t="shared" si="20"/>
        <v>0</v>
      </c>
      <c r="Y57" s="59">
        <f t="shared" si="21"/>
        <v>630.64805555555563</v>
      </c>
      <c r="Z57" s="60">
        <f t="shared" si="11"/>
        <v>7567.7766666666676</v>
      </c>
      <c r="AA57" s="60">
        <f t="shared" si="12"/>
        <v>7567.7766666666676</v>
      </c>
      <c r="AB57" s="60">
        <f t="shared" si="24"/>
        <v>14504.905277777778</v>
      </c>
      <c r="AC57" s="62">
        <f>'[1]2019'!AC57</f>
        <v>0</v>
      </c>
      <c r="AD57" s="62">
        <v>0</v>
      </c>
      <c r="AE57" s="63">
        <f t="shared" si="22"/>
        <v>0</v>
      </c>
    </row>
    <row r="58" spans="1:31" s="43" customFormat="1" ht="25.5" hidden="1" outlineLevel="1">
      <c r="A58" s="48">
        <f t="shared" si="16"/>
        <v>40</v>
      </c>
      <c r="B58" s="49" t="str">
        <f>'[1]2019'!B58</f>
        <v>МФУ НР LaserJet Pro М426fdn, Э00000270</v>
      </c>
      <c r="C58" s="50">
        <v>1</v>
      </c>
      <c r="D58" s="48" t="s">
        <v>138</v>
      </c>
      <c r="E58" s="48" t="s">
        <v>133</v>
      </c>
      <c r="F58" s="51"/>
      <c r="G58" s="52"/>
      <c r="H58" s="51" t="s">
        <v>190</v>
      </c>
      <c r="I58" s="53"/>
      <c r="J58" s="54" t="s">
        <v>162</v>
      </c>
      <c r="K58" s="54">
        <v>36</v>
      </c>
      <c r="L58" s="54">
        <v>36</v>
      </c>
      <c r="M58" s="55"/>
      <c r="N58" s="56">
        <v>43703</v>
      </c>
      <c r="O58" s="56"/>
      <c r="P58" s="58">
        <f>'[1]2019'!R58</f>
        <v>24083.33</v>
      </c>
      <c r="Q58" s="79"/>
      <c r="R58" s="59">
        <f t="shared" si="17"/>
        <v>24083.33</v>
      </c>
      <c r="S58" s="59">
        <f>'[1]2019'!S58+'[1]2019'!Z58</f>
        <v>2675.9255555555555</v>
      </c>
      <c r="T58" s="59">
        <f>'[1]2019'!U58</f>
        <v>21407.404444444444</v>
      </c>
      <c r="U58" s="59">
        <f t="shared" si="23"/>
        <v>13379.627777777778</v>
      </c>
      <c r="V58" s="59">
        <f t="shared" si="18"/>
        <v>668.98138888888889</v>
      </c>
      <c r="W58" s="59">
        <f t="shared" si="19"/>
        <v>668.98138888888889</v>
      </c>
      <c r="X58" s="59">
        <f t="shared" si="20"/>
        <v>0</v>
      </c>
      <c r="Y58" s="59">
        <f t="shared" si="21"/>
        <v>668.98138888888889</v>
      </c>
      <c r="Z58" s="60">
        <f t="shared" si="11"/>
        <v>8027.7766666666666</v>
      </c>
      <c r="AA58" s="60">
        <f t="shared" si="12"/>
        <v>8027.7766666666666</v>
      </c>
      <c r="AB58" s="60">
        <f t="shared" si="24"/>
        <v>17393.516111111112</v>
      </c>
      <c r="AC58" s="62">
        <f>'[1]2019'!AC58</f>
        <v>0</v>
      </c>
      <c r="AD58" s="62">
        <v>0</v>
      </c>
      <c r="AE58" s="63">
        <f t="shared" si="22"/>
        <v>0</v>
      </c>
    </row>
    <row r="59" spans="1:31" s="43" customFormat="1" ht="25.5" hidden="1" outlineLevel="1">
      <c r="A59" s="48">
        <f t="shared" si="16"/>
        <v>41</v>
      </c>
      <c r="B59" s="49" t="str">
        <f>'[1]2019'!B59</f>
        <v>МФУ НР LaserJet Pro М426fdn, Э00000271</v>
      </c>
      <c r="C59" s="50">
        <v>1</v>
      </c>
      <c r="D59" s="48" t="s">
        <v>138</v>
      </c>
      <c r="E59" s="48" t="s">
        <v>133</v>
      </c>
      <c r="F59" s="51"/>
      <c r="G59" s="52"/>
      <c r="H59" s="51" t="s">
        <v>191</v>
      </c>
      <c r="I59" s="53"/>
      <c r="J59" s="54" t="s">
        <v>162</v>
      </c>
      <c r="K59" s="54">
        <v>36</v>
      </c>
      <c r="L59" s="54">
        <v>36</v>
      </c>
      <c r="M59" s="55"/>
      <c r="N59" s="56">
        <v>43703</v>
      </c>
      <c r="O59" s="56"/>
      <c r="P59" s="58">
        <f>'[1]2019'!R59</f>
        <v>24083.33</v>
      </c>
      <c r="Q59" s="79"/>
      <c r="R59" s="59">
        <f t="shared" si="17"/>
        <v>24083.33</v>
      </c>
      <c r="S59" s="59">
        <f>'[1]2019'!S59+'[1]2019'!Z59</f>
        <v>2675.9255555555555</v>
      </c>
      <c r="T59" s="59">
        <f>'[1]2019'!U59</f>
        <v>21407.404444444444</v>
      </c>
      <c r="U59" s="59">
        <f t="shared" si="23"/>
        <v>13379.627777777778</v>
      </c>
      <c r="V59" s="59">
        <f t="shared" si="18"/>
        <v>668.98138888888889</v>
      </c>
      <c r="W59" s="59">
        <f t="shared" si="19"/>
        <v>668.98138888888889</v>
      </c>
      <c r="X59" s="59">
        <f t="shared" si="20"/>
        <v>0</v>
      </c>
      <c r="Y59" s="59">
        <f t="shared" si="21"/>
        <v>668.98138888888889</v>
      </c>
      <c r="Z59" s="60">
        <f t="shared" si="11"/>
        <v>8027.7766666666666</v>
      </c>
      <c r="AA59" s="60">
        <f t="shared" si="12"/>
        <v>8027.7766666666666</v>
      </c>
      <c r="AB59" s="60">
        <f t="shared" si="24"/>
        <v>17393.516111111112</v>
      </c>
      <c r="AC59" s="62">
        <f>'[1]2019'!AC59</f>
        <v>0</v>
      </c>
      <c r="AD59" s="62">
        <v>0</v>
      </c>
      <c r="AE59" s="63">
        <f t="shared" si="22"/>
        <v>0</v>
      </c>
    </row>
    <row r="60" spans="1:31" s="43" customFormat="1" ht="25.5" hidden="1" outlineLevel="1">
      <c r="A60" s="48">
        <f t="shared" si="16"/>
        <v>42</v>
      </c>
      <c r="B60" s="49" t="str">
        <f>'[1]2019'!B60</f>
        <v>Разборный навес, Э00000280</v>
      </c>
      <c r="C60" s="50">
        <v>1</v>
      </c>
      <c r="D60" s="48" t="s">
        <v>138</v>
      </c>
      <c r="E60" s="48" t="s">
        <v>82</v>
      </c>
      <c r="F60" s="51"/>
      <c r="G60" s="52"/>
      <c r="H60" s="51" t="s">
        <v>192</v>
      </c>
      <c r="I60" s="53"/>
      <c r="J60" s="54" t="s">
        <v>193</v>
      </c>
      <c r="K60" s="54">
        <v>360</v>
      </c>
      <c r="L60" s="54">
        <v>360</v>
      </c>
      <c r="M60" s="55"/>
      <c r="N60" s="56">
        <v>43708</v>
      </c>
      <c r="O60" s="56"/>
      <c r="P60" s="58">
        <f>'[1]2019'!R60</f>
        <v>140862.49</v>
      </c>
      <c r="Q60" s="79"/>
      <c r="R60" s="59">
        <f t="shared" si="17"/>
        <v>140862.49</v>
      </c>
      <c r="S60" s="59">
        <f>'[1]2019'!S60+'[1]2019'!Z60</f>
        <v>1565.1387777777777</v>
      </c>
      <c r="T60" s="59">
        <f>'[1]2019'!U60</f>
        <v>139297.35122222221</v>
      </c>
      <c r="U60" s="59">
        <f t="shared" si="23"/>
        <v>134601.93488888888</v>
      </c>
      <c r="V60" s="59">
        <f t="shared" si="18"/>
        <v>391.28469444444443</v>
      </c>
      <c r="W60" s="59">
        <f t="shared" si="19"/>
        <v>391.28469444444443</v>
      </c>
      <c r="X60" s="59">
        <f t="shared" si="20"/>
        <v>0</v>
      </c>
      <c r="Y60" s="59">
        <f t="shared" si="21"/>
        <v>391.28469444444443</v>
      </c>
      <c r="Z60" s="60">
        <f t="shared" si="11"/>
        <v>4695.4163333333327</v>
      </c>
      <c r="AA60" s="60">
        <f t="shared" si="12"/>
        <v>4695.4163333333327</v>
      </c>
      <c r="AB60" s="60">
        <f t="shared" si="24"/>
        <v>136949.64305555553</v>
      </c>
      <c r="AC60" s="62">
        <v>2.1999999999999999E-2</v>
      </c>
      <c r="AD60" s="62">
        <v>0</v>
      </c>
      <c r="AE60" s="63">
        <f t="shared" si="22"/>
        <v>3012.8921472222214</v>
      </c>
    </row>
    <row r="61" spans="1:31" s="43" customFormat="1" ht="25.5" hidden="1" outlineLevel="1">
      <c r="A61" s="48">
        <f t="shared" si="16"/>
        <v>43</v>
      </c>
      <c r="B61" s="49" t="str">
        <f>'[1]2019'!B61</f>
        <v>Монитор АОС, Э00000254</v>
      </c>
      <c r="C61" s="50">
        <v>1</v>
      </c>
      <c r="D61" s="48" t="s">
        <v>138</v>
      </c>
      <c r="E61" s="48" t="s">
        <v>133</v>
      </c>
      <c r="F61" s="51"/>
      <c r="G61" s="52"/>
      <c r="H61" s="51" t="s">
        <v>194</v>
      </c>
      <c r="I61" s="53"/>
      <c r="J61" s="54" t="s">
        <v>162</v>
      </c>
      <c r="K61" s="54">
        <v>36</v>
      </c>
      <c r="L61" s="54">
        <v>36</v>
      </c>
      <c r="M61" s="55"/>
      <c r="N61" s="56">
        <v>43556</v>
      </c>
      <c r="O61" s="56"/>
      <c r="P61" s="58">
        <f>'[1]2019'!R61</f>
        <v>51666.67</v>
      </c>
      <c r="Q61" s="79"/>
      <c r="R61" s="59">
        <f t="shared" si="17"/>
        <v>51666.67</v>
      </c>
      <c r="S61" s="59">
        <f>'[1]2019'!S61+'[1]2019'!Z61</f>
        <v>12916.6675</v>
      </c>
      <c r="T61" s="59">
        <f>'[1]2019'!U61</f>
        <v>38750.002500000002</v>
      </c>
      <c r="U61" s="59">
        <f t="shared" si="23"/>
        <v>21527.779166666671</v>
      </c>
      <c r="V61" s="59">
        <f t="shared" si="18"/>
        <v>1435.1852777777776</v>
      </c>
      <c r="W61" s="59">
        <f t="shared" si="19"/>
        <v>1435.1852777777776</v>
      </c>
      <c r="X61" s="59">
        <f t="shared" si="20"/>
        <v>0</v>
      </c>
      <c r="Y61" s="59">
        <f t="shared" si="21"/>
        <v>1435.1852777777776</v>
      </c>
      <c r="Z61" s="60">
        <f t="shared" si="11"/>
        <v>17222.223333333332</v>
      </c>
      <c r="AA61" s="60">
        <f t="shared" si="12"/>
        <v>17222.223333333332</v>
      </c>
      <c r="AB61" s="60">
        <f t="shared" si="24"/>
        <v>30138.890833333338</v>
      </c>
      <c r="AC61" s="62">
        <f>'[1]2019'!AC61</f>
        <v>0</v>
      </c>
      <c r="AD61" s="62">
        <v>0</v>
      </c>
      <c r="AE61" s="63">
        <f t="shared" si="22"/>
        <v>0</v>
      </c>
    </row>
    <row r="62" spans="1:31" s="43" customFormat="1" ht="25.5" hidden="1" outlineLevel="1">
      <c r="A62" s="48">
        <f t="shared" si="16"/>
        <v>44</v>
      </c>
      <c r="B62" s="49" t="str">
        <f>'[1]2019'!B62</f>
        <v>Смартфон Apple iPhone 11 256GB Purple, Э00000315</v>
      </c>
      <c r="C62" s="50">
        <v>1</v>
      </c>
      <c r="D62" s="48" t="s">
        <v>138</v>
      </c>
      <c r="E62" s="48" t="s">
        <v>133</v>
      </c>
      <c r="F62" s="51"/>
      <c r="G62" s="52"/>
      <c r="H62" s="51" t="s">
        <v>195</v>
      </c>
      <c r="I62" s="53"/>
      <c r="J62" s="54" t="s">
        <v>158</v>
      </c>
      <c r="K62" s="54">
        <v>60</v>
      </c>
      <c r="L62" s="54">
        <v>60</v>
      </c>
      <c r="M62" s="55"/>
      <c r="N62" s="56">
        <v>43827</v>
      </c>
      <c r="O62" s="56"/>
      <c r="P62" s="58">
        <f>'[1]2019'!R62</f>
        <v>61658.33</v>
      </c>
      <c r="Q62" s="79"/>
      <c r="R62" s="59">
        <f t="shared" si="17"/>
        <v>61658.33</v>
      </c>
      <c r="S62" s="59">
        <f>'[1]2019'!S62+'[1]2019'!Z62</f>
        <v>0</v>
      </c>
      <c r="T62" s="59">
        <f>'[1]2019'!U62</f>
        <v>61658.33</v>
      </c>
      <c r="U62" s="59">
        <f t="shared" si="23"/>
        <v>49326.664000000004</v>
      </c>
      <c r="V62" s="59">
        <f t="shared" si="18"/>
        <v>1027.6388333333334</v>
      </c>
      <c r="W62" s="59">
        <f t="shared" si="19"/>
        <v>1027.6388333333334</v>
      </c>
      <c r="X62" s="59">
        <f t="shared" si="20"/>
        <v>0</v>
      </c>
      <c r="Y62" s="59">
        <f t="shared" si="21"/>
        <v>1027.6388333333334</v>
      </c>
      <c r="Z62" s="60">
        <f t="shared" si="11"/>
        <v>12331.666000000001</v>
      </c>
      <c r="AA62" s="60">
        <f t="shared" si="12"/>
        <v>12331.666000000001</v>
      </c>
      <c r="AB62" s="60">
        <f t="shared" si="24"/>
        <v>55492.497000000003</v>
      </c>
      <c r="AC62" s="62">
        <f>'[1]2019'!AC62</f>
        <v>0</v>
      </c>
      <c r="AD62" s="62">
        <v>0</v>
      </c>
      <c r="AE62" s="63">
        <f t="shared" si="22"/>
        <v>0</v>
      </c>
    </row>
    <row r="63" spans="1:31" s="43" customFormat="1" ht="25.5" hidden="1" outlineLevel="1">
      <c r="A63" s="48">
        <f t="shared" si="16"/>
        <v>45</v>
      </c>
      <c r="B63" s="49" t="str">
        <f>'[1]2019'!B63</f>
        <v>Компьютер Acer, Э00000261</v>
      </c>
      <c r="C63" s="50">
        <v>1</v>
      </c>
      <c r="D63" s="48" t="s">
        <v>138</v>
      </c>
      <c r="E63" s="48" t="s">
        <v>133</v>
      </c>
      <c r="F63" s="51"/>
      <c r="G63" s="52"/>
      <c r="H63" s="51" t="s">
        <v>196</v>
      </c>
      <c r="I63" s="53"/>
      <c r="J63" s="54" t="s">
        <v>162</v>
      </c>
      <c r="K63" s="54">
        <v>36</v>
      </c>
      <c r="L63" s="54">
        <v>36</v>
      </c>
      <c r="M63" s="55"/>
      <c r="N63" s="56">
        <v>43616</v>
      </c>
      <c r="O63" s="56"/>
      <c r="P63" s="58">
        <f>'[1]2019'!R63</f>
        <v>45398.34</v>
      </c>
      <c r="Q63" s="79"/>
      <c r="R63" s="59">
        <f t="shared" si="17"/>
        <v>45398.34</v>
      </c>
      <c r="S63" s="59">
        <f>'[1]2019'!S63+'[1]2019'!Z63</f>
        <v>8827.4549999999981</v>
      </c>
      <c r="T63" s="59">
        <f>'[1]2019'!U63</f>
        <v>36570.884999999995</v>
      </c>
      <c r="U63" s="59">
        <f t="shared" si="23"/>
        <v>21438.104999999996</v>
      </c>
      <c r="V63" s="59">
        <f t="shared" si="18"/>
        <v>1261.0649999999998</v>
      </c>
      <c r="W63" s="59">
        <f t="shared" si="19"/>
        <v>1261.0649999999998</v>
      </c>
      <c r="X63" s="59">
        <f t="shared" si="20"/>
        <v>0</v>
      </c>
      <c r="Y63" s="59">
        <f t="shared" si="21"/>
        <v>1261.0649999999998</v>
      </c>
      <c r="Z63" s="60">
        <f t="shared" si="11"/>
        <v>15132.779999999999</v>
      </c>
      <c r="AA63" s="60">
        <f t="shared" si="12"/>
        <v>15132.779999999999</v>
      </c>
      <c r="AB63" s="60">
        <f t="shared" si="24"/>
        <v>29004.494999999995</v>
      </c>
      <c r="AC63" s="62">
        <f>'[1]2019'!AC63</f>
        <v>0</v>
      </c>
      <c r="AD63" s="62">
        <v>0</v>
      </c>
      <c r="AE63" s="63">
        <f t="shared" si="22"/>
        <v>0</v>
      </c>
    </row>
    <row r="64" spans="1:31" s="43" customFormat="1" ht="12.75" hidden="1" outlineLevel="1">
      <c r="A64" s="48">
        <f t="shared" si="16"/>
        <v>46</v>
      </c>
      <c r="B64" s="49" t="str">
        <f>'[1]2019'!B64</f>
        <v>Разборный склад-навес для хранения материалов, Э00000264</v>
      </c>
      <c r="C64" s="50">
        <v>1</v>
      </c>
      <c r="D64" s="48" t="s">
        <v>138</v>
      </c>
      <c r="E64" s="48" t="s">
        <v>128</v>
      </c>
      <c r="F64" s="51"/>
      <c r="G64" s="52"/>
      <c r="H64" s="51" t="s">
        <v>197</v>
      </c>
      <c r="I64" s="53"/>
      <c r="J64" s="54" t="s">
        <v>131</v>
      </c>
      <c r="K64" s="54">
        <v>361</v>
      </c>
      <c r="L64" s="54">
        <v>361</v>
      </c>
      <c r="M64" s="55"/>
      <c r="N64" s="56">
        <v>43585</v>
      </c>
      <c r="O64" s="56"/>
      <c r="P64" s="58">
        <f>'[1]2019'!R64</f>
        <v>59367.28</v>
      </c>
      <c r="Q64" s="79"/>
      <c r="R64" s="59">
        <f t="shared" si="17"/>
        <v>59367.28</v>
      </c>
      <c r="S64" s="59">
        <f>'[1]2019'!S64+'[1]2019'!Z64</f>
        <v>1315.6183933518005</v>
      </c>
      <c r="T64" s="59">
        <f>'[1]2019'!U64</f>
        <v>58051.661606648195</v>
      </c>
      <c r="U64" s="59">
        <f t="shared" si="23"/>
        <v>56078.234016620496</v>
      </c>
      <c r="V64" s="59">
        <f t="shared" si="18"/>
        <v>164.45229916897506</v>
      </c>
      <c r="W64" s="59">
        <f t="shared" si="19"/>
        <v>164.45229916897506</v>
      </c>
      <c r="X64" s="59">
        <f t="shared" si="20"/>
        <v>0</v>
      </c>
      <c r="Y64" s="59">
        <f t="shared" si="21"/>
        <v>164.45229916897506</v>
      </c>
      <c r="Z64" s="60">
        <f t="shared" si="11"/>
        <v>1973.4275900277007</v>
      </c>
      <c r="AA64" s="60">
        <f t="shared" si="12"/>
        <v>1973.4275900277007</v>
      </c>
      <c r="AB64" s="60">
        <f t="shared" si="24"/>
        <v>57064.947811634345</v>
      </c>
      <c r="AC64" s="62">
        <v>2.1999999999999999E-2</v>
      </c>
      <c r="AD64" s="62">
        <v>0</v>
      </c>
      <c r="AE64" s="63">
        <f t="shared" si="22"/>
        <v>1255.4288518559556</v>
      </c>
    </row>
    <row r="65" spans="1:59" s="43" customFormat="1" ht="24.75" hidden="1" customHeight="1" outlineLevel="1">
      <c r="A65" s="48">
        <f t="shared" si="16"/>
        <v>47</v>
      </c>
      <c r="B65" s="49" t="s">
        <v>198</v>
      </c>
      <c r="C65" s="50">
        <v>1</v>
      </c>
      <c r="D65" s="48" t="s">
        <v>138</v>
      </c>
      <c r="E65" s="48" t="s">
        <v>133</v>
      </c>
      <c r="F65" s="51"/>
      <c r="G65" s="52"/>
      <c r="H65" s="51" t="s">
        <v>199</v>
      </c>
      <c r="I65" s="53"/>
      <c r="J65" s="54" t="s">
        <v>162</v>
      </c>
      <c r="K65" s="54"/>
      <c r="L65" s="54">
        <v>36</v>
      </c>
      <c r="M65" s="54">
        <v>36</v>
      </c>
      <c r="N65" s="56"/>
      <c r="O65" s="56">
        <v>44193</v>
      </c>
      <c r="P65" s="58"/>
      <c r="Q65" s="59">
        <v>22051.67</v>
      </c>
      <c r="R65" s="59">
        <f t="shared" si="17"/>
        <v>22051.67</v>
      </c>
      <c r="S65" s="59"/>
      <c r="T65" s="59">
        <v>0</v>
      </c>
      <c r="U65" s="59">
        <f t="shared" ref="U65:U70" si="25">T65+Q65-Z65</f>
        <v>22051.67</v>
      </c>
      <c r="V65" s="59">
        <f>IF(K65=0,0,P65/K65)</f>
        <v>0</v>
      </c>
      <c r="W65" s="59">
        <f>IF(L65=0,0,IF(K65&gt;L65,V65,P65/L65))</f>
        <v>0</v>
      </c>
      <c r="X65" s="59">
        <f>IF(M65=0,0,R65/M65)</f>
        <v>612.54638888888883</v>
      </c>
      <c r="Y65" s="59">
        <f>IF(L65=0,0,IF(M65&gt;L65,X65,R65/L65))</f>
        <v>612.54638888888883</v>
      </c>
      <c r="Z65" s="60">
        <f t="shared" ref="Z65:Z70" si="26">IF($N65&gt;$T$13,(DATEDIF($N65,$U$13,"M")*$X65),IF($Q65=0,(IF(V65*12&lt;T65,V65*12,T65)),(DATEDIF($T$13,$O65,"M")+1)*V65+(DATEDIF($O65,$U$13,"M")*X65)))</f>
        <v>0</v>
      </c>
      <c r="AA65" s="60">
        <f>IF($N65&gt;$T$13,(DATEDIF($N65,$U$13,"M")*$Y65),IF($Q65=0,(IF(W65*12&lt;U65,W65*12,U65)),(DATEDIF($T$13,$O65,"M")+1)*W65+(DATEDIF($O65,$U$13,"M")*Y65)))</f>
        <v>0</v>
      </c>
      <c r="AB65" s="60">
        <f>SUM(U65,T65)/2</f>
        <v>11025.834999999999</v>
      </c>
      <c r="AC65" s="62">
        <v>0</v>
      </c>
      <c r="AD65" s="62">
        <v>0</v>
      </c>
      <c r="AE65" s="63">
        <f>IF($C$3="УСН",0,IF(AND($E65="движимое",N65&gt;$AF$1),0,IF($G65=0,AB65*AC65,G65*AD65)))</f>
        <v>0</v>
      </c>
    </row>
    <row r="66" spans="1:59" s="43" customFormat="1" ht="24.75" hidden="1" customHeight="1" outlineLevel="1">
      <c r="A66" s="48">
        <f t="shared" si="16"/>
        <v>48</v>
      </c>
      <c r="B66" s="49" t="s">
        <v>200</v>
      </c>
      <c r="C66" s="50">
        <v>1</v>
      </c>
      <c r="D66" s="48" t="s">
        <v>138</v>
      </c>
      <c r="E66" s="48" t="s">
        <v>133</v>
      </c>
      <c r="F66" s="51"/>
      <c r="G66" s="52"/>
      <c r="H66" s="51" t="s">
        <v>201</v>
      </c>
      <c r="I66" s="53"/>
      <c r="J66" s="54" t="s">
        <v>162</v>
      </c>
      <c r="K66" s="54"/>
      <c r="L66" s="54">
        <v>36</v>
      </c>
      <c r="M66" s="54">
        <v>36</v>
      </c>
      <c r="N66" s="56"/>
      <c r="O66" s="56">
        <v>44193</v>
      </c>
      <c r="P66" s="58"/>
      <c r="Q66" s="59">
        <v>22051.66</v>
      </c>
      <c r="R66" s="59">
        <f t="shared" si="17"/>
        <v>22051.66</v>
      </c>
      <c r="S66" s="59"/>
      <c r="T66" s="59">
        <v>0</v>
      </c>
      <c r="U66" s="59">
        <f t="shared" si="25"/>
        <v>22051.66</v>
      </c>
      <c r="V66" s="59">
        <f>IF(K66=0,0,P66/K66)</f>
        <v>0</v>
      </c>
      <c r="W66" s="59">
        <f>IF(L66=0,0,IF(K66&gt;L66,V66,P66/L66))</f>
        <v>0</v>
      </c>
      <c r="X66" s="59">
        <f>IF(M66=0,0,R66/M66)</f>
        <v>612.54611111111114</v>
      </c>
      <c r="Y66" s="59">
        <f>IF(L66=0,0,IF(M66&gt;L66,X66,R66/L66))</f>
        <v>612.54611111111114</v>
      </c>
      <c r="Z66" s="60">
        <f t="shared" si="26"/>
        <v>0</v>
      </c>
      <c r="AA66" s="60">
        <f>IF($N66&gt;$T$13,(DATEDIF($N66,$U$13,"M")*$Y66),IF($Q66=0,(IF(W66*12&lt;U66,W66*12,U66)),(DATEDIF($T$13,$O66,"M")+1)*W66+(DATEDIF($O66,$U$13,"M")*Y66)))</f>
        <v>0</v>
      </c>
      <c r="AB66" s="60">
        <f>SUM(U66,T66)/2</f>
        <v>11025.83</v>
      </c>
      <c r="AC66" s="62">
        <v>0</v>
      </c>
      <c r="AD66" s="62">
        <v>0</v>
      </c>
      <c r="AE66" s="63">
        <f>IF($C$3="УСН",0,IF(AND($E66="движимое",N66&gt;$AF$1),0,IF($G66=0,AB66*AC66,G66*AD66)))</f>
        <v>0</v>
      </c>
    </row>
    <row r="67" spans="1:59" s="43" customFormat="1" ht="24.75" hidden="1" customHeight="1" outlineLevel="1">
      <c r="A67" s="48">
        <f t="shared" si="16"/>
        <v>49</v>
      </c>
      <c r="B67" s="49" t="s">
        <v>202</v>
      </c>
      <c r="C67" s="50">
        <v>1</v>
      </c>
      <c r="D67" s="48" t="s">
        <v>138</v>
      </c>
      <c r="E67" s="48" t="s">
        <v>133</v>
      </c>
      <c r="F67" s="51"/>
      <c r="G67" s="52"/>
      <c r="H67" s="51" t="s">
        <v>203</v>
      </c>
      <c r="I67" s="53"/>
      <c r="J67" s="54" t="s">
        <v>162</v>
      </c>
      <c r="K67" s="54"/>
      <c r="L67" s="54">
        <v>36</v>
      </c>
      <c r="M67" s="54">
        <v>36</v>
      </c>
      <c r="N67" s="56"/>
      <c r="O67" s="56">
        <v>44193</v>
      </c>
      <c r="P67" s="58"/>
      <c r="Q67" s="59">
        <v>26583.33</v>
      </c>
      <c r="R67" s="59">
        <f t="shared" si="17"/>
        <v>26583.33</v>
      </c>
      <c r="S67" s="59"/>
      <c r="T67" s="59">
        <v>0</v>
      </c>
      <c r="U67" s="59">
        <f t="shared" si="25"/>
        <v>26583.33</v>
      </c>
      <c r="V67" s="59">
        <f>IF(K67=0,0,P67/K67)</f>
        <v>0</v>
      </c>
      <c r="W67" s="59">
        <f>IF(L67=0,0,IF(K67&gt;L67,V67,P67/L67))</f>
        <v>0</v>
      </c>
      <c r="X67" s="59">
        <f>IF(M67=0,0,R67/M67)</f>
        <v>738.42583333333334</v>
      </c>
      <c r="Y67" s="59">
        <f>IF(L67=0,0,IF(M67&gt;L67,X67,R67/L67))</f>
        <v>738.42583333333334</v>
      </c>
      <c r="Z67" s="60">
        <f t="shared" si="26"/>
        <v>0</v>
      </c>
      <c r="AA67" s="60">
        <f>IF($N67&gt;$T$13,(DATEDIF($N67,$U$13,"M")*$Y67),IF($Q67=0,(IF(W67*12&lt;U67,W67*12,U67)),(DATEDIF($T$13,$O67,"M")+1)*W67+(DATEDIF($O67,$U$13,"M")*Y67)))</f>
        <v>0</v>
      </c>
      <c r="AB67" s="60">
        <f>SUM(U67,T67)/2</f>
        <v>13291.665000000001</v>
      </c>
      <c r="AC67" s="62">
        <v>0</v>
      </c>
      <c r="AD67" s="62">
        <v>0</v>
      </c>
      <c r="AE67" s="63">
        <f>IF($C$3="УСН",0,IF(AND($E67="движимое",N67&gt;$AF$1),0,IF($G67=0,AB67*AC67,G67*AD67)))</f>
        <v>0</v>
      </c>
    </row>
    <row r="68" spans="1:59" s="43" customFormat="1" ht="24.75" hidden="1" customHeight="1" outlineLevel="1">
      <c r="A68" s="48">
        <f t="shared" si="16"/>
        <v>50</v>
      </c>
      <c r="B68" s="49" t="s">
        <v>204</v>
      </c>
      <c r="C68" s="50">
        <v>1</v>
      </c>
      <c r="D68" s="48" t="s">
        <v>138</v>
      </c>
      <c r="E68" s="48" t="s">
        <v>133</v>
      </c>
      <c r="F68" s="51"/>
      <c r="G68" s="52"/>
      <c r="H68" s="51" t="s">
        <v>205</v>
      </c>
      <c r="I68" s="53"/>
      <c r="J68" s="54" t="s">
        <v>162</v>
      </c>
      <c r="K68" s="54"/>
      <c r="L68" s="54">
        <v>36</v>
      </c>
      <c r="M68" s="54">
        <v>36</v>
      </c>
      <c r="N68" s="56"/>
      <c r="O68" s="56">
        <v>44193</v>
      </c>
      <c r="P68" s="58"/>
      <c r="Q68" s="59">
        <v>26583.33</v>
      </c>
      <c r="R68" s="59">
        <f t="shared" si="17"/>
        <v>26583.33</v>
      </c>
      <c r="S68" s="59"/>
      <c r="T68" s="59">
        <v>0</v>
      </c>
      <c r="U68" s="59">
        <f t="shared" si="25"/>
        <v>26583.33</v>
      </c>
      <c r="V68" s="59">
        <f>IF(K68=0,0,P68/K68)</f>
        <v>0</v>
      </c>
      <c r="W68" s="59">
        <f>IF(L68=0,0,IF(K68&gt;L68,V68,P68/L68))</f>
        <v>0</v>
      </c>
      <c r="X68" s="59">
        <f>IF(M68=0,0,R68/M68)</f>
        <v>738.42583333333334</v>
      </c>
      <c r="Y68" s="59">
        <f>IF(L68=0,0,IF(M68&gt;L68,X68,R68/L68))</f>
        <v>738.42583333333334</v>
      </c>
      <c r="Z68" s="60">
        <f t="shared" si="26"/>
        <v>0</v>
      </c>
      <c r="AA68" s="60">
        <f>IF($N68&gt;$T$13,(DATEDIF($N68,$U$13,"M")*$Y68),IF($Q68=0,(IF(W68*12&lt;U68,W68*12,U68)),(DATEDIF($T$13,$O68,"M")+1)*W68+(DATEDIF($O68,$U$13,"M")*Y68)))</f>
        <v>0</v>
      </c>
      <c r="AB68" s="60">
        <f>SUM(U68,T68)/2</f>
        <v>13291.665000000001</v>
      </c>
      <c r="AC68" s="62">
        <v>0</v>
      </c>
      <c r="AD68" s="62">
        <v>0</v>
      </c>
      <c r="AE68" s="63">
        <f>IF($C$3="УСН",0,IF(AND($E68="движимое",N68&gt;$AF$1),0,IF($G68=0,AB68*AC68,G68*AD68)))</f>
        <v>0</v>
      </c>
    </row>
    <row r="69" spans="1:59" s="43" customFormat="1" ht="24.75" hidden="1" customHeight="1" outlineLevel="1">
      <c r="A69" s="48">
        <f t="shared" si="16"/>
        <v>51</v>
      </c>
      <c r="B69" s="49" t="s">
        <v>206</v>
      </c>
      <c r="C69" s="50">
        <v>1</v>
      </c>
      <c r="D69" s="48" t="s">
        <v>138</v>
      </c>
      <c r="E69" s="48" t="s">
        <v>133</v>
      </c>
      <c r="F69" s="51"/>
      <c r="G69" s="52"/>
      <c r="H69" s="51" t="s">
        <v>207</v>
      </c>
      <c r="I69" s="53"/>
      <c r="J69" s="54" t="s">
        <v>162</v>
      </c>
      <c r="K69" s="54"/>
      <c r="L69" s="54">
        <v>36</v>
      </c>
      <c r="M69" s="54">
        <v>36</v>
      </c>
      <c r="N69" s="56"/>
      <c r="O69" s="56">
        <v>44193</v>
      </c>
      <c r="P69" s="58"/>
      <c r="Q69" s="59">
        <v>26166.67</v>
      </c>
      <c r="R69" s="59">
        <f t="shared" si="17"/>
        <v>26166.67</v>
      </c>
      <c r="S69" s="59"/>
      <c r="T69" s="59">
        <v>0</v>
      </c>
      <c r="U69" s="59">
        <f t="shared" si="25"/>
        <v>26166.67</v>
      </c>
      <c r="V69" s="59">
        <f>IF(K69=0,0,P69/K69)</f>
        <v>0</v>
      </c>
      <c r="W69" s="59">
        <f>IF(L69=0,0,IF(K69&gt;L69,V69,P69/L69))</f>
        <v>0</v>
      </c>
      <c r="X69" s="59">
        <f>IF(M69=0,0,R69/M69)</f>
        <v>726.85194444444437</v>
      </c>
      <c r="Y69" s="59">
        <f>IF(L69=0,0,IF(M69&gt;L69,X69,R69/L69))</f>
        <v>726.85194444444437</v>
      </c>
      <c r="Z69" s="60">
        <f t="shared" si="26"/>
        <v>0</v>
      </c>
      <c r="AA69" s="60">
        <f>IF($N69&gt;$T$13,(DATEDIF($N69,$U$13,"M")*$Y69),IF($Q69=0,(IF(W69*12&lt;U69,W69*12,U69)),(DATEDIF($T$13,$O69,"M")+1)*W69+(DATEDIF($O69,$U$13,"M")*Y69)))</f>
        <v>0</v>
      </c>
      <c r="AB69" s="60">
        <f>SUM(U69,T69)/2</f>
        <v>13083.334999999999</v>
      </c>
      <c r="AC69" s="62">
        <v>0</v>
      </c>
      <c r="AD69" s="62">
        <v>0</v>
      </c>
      <c r="AE69" s="63">
        <f>IF($C$3="УСН",0,IF(AND($E69="движимое",N69&gt;$AF$1),0,IF($G69=0,AB69*AC69,G69*AD69)))</f>
        <v>0</v>
      </c>
    </row>
    <row r="70" spans="1:59" s="43" customFormat="1" ht="24.75" hidden="1" customHeight="1" outlineLevel="1">
      <c r="A70" s="48">
        <f t="shared" si="16"/>
        <v>52</v>
      </c>
      <c r="B70" s="49" t="s">
        <v>208</v>
      </c>
      <c r="C70" s="50">
        <v>1</v>
      </c>
      <c r="D70" s="48" t="s">
        <v>138</v>
      </c>
      <c r="E70" s="48" t="s">
        <v>133</v>
      </c>
      <c r="F70" s="51"/>
      <c r="G70" s="52"/>
      <c r="H70" s="51" t="s">
        <v>209</v>
      </c>
      <c r="I70" s="53"/>
      <c r="J70" s="54" t="s">
        <v>162</v>
      </c>
      <c r="K70" s="54"/>
      <c r="L70" s="54">
        <v>36</v>
      </c>
      <c r="M70" s="54">
        <v>36</v>
      </c>
      <c r="N70" s="56"/>
      <c r="O70" s="56">
        <v>43860</v>
      </c>
      <c r="P70" s="58"/>
      <c r="Q70" s="59">
        <v>43166.67</v>
      </c>
      <c r="R70" s="59">
        <f t="shared" si="17"/>
        <v>43166.67</v>
      </c>
      <c r="S70" s="59"/>
      <c r="T70" s="59">
        <v>0</v>
      </c>
      <c r="U70" s="59">
        <f t="shared" si="25"/>
        <v>29976.854166666664</v>
      </c>
      <c r="V70" s="59">
        <f t="shared" ref="V70:V78" si="27">IF(K70=0,0,P70/K70)</f>
        <v>0</v>
      </c>
      <c r="W70" s="59">
        <f t="shared" ref="W70:W78" si="28">IF(L70=0,0,IF(K70&gt;L70,V70,P70/L70))</f>
        <v>0</v>
      </c>
      <c r="X70" s="59">
        <f t="shared" ref="X70:X78" si="29">IF(M70=0,0,R70/M70)</f>
        <v>1199.0741666666665</v>
      </c>
      <c r="Y70" s="59">
        <f t="shared" ref="Y70:Y78" si="30">IF(L70=0,0,IF(M70&gt;L70,X70,R70/L70))</f>
        <v>1199.0741666666665</v>
      </c>
      <c r="Z70" s="60">
        <f t="shared" si="26"/>
        <v>13189.815833333332</v>
      </c>
      <c r="AA70" s="60">
        <f t="shared" ref="AA70:AA78" si="31">IF($N70&gt;$T$13,(DATEDIF($N70,$U$13,"M")*$Y70),IF($Q70=0,(IF(W70*12&lt;U70,W70*12,U70)),(DATEDIF($T$13,$O70,"M")+1)*W70+(DATEDIF($O70,$U$13,"M")*Y70)))</f>
        <v>13189.815833333332</v>
      </c>
      <c r="AB70" s="60">
        <f t="shared" ref="AB70:AB78" si="32">SUM(U70,T70)/2</f>
        <v>14988.427083333332</v>
      </c>
      <c r="AC70" s="62">
        <v>0</v>
      </c>
      <c r="AD70" s="62">
        <v>0</v>
      </c>
      <c r="AE70" s="63">
        <f t="shared" ref="AE70:AE78" si="33">IF($C$3="УСН",0,IF(AND($E70="движимое",N70&gt;$AF$1),0,IF($G70=0,AB70*AC70,G70*AD70)))</f>
        <v>0</v>
      </c>
    </row>
    <row r="71" spans="1:59" s="43" customFormat="1" ht="29.25" hidden="1" customHeight="1" outlineLevel="1">
      <c r="A71" s="48">
        <f t="shared" si="16"/>
        <v>53</v>
      </c>
      <c r="B71" s="49" t="s">
        <v>210</v>
      </c>
      <c r="C71" s="50">
        <v>1</v>
      </c>
      <c r="D71" s="48" t="s">
        <v>138</v>
      </c>
      <c r="E71" s="48" t="s">
        <v>133</v>
      </c>
      <c r="F71" s="51"/>
      <c r="G71" s="52"/>
      <c r="H71" s="51" t="s">
        <v>211</v>
      </c>
      <c r="I71" s="53"/>
      <c r="J71" s="54" t="s">
        <v>162</v>
      </c>
      <c r="K71" s="54"/>
      <c r="L71" s="54">
        <v>36</v>
      </c>
      <c r="M71" s="54">
        <v>36</v>
      </c>
      <c r="N71" s="56"/>
      <c r="O71" s="56">
        <v>44188</v>
      </c>
      <c r="P71" s="58"/>
      <c r="Q71" s="59">
        <v>362500</v>
      </c>
      <c r="R71" s="59">
        <f t="shared" si="17"/>
        <v>362500</v>
      </c>
      <c r="S71" s="59"/>
      <c r="T71" s="59">
        <v>0</v>
      </c>
      <c r="U71" s="59">
        <f t="shared" ref="U71:U78" si="34">T71+Q71-Z71</f>
        <v>362500</v>
      </c>
      <c r="V71" s="59">
        <f t="shared" si="27"/>
        <v>0</v>
      </c>
      <c r="W71" s="59">
        <f t="shared" si="28"/>
        <v>0</v>
      </c>
      <c r="X71" s="59">
        <f t="shared" si="29"/>
        <v>10069.444444444445</v>
      </c>
      <c r="Y71" s="59">
        <f t="shared" si="30"/>
        <v>10069.444444444445</v>
      </c>
      <c r="Z71" s="60">
        <f t="shared" ref="Z71:Z78" si="35">IF($N71&gt;$T$13,(DATEDIF($N71,$U$13,"M")*$X71),IF($Q71=0,(IF(V71*12&lt;T71,V71*12,T71)),(DATEDIF($T$13,$O71,"M")+1)*V71+(DATEDIF($O71,$U$13,"M")*X71)))</f>
        <v>0</v>
      </c>
      <c r="AA71" s="60">
        <f t="shared" si="31"/>
        <v>0</v>
      </c>
      <c r="AB71" s="60">
        <f t="shared" si="32"/>
        <v>181250</v>
      </c>
      <c r="AC71" s="62">
        <v>0</v>
      </c>
      <c r="AD71" s="62">
        <v>0</v>
      </c>
      <c r="AE71" s="63">
        <f t="shared" si="33"/>
        <v>0</v>
      </c>
    </row>
    <row r="72" spans="1:59" s="43" customFormat="1" ht="24.75" hidden="1" customHeight="1" outlineLevel="1">
      <c r="A72" s="48">
        <f t="shared" si="16"/>
        <v>54</v>
      </c>
      <c r="B72" s="49" t="s">
        <v>212</v>
      </c>
      <c r="C72" s="50">
        <v>1</v>
      </c>
      <c r="D72" s="48" t="s">
        <v>138</v>
      </c>
      <c r="E72" s="48" t="s">
        <v>133</v>
      </c>
      <c r="F72" s="51"/>
      <c r="G72" s="52"/>
      <c r="H72" s="51" t="s">
        <v>213</v>
      </c>
      <c r="I72" s="53"/>
      <c r="J72" s="54" t="s">
        <v>162</v>
      </c>
      <c r="K72" s="54"/>
      <c r="L72" s="54">
        <v>36</v>
      </c>
      <c r="M72" s="54">
        <v>36</v>
      </c>
      <c r="N72" s="56"/>
      <c r="O72" s="56">
        <v>44193</v>
      </c>
      <c r="P72" s="58"/>
      <c r="Q72" s="59">
        <v>22051.67</v>
      </c>
      <c r="R72" s="59">
        <f t="shared" si="17"/>
        <v>22051.67</v>
      </c>
      <c r="S72" s="59"/>
      <c r="T72" s="59">
        <v>0</v>
      </c>
      <c r="U72" s="59">
        <f t="shared" si="34"/>
        <v>22051.67</v>
      </c>
      <c r="V72" s="59">
        <f t="shared" si="27"/>
        <v>0</v>
      </c>
      <c r="W72" s="59">
        <f t="shared" si="28"/>
        <v>0</v>
      </c>
      <c r="X72" s="59">
        <f t="shared" si="29"/>
        <v>612.54638888888883</v>
      </c>
      <c r="Y72" s="59">
        <f t="shared" si="30"/>
        <v>612.54638888888883</v>
      </c>
      <c r="Z72" s="60">
        <f t="shared" si="35"/>
        <v>0</v>
      </c>
      <c r="AA72" s="60">
        <f t="shared" si="31"/>
        <v>0</v>
      </c>
      <c r="AB72" s="60">
        <f t="shared" si="32"/>
        <v>11025.834999999999</v>
      </c>
      <c r="AC72" s="62">
        <v>0</v>
      </c>
      <c r="AD72" s="62">
        <v>0</v>
      </c>
      <c r="AE72" s="63">
        <f t="shared" si="33"/>
        <v>0</v>
      </c>
    </row>
    <row r="73" spans="1:59" s="43" customFormat="1" ht="24.75" hidden="1" customHeight="1" outlineLevel="1">
      <c r="A73" s="48">
        <f t="shared" si="16"/>
        <v>55</v>
      </c>
      <c r="B73" s="49" t="s">
        <v>214</v>
      </c>
      <c r="C73" s="50">
        <v>1</v>
      </c>
      <c r="D73" s="48" t="s">
        <v>138</v>
      </c>
      <c r="E73" s="48" t="s">
        <v>133</v>
      </c>
      <c r="F73" s="51"/>
      <c r="G73" s="52"/>
      <c r="H73" s="51" t="s">
        <v>215</v>
      </c>
      <c r="I73" s="53"/>
      <c r="J73" s="54" t="s">
        <v>162</v>
      </c>
      <c r="K73" s="54"/>
      <c r="L73" s="54">
        <v>36</v>
      </c>
      <c r="M73" s="54">
        <v>36</v>
      </c>
      <c r="N73" s="56"/>
      <c r="O73" s="56">
        <v>44193</v>
      </c>
      <c r="P73" s="58"/>
      <c r="Q73" s="59">
        <v>22051.67</v>
      </c>
      <c r="R73" s="59">
        <f t="shared" si="17"/>
        <v>22051.67</v>
      </c>
      <c r="S73" s="59"/>
      <c r="T73" s="59">
        <v>0</v>
      </c>
      <c r="U73" s="59">
        <f t="shared" si="34"/>
        <v>22051.67</v>
      </c>
      <c r="V73" s="59">
        <f t="shared" si="27"/>
        <v>0</v>
      </c>
      <c r="W73" s="59">
        <f t="shared" si="28"/>
        <v>0</v>
      </c>
      <c r="X73" s="59">
        <f t="shared" si="29"/>
        <v>612.54638888888883</v>
      </c>
      <c r="Y73" s="59">
        <f t="shared" si="30"/>
        <v>612.54638888888883</v>
      </c>
      <c r="Z73" s="60">
        <f t="shared" si="35"/>
        <v>0</v>
      </c>
      <c r="AA73" s="60">
        <f t="shared" si="31"/>
        <v>0</v>
      </c>
      <c r="AB73" s="60">
        <f t="shared" si="32"/>
        <v>11025.834999999999</v>
      </c>
      <c r="AC73" s="62">
        <v>0</v>
      </c>
      <c r="AD73" s="62">
        <v>0</v>
      </c>
      <c r="AE73" s="63">
        <f t="shared" si="33"/>
        <v>0</v>
      </c>
    </row>
    <row r="74" spans="1:59" s="43" customFormat="1" ht="24.75" hidden="1" customHeight="1" outlineLevel="1">
      <c r="A74" s="48">
        <f t="shared" si="16"/>
        <v>56</v>
      </c>
      <c r="B74" s="49" t="s">
        <v>216</v>
      </c>
      <c r="C74" s="50">
        <v>1</v>
      </c>
      <c r="D74" s="48" t="s">
        <v>138</v>
      </c>
      <c r="E74" s="48" t="s">
        <v>133</v>
      </c>
      <c r="F74" s="51"/>
      <c r="G74" s="52"/>
      <c r="H74" s="51" t="s">
        <v>217</v>
      </c>
      <c r="I74" s="53"/>
      <c r="J74" s="54" t="s">
        <v>162</v>
      </c>
      <c r="K74" s="54"/>
      <c r="L74" s="54">
        <v>36</v>
      </c>
      <c r="M74" s="54">
        <v>36</v>
      </c>
      <c r="N74" s="56"/>
      <c r="O74" s="56">
        <v>44193</v>
      </c>
      <c r="P74" s="58"/>
      <c r="Q74" s="59">
        <v>26583.33</v>
      </c>
      <c r="R74" s="59">
        <f t="shared" si="17"/>
        <v>26583.33</v>
      </c>
      <c r="S74" s="59"/>
      <c r="T74" s="59">
        <v>0</v>
      </c>
      <c r="U74" s="59">
        <f t="shared" si="34"/>
        <v>26583.33</v>
      </c>
      <c r="V74" s="59">
        <f t="shared" si="27"/>
        <v>0</v>
      </c>
      <c r="W74" s="59">
        <f t="shared" si="28"/>
        <v>0</v>
      </c>
      <c r="X74" s="59">
        <f t="shared" si="29"/>
        <v>738.42583333333334</v>
      </c>
      <c r="Y74" s="59">
        <f t="shared" si="30"/>
        <v>738.42583333333334</v>
      </c>
      <c r="Z74" s="60">
        <f t="shared" si="35"/>
        <v>0</v>
      </c>
      <c r="AA74" s="60">
        <f t="shared" si="31"/>
        <v>0</v>
      </c>
      <c r="AB74" s="60">
        <f t="shared" si="32"/>
        <v>13291.665000000001</v>
      </c>
      <c r="AC74" s="62">
        <v>0</v>
      </c>
      <c r="AD74" s="62">
        <v>0</v>
      </c>
      <c r="AE74" s="63">
        <f t="shared" si="33"/>
        <v>0</v>
      </c>
    </row>
    <row r="75" spans="1:59" s="43" customFormat="1" ht="24.75" hidden="1" customHeight="1" outlineLevel="1">
      <c r="A75" s="48">
        <f t="shared" si="16"/>
        <v>57</v>
      </c>
      <c r="B75" s="49" t="s">
        <v>218</v>
      </c>
      <c r="C75" s="50">
        <v>1</v>
      </c>
      <c r="D75" s="48" t="s">
        <v>138</v>
      </c>
      <c r="E75" s="48" t="s">
        <v>133</v>
      </c>
      <c r="F75" s="51"/>
      <c r="G75" s="52"/>
      <c r="H75" s="51" t="s">
        <v>219</v>
      </c>
      <c r="I75" s="53"/>
      <c r="J75" s="54" t="s">
        <v>162</v>
      </c>
      <c r="K75" s="54"/>
      <c r="L75" s="54">
        <v>36</v>
      </c>
      <c r="M75" s="54">
        <v>36</v>
      </c>
      <c r="N75" s="56"/>
      <c r="O75" s="56">
        <v>44193</v>
      </c>
      <c r="P75" s="58"/>
      <c r="Q75" s="59">
        <v>26583.34</v>
      </c>
      <c r="R75" s="59">
        <f t="shared" si="17"/>
        <v>26583.34</v>
      </c>
      <c r="S75" s="59"/>
      <c r="T75" s="59">
        <v>0</v>
      </c>
      <c r="U75" s="59">
        <f t="shared" si="34"/>
        <v>26583.34</v>
      </c>
      <c r="V75" s="59">
        <f t="shared" si="27"/>
        <v>0</v>
      </c>
      <c r="W75" s="59">
        <f t="shared" si="28"/>
        <v>0</v>
      </c>
      <c r="X75" s="59">
        <f t="shared" si="29"/>
        <v>738.42611111111114</v>
      </c>
      <c r="Y75" s="59">
        <f t="shared" si="30"/>
        <v>738.42611111111114</v>
      </c>
      <c r="Z75" s="60">
        <f t="shared" si="35"/>
        <v>0</v>
      </c>
      <c r="AA75" s="60">
        <f t="shared" si="31"/>
        <v>0</v>
      </c>
      <c r="AB75" s="60">
        <f t="shared" si="32"/>
        <v>13291.67</v>
      </c>
      <c r="AC75" s="62">
        <v>0</v>
      </c>
      <c r="AD75" s="62">
        <v>0</v>
      </c>
      <c r="AE75" s="63">
        <f t="shared" si="33"/>
        <v>0</v>
      </c>
    </row>
    <row r="76" spans="1:59" s="43" customFormat="1" ht="26.25" hidden="1" customHeight="1" outlineLevel="1">
      <c r="A76" s="48">
        <f t="shared" si="16"/>
        <v>58</v>
      </c>
      <c r="B76" s="49" t="s">
        <v>220</v>
      </c>
      <c r="C76" s="50">
        <v>1</v>
      </c>
      <c r="D76" s="48" t="s">
        <v>138</v>
      </c>
      <c r="E76" s="48" t="s">
        <v>133</v>
      </c>
      <c r="F76" s="51"/>
      <c r="G76" s="52"/>
      <c r="H76" s="51" t="s">
        <v>221</v>
      </c>
      <c r="I76" s="53"/>
      <c r="J76" s="54" t="s">
        <v>162</v>
      </c>
      <c r="K76" s="54"/>
      <c r="L76" s="54">
        <v>36</v>
      </c>
      <c r="M76" s="54">
        <v>36</v>
      </c>
      <c r="N76" s="56"/>
      <c r="O76" s="56">
        <v>44194</v>
      </c>
      <c r="P76" s="58"/>
      <c r="Q76" s="59">
        <v>37208.33</v>
      </c>
      <c r="R76" s="59">
        <f t="shared" si="17"/>
        <v>37208.33</v>
      </c>
      <c r="S76" s="59"/>
      <c r="T76" s="59">
        <v>0</v>
      </c>
      <c r="U76" s="59">
        <f t="shared" si="34"/>
        <v>37208.33</v>
      </c>
      <c r="V76" s="59">
        <f t="shared" si="27"/>
        <v>0</v>
      </c>
      <c r="W76" s="59">
        <f t="shared" si="28"/>
        <v>0</v>
      </c>
      <c r="X76" s="59">
        <f t="shared" si="29"/>
        <v>1033.5647222222224</v>
      </c>
      <c r="Y76" s="59">
        <f t="shared" si="30"/>
        <v>1033.5647222222224</v>
      </c>
      <c r="Z76" s="60">
        <f t="shared" si="35"/>
        <v>0</v>
      </c>
      <c r="AA76" s="60">
        <f t="shared" si="31"/>
        <v>0</v>
      </c>
      <c r="AB76" s="60">
        <f t="shared" si="32"/>
        <v>18604.165000000001</v>
      </c>
      <c r="AC76" s="62">
        <v>0</v>
      </c>
      <c r="AD76" s="62">
        <v>0</v>
      </c>
      <c r="AE76" s="63">
        <f t="shared" si="33"/>
        <v>0</v>
      </c>
    </row>
    <row r="77" spans="1:59" s="43" customFormat="1" ht="24.75" hidden="1" customHeight="1" outlineLevel="1">
      <c r="A77" s="48">
        <f t="shared" si="16"/>
        <v>59</v>
      </c>
      <c r="B77" s="49" t="s">
        <v>222</v>
      </c>
      <c r="C77" s="50">
        <v>1</v>
      </c>
      <c r="D77" s="48" t="s">
        <v>138</v>
      </c>
      <c r="E77" s="48" t="s">
        <v>133</v>
      </c>
      <c r="F77" s="51"/>
      <c r="G77" s="52"/>
      <c r="H77" s="51" t="s">
        <v>223</v>
      </c>
      <c r="I77" s="53"/>
      <c r="J77" s="54" t="s">
        <v>162</v>
      </c>
      <c r="K77" s="54"/>
      <c r="L77" s="54">
        <v>36</v>
      </c>
      <c r="M77" s="54">
        <v>36</v>
      </c>
      <c r="N77" s="56"/>
      <c r="O77" s="56">
        <v>44194</v>
      </c>
      <c r="P77" s="58"/>
      <c r="Q77" s="59">
        <v>9750</v>
      </c>
      <c r="R77" s="59">
        <f t="shared" si="17"/>
        <v>9750</v>
      </c>
      <c r="S77" s="59"/>
      <c r="T77" s="59">
        <v>0</v>
      </c>
      <c r="U77" s="59">
        <f t="shared" si="34"/>
        <v>9750</v>
      </c>
      <c r="V77" s="59">
        <f t="shared" si="27"/>
        <v>0</v>
      </c>
      <c r="W77" s="59">
        <f t="shared" si="28"/>
        <v>0</v>
      </c>
      <c r="X77" s="59">
        <f t="shared" si="29"/>
        <v>270.83333333333331</v>
      </c>
      <c r="Y77" s="59">
        <f t="shared" si="30"/>
        <v>270.83333333333331</v>
      </c>
      <c r="Z77" s="60">
        <f t="shared" si="35"/>
        <v>0</v>
      </c>
      <c r="AA77" s="60">
        <f t="shared" si="31"/>
        <v>0</v>
      </c>
      <c r="AB77" s="60">
        <f t="shared" si="32"/>
        <v>4875</v>
      </c>
      <c r="AC77" s="62">
        <v>0</v>
      </c>
      <c r="AD77" s="62">
        <v>0</v>
      </c>
      <c r="AE77" s="63">
        <f t="shared" si="33"/>
        <v>0</v>
      </c>
    </row>
    <row r="78" spans="1:59" s="43" customFormat="1" ht="24.75" hidden="1" customHeight="1" outlineLevel="1">
      <c r="A78" s="48">
        <f t="shared" si="16"/>
        <v>60</v>
      </c>
      <c r="B78" s="49" t="s">
        <v>224</v>
      </c>
      <c r="C78" s="50">
        <v>1</v>
      </c>
      <c r="D78" s="48" t="s">
        <v>138</v>
      </c>
      <c r="E78" s="48" t="s">
        <v>133</v>
      </c>
      <c r="F78" s="51"/>
      <c r="G78" s="52"/>
      <c r="H78" s="51" t="s">
        <v>225</v>
      </c>
      <c r="I78" s="53"/>
      <c r="J78" s="54" t="s">
        <v>162</v>
      </c>
      <c r="K78" s="54"/>
      <c r="L78" s="54">
        <v>36</v>
      </c>
      <c r="M78" s="54">
        <v>36</v>
      </c>
      <c r="N78" s="56"/>
      <c r="O78" s="56">
        <v>44194</v>
      </c>
      <c r="P78" s="58"/>
      <c r="Q78" s="59">
        <v>9750</v>
      </c>
      <c r="R78" s="59">
        <f t="shared" si="17"/>
        <v>9750</v>
      </c>
      <c r="S78" s="59"/>
      <c r="T78" s="59">
        <v>0</v>
      </c>
      <c r="U78" s="59">
        <f t="shared" si="34"/>
        <v>9750</v>
      </c>
      <c r="V78" s="59">
        <f t="shared" si="27"/>
        <v>0</v>
      </c>
      <c r="W78" s="59">
        <f t="shared" si="28"/>
        <v>0</v>
      </c>
      <c r="X78" s="59">
        <f t="shared" si="29"/>
        <v>270.83333333333331</v>
      </c>
      <c r="Y78" s="59">
        <f t="shared" si="30"/>
        <v>270.83333333333331</v>
      </c>
      <c r="Z78" s="60">
        <f t="shared" si="35"/>
        <v>0</v>
      </c>
      <c r="AA78" s="60">
        <f t="shared" si="31"/>
        <v>0</v>
      </c>
      <c r="AB78" s="60">
        <f t="shared" si="32"/>
        <v>4875</v>
      </c>
      <c r="AC78" s="62">
        <v>0</v>
      </c>
      <c r="AD78" s="62">
        <v>0</v>
      </c>
      <c r="AE78" s="63">
        <f t="shared" si="33"/>
        <v>0</v>
      </c>
    </row>
    <row r="79" spans="1:59" s="47" customFormat="1" ht="12.75" hidden="1">
      <c r="A79" s="44">
        <v>3</v>
      </c>
      <c r="B79" s="45" t="str">
        <f>'[1]2019'!B65</f>
        <v>Основное подразделение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ref="P79:AB79" si="36">SUM(P80:P338)</f>
        <v>144665718.99067003</v>
      </c>
      <c r="Q79" s="46">
        <f t="shared" si="36"/>
        <v>28046635.580000006</v>
      </c>
      <c r="R79" s="46">
        <f t="shared" si="36"/>
        <v>172712354.57067001</v>
      </c>
      <c r="S79" s="46">
        <f t="shared" si="36"/>
        <v>43342297.792388275</v>
      </c>
      <c r="T79" s="46">
        <f t="shared" si="36"/>
        <v>101323421.19828178</v>
      </c>
      <c r="U79" s="46">
        <f t="shared" si="36"/>
        <v>113551114.96129113</v>
      </c>
      <c r="V79" s="46">
        <f t="shared" si="36"/>
        <v>1382362.0287813339</v>
      </c>
      <c r="W79" s="46">
        <f t="shared" si="36"/>
        <v>1312679.1988099169</v>
      </c>
      <c r="X79" s="46">
        <f t="shared" si="36"/>
        <v>940194.85770833329</v>
      </c>
      <c r="Y79" s="46">
        <f t="shared" si="36"/>
        <v>1442544.834285256</v>
      </c>
      <c r="Z79" s="46">
        <f t="shared" si="36"/>
        <v>15818941.81699059</v>
      </c>
      <c r="AA79" s="46">
        <f t="shared" si="36"/>
        <v>15106744.636575621</v>
      </c>
      <c r="AB79" s="46">
        <f t="shared" si="36"/>
        <v>96243346.232462689</v>
      </c>
      <c r="AC79" s="46"/>
      <c r="AD79" s="46"/>
      <c r="AE79" s="46" t="e">
        <f>SUM(AE80:AE338)</f>
        <v>#REF!</v>
      </c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</row>
    <row r="80" spans="1:59" s="83" customFormat="1" ht="0.75" customHeight="1" outlineLevel="1">
      <c r="A80" s="70">
        <f>A78+1</f>
        <v>61</v>
      </c>
      <c r="B80" s="69" t="str">
        <f>'[1]2019'!B66</f>
        <v>Аппарат испытания диэлектриков АИД-70М, Э00000052, 30.05.2014</v>
      </c>
      <c r="C80" s="84">
        <v>1</v>
      </c>
      <c r="D80" s="70" t="s">
        <v>226</v>
      </c>
      <c r="E80" s="70" t="s">
        <v>133</v>
      </c>
      <c r="F80" s="71"/>
      <c r="G80" s="72">
        <v>0</v>
      </c>
      <c r="H80" s="51" t="s">
        <v>227</v>
      </c>
      <c r="I80" s="73" t="str">
        <f>'[1]2016'!I49</f>
        <v>162</v>
      </c>
      <c r="J80" s="74" t="s">
        <v>158</v>
      </c>
      <c r="K80" s="75">
        <v>37</v>
      </c>
      <c r="L80" s="74">
        <f>5*12</f>
        <v>60</v>
      </c>
      <c r="M80" s="75"/>
      <c r="N80" s="85">
        <v>41789</v>
      </c>
      <c r="O80" s="86"/>
      <c r="P80" s="77">
        <f>'[1]2019'!R66</f>
        <v>152542.37</v>
      </c>
      <c r="Q80" s="87"/>
      <c r="R80" s="59">
        <f t="shared" ref="R80:R143" si="37">SUM(P80:Q80)</f>
        <v>152542.37</v>
      </c>
      <c r="S80" s="59">
        <f>'[1]2019'!S66+'[1]2019'!Z66</f>
        <v>152542.37</v>
      </c>
      <c r="T80" s="59">
        <f>'[1]2019'!U66</f>
        <v>0</v>
      </c>
      <c r="U80" s="59">
        <f t="shared" ref="U80:U107" si="38">T80+Q80-Z80</f>
        <v>0</v>
      </c>
      <c r="V80" s="59">
        <f t="shared" ref="V80:V99" si="39">IF(K80=0,0,P80/K80)</f>
        <v>4122.7667567567569</v>
      </c>
      <c r="W80" s="59">
        <f t="shared" ref="W80:W107" si="40">IF(L80=0,0,IF(K80&gt;L80,V80,P80/L80))</f>
        <v>2542.3728333333333</v>
      </c>
      <c r="X80" s="59">
        <f t="shared" ref="X80:X107" si="41">IF(M80=0,0,R80/M80)</f>
        <v>0</v>
      </c>
      <c r="Y80" s="59">
        <f t="shared" ref="Y80:Y107" si="42">IF(L80=0,0,IF(M80&gt;L80,X80,R80/L80))</f>
        <v>2542.3728333333333</v>
      </c>
      <c r="Z80" s="60">
        <f t="shared" ref="Z80:Z129" si="43">IF($N80&gt;$T$13,(DATEDIF($N80,$U$13,"M")*$X80),IF($Q80=0,(IF(V80*12&lt;T80,V80*12,T80)),(DATEDIF($T$13,$O80,"M")+1)*V80+(DATEDIF($O80,$U$13,"M")*X80)))</f>
        <v>0</v>
      </c>
      <c r="AA80" s="60">
        <f t="shared" ref="AA80:AA143" si="44">IF($N80&gt;$T$13,(DATEDIF($N80,$U$13,"M")*$Y80),IF($Q80=0,(IF(W80*12&lt;U80,W80*12,U80)),(DATEDIF($T$13,$O80,"M")+1)*W80+(DATEDIF($O80,$U$13,"M")*Y80)))</f>
        <v>0</v>
      </c>
      <c r="AB80" s="60">
        <f t="shared" ref="AB80:AB143" si="45">SUM(U80,T80)/2</f>
        <v>0</v>
      </c>
      <c r="AC80" s="62">
        <v>0</v>
      </c>
      <c r="AD80" s="62">
        <v>0</v>
      </c>
      <c r="AE80" s="63">
        <f t="shared" ref="AE80:AE91" si="46">IF($C$3="УСН",0,IF(AND($E80="движимое",N80&gt;$AF$1),0,IF($G80=0,AB80*AC80,G80*AD80)))</f>
        <v>0</v>
      </c>
    </row>
    <row r="81" spans="1:48" s="43" customFormat="1" ht="25.5" outlineLevel="1">
      <c r="A81" s="48">
        <v>1</v>
      </c>
      <c r="B81" s="49" t="str">
        <f>'[1]2019'!B67</f>
        <v>Трансформаторная подстанция ТП-297, Э00000090, 31.08.2015, 1 765 915.00</v>
      </c>
      <c r="C81" s="84">
        <v>1</v>
      </c>
      <c r="D81" s="70" t="s">
        <v>228</v>
      </c>
      <c r="E81" s="70" t="s">
        <v>128</v>
      </c>
      <c r="F81" s="71" t="s">
        <v>229</v>
      </c>
      <c r="G81" s="72"/>
      <c r="H81" s="51" t="s">
        <v>230</v>
      </c>
      <c r="I81" s="73" t="str">
        <f>'[1]2016'!I50</f>
        <v>196</v>
      </c>
      <c r="J81" s="74" t="s">
        <v>87</v>
      </c>
      <c r="K81" s="75">
        <v>240</v>
      </c>
      <c r="L81" s="74">
        <f>12*20</f>
        <v>240</v>
      </c>
      <c r="M81" s="75"/>
      <c r="N81" s="85">
        <v>42247</v>
      </c>
      <c r="O81" s="86"/>
      <c r="P81" s="77">
        <f>'[1]2019'!R67</f>
        <v>1765915</v>
      </c>
      <c r="Q81" s="87"/>
      <c r="R81" s="59">
        <f t="shared" si="37"/>
        <v>1765915</v>
      </c>
      <c r="S81" s="59">
        <f>'[1]2019'!S67+'[1]2019'!Z67</f>
        <v>382614.91666666669</v>
      </c>
      <c r="T81" s="59">
        <f>'[1]2019'!U67</f>
        <v>1383300.0833333333</v>
      </c>
      <c r="U81" s="59">
        <f t="shared" si="38"/>
        <v>1295004.3333333333</v>
      </c>
      <c r="V81" s="59">
        <f t="shared" si="39"/>
        <v>7357.979166666667</v>
      </c>
      <c r="W81" s="59">
        <f t="shared" si="40"/>
        <v>7357.979166666667</v>
      </c>
      <c r="X81" s="59">
        <f t="shared" si="41"/>
        <v>0</v>
      </c>
      <c r="Y81" s="59">
        <f t="shared" si="42"/>
        <v>7357.979166666667</v>
      </c>
      <c r="Z81" s="59">
        <f t="shared" si="43"/>
        <v>88295.75</v>
      </c>
      <c r="AA81" s="60">
        <f t="shared" si="44"/>
        <v>88295.75</v>
      </c>
      <c r="AB81" s="60">
        <f>SUM(U81,T81)/2+268192</f>
        <v>1607344.2083333333</v>
      </c>
      <c r="AC81" s="62">
        <f>'[1]2019'!AC67</f>
        <v>2.1999999999999999E-2</v>
      </c>
      <c r="AD81" s="62">
        <v>0.02</v>
      </c>
      <c r="AE81" s="63">
        <f t="shared" si="46"/>
        <v>35361.572583333327</v>
      </c>
      <c r="AF81" s="64">
        <f>(T81+U81)/2</f>
        <v>1339152.2083333333</v>
      </c>
      <c r="AG81" s="35">
        <f>AB81-AF81</f>
        <v>268192</v>
      </c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94" t="s">
        <v>856</v>
      </c>
      <c r="AT81" s="434">
        <f>S81/P81*100%</f>
        <v>0.21666666666666667</v>
      </c>
      <c r="AU81" s="433">
        <f>((S81+Z81)/P81)*100%</f>
        <v>0.26666666666666666</v>
      </c>
      <c r="AV81" s="437">
        <f>AU81-AT81</f>
        <v>4.9999999999999989E-2</v>
      </c>
    </row>
    <row r="82" spans="1:48" s="43" customFormat="1" ht="25.5" outlineLevel="1">
      <c r="A82" s="48">
        <v>2</v>
      </c>
      <c r="B82" s="49" t="str">
        <f>'[1]2019'!B68</f>
        <v>ВЛ-0,4кВ от ТП-47 ф.4, 000000022, 28.12.2012</v>
      </c>
      <c r="C82" s="84"/>
      <c r="D82" s="70" t="s">
        <v>226</v>
      </c>
      <c r="E82" s="70" t="s">
        <v>128</v>
      </c>
      <c r="F82" s="71"/>
      <c r="G82" s="72"/>
      <c r="H82" s="51" t="s">
        <v>231</v>
      </c>
      <c r="I82" s="73" t="str">
        <f>'[1]2016'!I51</f>
        <v>30</v>
      </c>
      <c r="J82" s="74" t="s">
        <v>168</v>
      </c>
      <c r="K82" s="75">
        <v>180</v>
      </c>
      <c r="L82" s="74">
        <f>15*12</f>
        <v>180</v>
      </c>
      <c r="M82" s="75"/>
      <c r="N82" s="85">
        <v>41271</v>
      </c>
      <c r="O82" s="86"/>
      <c r="P82" s="77">
        <f>'[1]2019'!R68</f>
        <v>119467.27</v>
      </c>
      <c r="Q82" s="88"/>
      <c r="R82" s="59">
        <f t="shared" si="37"/>
        <v>119467.27</v>
      </c>
      <c r="S82" s="59">
        <f>'[1]2019'!S68+'[1]2019'!Z68</f>
        <v>55751.392666666681</v>
      </c>
      <c r="T82" s="59">
        <f>'[1]2019'!U68</f>
        <v>63715.877333333323</v>
      </c>
      <c r="U82" s="59">
        <f t="shared" si="38"/>
        <v>55751.392666666652</v>
      </c>
      <c r="V82" s="59">
        <f t="shared" si="39"/>
        <v>663.7070555555556</v>
      </c>
      <c r="W82" s="59">
        <f t="shared" si="40"/>
        <v>663.7070555555556</v>
      </c>
      <c r="X82" s="59">
        <f t="shared" si="41"/>
        <v>0</v>
      </c>
      <c r="Y82" s="59">
        <f t="shared" si="42"/>
        <v>663.7070555555556</v>
      </c>
      <c r="Z82" s="59">
        <f t="shared" si="43"/>
        <v>7964.4846666666672</v>
      </c>
      <c r="AA82" s="60">
        <f t="shared" si="44"/>
        <v>7964.4846666666672</v>
      </c>
      <c r="AB82" s="60">
        <f t="shared" si="45"/>
        <v>59733.634999999987</v>
      </c>
      <c r="AC82" s="62">
        <f>'[1]2019'!AC68</f>
        <v>2.1999999999999999E-2</v>
      </c>
      <c r="AD82" s="62">
        <v>0.02</v>
      </c>
      <c r="AE82" s="63">
        <f t="shared" si="46"/>
        <v>1314.1399699999997</v>
      </c>
      <c r="AF82" s="64">
        <f>(T82+U82)/2</f>
        <v>59733.634999999987</v>
      </c>
      <c r="AG82" s="35">
        <f>AB82-AF82</f>
        <v>0</v>
      </c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94" t="s">
        <v>857</v>
      </c>
      <c r="AT82" s="434">
        <f t="shared" ref="AT82:AT84" si="47">S82/P82*100%</f>
        <v>0.46666666666666679</v>
      </c>
      <c r="AU82" s="433">
        <f>((S82+Z82)/P82)*100%</f>
        <v>0.53333333333333344</v>
      </c>
      <c r="AV82" s="437">
        <f t="shared" ref="AV82:AV84" si="48">AU82-AT82</f>
        <v>6.6666666666666652E-2</v>
      </c>
    </row>
    <row r="83" spans="1:48" s="43" customFormat="1" ht="25.5" outlineLevel="1">
      <c r="A83" s="48">
        <f t="shared" ref="A83:A144" si="49">A82+1</f>
        <v>3</v>
      </c>
      <c r="B83" s="49" t="str">
        <f>'[1]2019'!B69</f>
        <v>ВЛИ-0,4 кВ от ВУ ж/д ул. Победы, 16 до автостоянки, Э00000068, 30.11.2014</v>
      </c>
      <c r="C83" s="84"/>
      <c r="D83" s="70" t="s">
        <v>226</v>
      </c>
      <c r="E83" s="70" t="s">
        <v>128</v>
      </c>
      <c r="F83" s="71"/>
      <c r="G83" s="72"/>
      <c r="H83" s="51" t="s">
        <v>232</v>
      </c>
      <c r="I83" s="73" t="str">
        <f>'[1]2016'!I53</f>
        <v>175</v>
      </c>
      <c r="J83" s="74" t="s">
        <v>135</v>
      </c>
      <c r="K83" s="75">
        <v>180</v>
      </c>
      <c r="L83" s="74">
        <f>7*12</f>
        <v>84</v>
      </c>
      <c r="M83" s="75"/>
      <c r="N83" s="85">
        <v>41973</v>
      </c>
      <c r="O83" s="86"/>
      <c r="P83" s="77">
        <f>'[1]2019'!R69</f>
        <v>35029.300000000003</v>
      </c>
      <c r="Q83" s="87"/>
      <c r="R83" s="59">
        <f t="shared" si="37"/>
        <v>35029.300000000003</v>
      </c>
      <c r="S83" s="59">
        <f>'[1]2019'!S69+'[1]2019'!Z69</f>
        <v>11871.040555555557</v>
      </c>
      <c r="T83" s="59">
        <f>'[1]2019'!U69</f>
        <v>23158.259444444448</v>
      </c>
      <c r="U83" s="59">
        <f t="shared" si="38"/>
        <v>20822.972777777781</v>
      </c>
      <c r="V83" s="59">
        <f t="shared" si="39"/>
        <v>194.60722222222225</v>
      </c>
      <c r="W83" s="59">
        <f t="shared" si="40"/>
        <v>194.60722222222225</v>
      </c>
      <c r="X83" s="59">
        <f t="shared" si="41"/>
        <v>0</v>
      </c>
      <c r="Y83" s="59">
        <f t="shared" si="42"/>
        <v>417.01547619047625</v>
      </c>
      <c r="Z83" s="60">
        <f t="shared" si="43"/>
        <v>2335.2866666666669</v>
      </c>
      <c r="AA83" s="60">
        <f t="shared" si="44"/>
        <v>2335.2866666666669</v>
      </c>
      <c r="AB83" s="60">
        <f t="shared" si="45"/>
        <v>21990.616111111114</v>
      </c>
      <c r="AC83" s="62">
        <f>'[1]2019'!AC69</f>
        <v>2.1999999999999999E-2</v>
      </c>
      <c r="AD83" s="62">
        <v>0.02</v>
      </c>
      <c r="AE83" s="63">
        <f t="shared" si="46"/>
        <v>483.79355444444451</v>
      </c>
      <c r="AF83" s="64">
        <f>(T83+U83)/2</f>
        <v>21990.616111111114</v>
      </c>
      <c r="AG83" s="35">
        <f>AB83-AF83</f>
        <v>0</v>
      </c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94" t="s">
        <v>857</v>
      </c>
      <c r="AT83" s="434">
        <f t="shared" si="47"/>
        <v>0.33888888888888891</v>
      </c>
      <c r="AU83" s="433">
        <f t="shared" ref="AU83:AU84" si="50">((S83+Z83)/P83)*100%</f>
        <v>0.40555555555555556</v>
      </c>
      <c r="AV83" s="437">
        <f t="shared" si="48"/>
        <v>6.6666666666666652E-2</v>
      </c>
    </row>
    <row r="84" spans="1:48" s="43" customFormat="1" ht="25.5" outlineLevel="1">
      <c r="A84" s="48">
        <f t="shared" si="49"/>
        <v>4</v>
      </c>
      <c r="B84" s="49" t="str">
        <f>'[1]2019'!B70</f>
        <v>Кабельная линия 10кВ ГПП-702 - ТП-330, Э00000089, 31.08.2015, 4 762 631.46</v>
      </c>
      <c r="C84" s="84">
        <v>3.8140000000000001</v>
      </c>
      <c r="D84" s="70" t="s">
        <v>233</v>
      </c>
      <c r="E84" s="70" t="s">
        <v>128</v>
      </c>
      <c r="F84" s="71" t="s">
        <v>234</v>
      </c>
      <c r="G84" s="72"/>
      <c r="H84" s="51" t="s">
        <v>235</v>
      </c>
      <c r="I84" s="73" t="str">
        <f>'[1]2016'!I54</f>
        <v>195</v>
      </c>
      <c r="J84" s="74" t="s">
        <v>131</v>
      </c>
      <c r="K84" s="75">
        <v>360</v>
      </c>
      <c r="L84" s="74">
        <f>30*12+1</f>
        <v>361</v>
      </c>
      <c r="M84" s="75"/>
      <c r="N84" s="85">
        <v>42247</v>
      </c>
      <c r="O84" s="86"/>
      <c r="P84" s="77">
        <f>'[1]2019'!R70</f>
        <v>4762631.46</v>
      </c>
      <c r="Q84" s="88"/>
      <c r="R84" s="59">
        <f t="shared" si="37"/>
        <v>4762631.46</v>
      </c>
      <c r="S84" s="59">
        <f>'[1]2019'!S70+'[1]2019'!Z70</f>
        <v>687935.6553333333</v>
      </c>
      <c r="T84" s="59">
        <f>'[1]2019'!U70</f>
        <v>4074695.8046666663</v>
      </c>
      <c r="U84" s="59">
        <f t="shared" si="38"/>
        <v>3915941.4226666661</v>
      </c>
      <c r="V84" s="59">
        <f t="shared" si="39"/>
        <v>13229.531833333333</v>
      </c>
      <c r="W84" s="59">
        <f t="shared" si="40"/>
        <v>13192.884930747923</v>
      </c>
      <c r="X84" s="59">
        <f t="shared" si="41"/>
        <v>0</v>
      </c>
      <c r="Y84" s="59">
        <f t="shared" si="42"/>
        <v>13192.884930747923</v>
      </c>
      <c r="Z84" s="60">
        <f t="shared" si="43"/>
        <v>158754.38199999998</v>
      </c>
      <c r="AA84" s="60">
        <f t="shared" si="44"/>
        <v>158314.61916897507</v>
      </c>
      <c r="AB84" s="60">
        <f t="shared" si="45"/>
        <v>3995318.6136666662</v>
      </c>
      <c r="AC84" s="62">
        <f>'[1]2019'!AC70</f>
        <v>2.1999999999999999E-2</v>
      </c>
      <c r="AD84" s="62">
        <v>0.02</v>
      </c>
      <c r="AE84" s="63">
        <f t="shared" si="46"/>
        <v>87897.009500666652</v>
      </c>
      <c r="AF84" s="64">
        <f>(T84+U84)/2</f>
        <v>3995318.6136666662</v>
      </c>
      <c r="AG84" s="35">
        <f>AB84-AF84</f>
        <v>0</v>
      </c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94" t="s">
        <v>856</v>
      </c>
      <c r="AT84" s="434">
        <f t="shared" si="47"/>
        <v>0.14444444444444443</v>
      </c>
      <c r="AU84" s="433">
        <f t="shared" si="50"/>
        <v>0.17777777777777776</v>
      </c>
      <c r="AV84" s="437">
        <f t="shared" si="48"/>
        <v>3.3333333333333326E-2</v>
      </c>
    </row>
    <row r="85" spans="1:48" s="83" customFormat="1" ht="25.5" hidden="1" outlineLevel="1">
      <c r="A85" s="70">
        <f t="shared" si="49"/>
        <v>5</v>
      </c>
      <c r="B85" s="69" t="str">
        <f>'[1]2019'!B71</f>
        <v>Диспетчерский пульт, 00045614, 14.12.2012</v>
      </c>
      <c r="C85" s="84">
        <v>1</v>
      </c>
      <c r="D85" s="70" t="s">
        <v>226</v>
      </c>
      <c r="E85" s="70" t="s">
        <v>81</v>
      </c>
      <c r="F85" s="71"/>
      <c r="G85" s="72">
        <v>0</v>
      </c>
      <c r="H85" s="51" t="s">
        <v>236</v>
      </c>
      <c r="I85" s="73" t="str">
        <f>'[1]2016'!I55</f>
        <v>60</v>
      </c>
      <c r="J85" s="74" t="s">
        <v>162</v>
      </c>
      <c r="K85" s="75"/>
      <c r="L85" s="74">
        <f>3*12</f>
        <v>36</v>
      </c>
      <c r="M85" s="75"/>
      <c r="N85" s="85">
        <v>41257</v>
      </c>
      <c r="O85" s="86"/>
      <c r="P85" s="77">
        <f>'[1]2019'!R71</f>
        <v>1</v>
      </c>
      <c r="Q85" s="88"/>
      <c r="R85" s="59">
        <f t="shared" si="37"/>
        <v>1</v>
      </c>
      <c r="S85" s="59">
        <f>'[1]2019'!S85+'[1]2019'!Z85</f>
        <v>1</v>
      </c>
      <c r="T85" s="59">
        <f>'[1]2019'!U71</f>
        <v>0</v>
      </c>
      <c r="U85" s="59">
        <f t="shared" si="38"/>
        <v>0</v>
      </c>
      <c r="V85" s="59">
        <f t="shared" si="39"/>
        <v>0</v>
      </c>
      <c r="W85" s="59">
        <f t="shared" si="40"/>
        <v>2.7777777777777776E-2</v>
      </c>
      <c r="X85" s="59">
        <f t="shared" si="41"/>
        <v>0</v>
      </c>
      <c r="Y85" s="59">
        <f t="shared" si="42"/>
        <v>2.7777777777777776E-2</v>
      </c>
      <c r="Z85" s="60">
        <f t="shared" si="43"/>
        <v>0</v>
      </c>
      <c r="AA85" s="60">
        <f t="shared" si="44"/>
        <v>0</v>
      </c>
      <c r="AB85" s="60">
        <f t="shared" si="45"/>
        <v>0</v>
      </c>
      <c r="AC85" s="62">
        <f>'[1]2019'!AC71</f>
        <v>0</v>
      </c>
      <c r="AD85" s="62">
        <v>0</v>
      </c>
      <c r="AE85" s="63">
        <f t="shared" si="46"/>
        <v>0</v>
      </c>
      <c r="AU85" s="89"/>
    </row>
    <row r="86" spans="1:48" s="43" customFormat="1" ht="25.5" outlineLevel="1" collapsed="1">
      <c r="A86" s="48">
        <v>5</v>
      </c>
      <c r="B86" s="49" t="str">
        <f>'[1]2019'!B72</f>
        <v>ВЛИ-0,4 кВ от ТП-222 ф.1 до нежилого помещения  ул. Сосновая 4 стр 1/1, Э00000079, 31.03.2015, 72 410.28</v>
      </c>
      <c r="C86" s="84">
        <v>0.05</v>
      </c>
      <c r="D86" s="70" t="s">
        <v>237</v>
      </c>
      <c r="E86" s="70" t="s">
        <v>128</v>
      </c>
      <c r="F86" s="71" t="s">
        <v>238</v>
      </c>
      <c r="G86" s="72"/>
      <c r="H86" s="51" t="s">
        <v>239</v>
      </c>
      <c r="I86" s="73" t="str">
        <f>'[1]2016'!I56</f>
        <v>186</v>
      </c>
      <c r="J86" s="74" t="s">
        <v>168</v>
      </c>
      <c r="K86" s="75">
        <v>180</v>
      </c>
      <c r="L86" s="74">
        <f>15*12</f>
        <v>180</v>
      </c>
      <c r="M86" s="75"/>
      <c r="N86" s="85">
        <v>42094</v>
      </c>
      <c r="O86" s="86"/>
      <c r="P86" s="77">
        <f>'[1]2019'!R72</f>
        <v>72410.28</v>
      </c>
      <c r="Q86" s="88"/>
      <c r="R86" s="59">
        <f t="shared" si="37"/>
        <v>72410.28</v>
      </c>
      <c r="S86" s="59">
        <f>'[1]2019'!S72+'[1]2019'!Z72</f>
        <v>22929.921999999999</v>
      </c>
      <c r="T86" s="59">
        <f>'[1]2019'!U72</f>
        <v>49480.358</v>
      </c>
      <c r="U86" s="59">
        <f t="shared" si="38"/>
        <v>44653.006000000001</v>
      </c>
      <c r="V86" s="59">
        <f t="shared" si="39"/>
        <v>402.27933333333334</v>
      </c>
      <c r="W86" s="59">
        <f t="shared" si="40"/>
        <v>402.27933333333334</v>
      </c>
      <c r="X86" s="59">
        <f t="shared" si="41"/>
        <v>0</v>
      </c>
      <c r="Y86" s="59">
        <f t="shared" si="42"/>
        <v>402.27933333333334</v>
      </c>
      <c r="Z86" s="60">
        <f t="shared" si="43"/>
        <v>4827.3519999999999</v>
      </c>
      <c r="AA86" s="60">
        <f t="shared" si="44"/>
        <v>4827.3519999999999</v>
      </c>
      <c r="AB86" s="60">
        <f t="shared" si="45"/>
        <v>47066.682000000001</v>
      </c>
      <c r="AC86" s="62">
        <f>'[1]2019'!AC72</f>
        <v>2.1999999999999999E-2</v>
      </c>
      <c r="AD86" s="62">
        <v>0.02</v>
      </c>
      <c r="AE86" s="63">
        <f t="shared" si="46"/>
        <v>1035.4670039999999</v>
      </c>
      <c r="AF86" s="64">
        <f>(T86+U86)/2</f>
        <v>47066.682000000001</v>
      </c>
      <c r="AG86" s="35">
        <f>AB86-AF86</f>
        <v>0</v>
      </c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94" t="s">
        <v>857</v>
      </c>
      <c r="AT86" s="434">
        <f>S86/P86*100%</f>
        <v>0.31666666666666665</v>
      </c>
      <c r="AU86" s="433">
        <f>((S86+Z86)/P86)*100%</f>
        <v>0.3833333333333333</v>
      </c>
      <c r="AV86" s="437">
        <f>AU86-AT86</f>
        <v>6.6666666666666652E-2</v>
      </c>
    </row>
    <row r="87" spans="1:48" s="83" customFormat="1" ht="25.5" hidden="1" outlineLevel="1" collapsed="1">
      <c r="A87" s="70">
        <f t="shared" si="49"/>
        <v>6</v>
      </c>
      <c r="B87" s="69" t="str">
        <f>'[1]2019'!B73</f>
        <v>Диспетчерский пункт Информационной системы распр.подст., 00045615, 14.12.2012</v>
      </c>
      <c r="C87" s="84">
        <v>1</v>
      </c>
      <c r="D87" s="70" t="s">
        <v>226</v>
      </c>
      <c r="E87" s="70" t="s">
        <v>81</v>
      </c>
      <c r="F87" s="71"/>
      <c r="G87" s="72">
        <v>0</v>
      </c>
      <c r="H87" s="51" t="s">
        <v>240</v>
      </c>
      <c r="I87" s="73" t="str">
        <f>'[1]2016'!I57</f>
        <v>61</v>
      </c>
      <c r="J87" s="74" t="s">
        <v>162</v>
      </c>
      <c r="K87" s="75"/>
      <c r="L87" s="74">
        <f>3*12</f>
        <v>36</v>
      </c>
      <c r="M87" s="75"/>
      <c r="N87" s="85">
        <v>41257</v>
      </c>
      <c r="O87" s="86"/>
      <c r="P87" s="77">
        <f>'[1]2019'!R73</f>
        <v>1</v>
      </c>
      <c r="Q87" s="88"/>
      <c r="R87" s="59">
        <f t="shared" si="37"/>
        <v>1</v>
      </c>
      <c r="S87" s="59">
        <f>'[1]2019'!S73+'[1]2019'!Z73</f>
        <v>1</v>
      </c>
      <c r="T87" s="59">
        <f>'[1]2019'!U73</f>
        <v>0</v>
      </c>
      <c r="U87" s="59">
        <f t="shared" si="38"/>
        <v>0</v>
      </c>
      <c r="V87" s="59">
        <f t="shared" si="39"/>
        <v>0</v>
      </c>
      <c r="W87" s="59">
        <f t="shared" si="40"/>
        <v>2.7777777777777776E-2</v>
      </c>
      <c r="X87" s="59">
        <f t="shared" si="41"/>
        <v>0</v>
      </c>
      <c r="Y87" s="59">
        <f t="shared" si="42"/>
        <v>2.7777777777777776E-2</v>
      </c>
      <c r="Z87" s="60">
        <f t="shared" si="43"/>
        <v>0</v>
      </c>
      <c r="AA87" s="60">
        <f t="shared" si="44"/>
        <v>0</v>
      </c>
      <c r="AB87" s="60">
        <f t="shared" si="45"/>
        <v>0</v>
      </c>
      <c r="AC87" s="62">
        <f>'[1]2019'!AC73</f>
        <v>0</v>
      </c>
      <c r="AD87" s="62">
        <v>0</v>
      </c>
      <c r="AE87" s="63">
        <f t="shared" si="46"/>
        <v>0</v>
      </c>
      <c r="AU87" s="89"/>
    </row>
    <row r="88" spans="1:48" s="83" customFormat="1" ht="25.5" hidden="1" outlineLevel="1" collapsed="1">
      <c r="A88" s="70">
        <f t="shared" si="49"/>
        <v>7</v>
      </c>
      <c r="B88" s="69" t="str">
        <f>'[1]2019'!B74</f>
        <v>Железобетонный забор вокруг ГЭС, 00020314, 14.12.2012</v>
      </c>
      <c r="C88" s="84">
        <v>1</v>
      </c>
      <c r="D88" s="70" t="s">
        <v>226</v>
      </c>
      <c r="E88" s="70" t="s">
        <v>128</v>
      </c>
      <c r="F88" s="71"/>
      <c r="G88" s="72">
        <v>0</v>
      </c>
      <c r="H88" s="71" t="s">
        <v>241</v>
      </c>
      <c r="I88" s="73" t="str">
        <f>'[1]2016'!I58</f>
        <v>43</v>
      </c>
      <c r="J88" s="74" t="s">
        <v>135</v>
      </c>
      <c r="K88" s="75">
        <v>36</v>
      </c>
      <c r="L88" s="74">
        <f>7*12</f>
        <v>84</v>
      </c>
      <c r="M88" s="75"/>
      <c r="N88" s="85">
        <v>41257</v>
      </c>
      <c r="O88" s="86"/>
      <c r="P88" s="77">
        <f>'[1]2019'!R74</f>
        <v>266711.96000000002</v>
      </c>
      <c r="Q88" s="88"/>
      <c r="R88" s="59">
        <f t="shared" si="37"/>
        <v>266711.96000000002</v>
      </c>
      <c r="S88" s="59">
        <f>'[1]2019'!S74+'[1]2019'!Z74</f>
        <v>266711.96000000002</v>
      </c>
      <c r="T88" s="59">
        <f>'[1]2019'!U74</f>
        <v>0</v>
      </c>
      <c r="U88" s="59">
        <f t="shared" si="38"/>
        <v>0</v>
      </c>
      <c r="V88" s="59">
        <f t="shared" si="39"/>
        <v>7408.6655555555562</v>
      </c>
      <c r="W88" s="59">
        <f t="shared" si="40"/>
        <v>3175.1423809523812</v>
      </c>
      <c r="X88" s="59">
        <f t="shared" si="41"/>
        <v>0</v>
      </c>
      <c r="Y88" s="59">
        <f t="shared" si="42"/>
        <v>3175.1423809523812</v>
      </c>
      <c r="Z88" s="60">
        <f t="shared" si="43"/>
        <v>0</v>
      </c>
      <c r="AA88" s="60">
        <f t="shared" si="44"/>
        <v>0</v>
      </c>
      <c r="AB88" s="60">
        <f t="shared" si="45"/>
        <v>0</v>
      </c>
      <c r="AC88" s="62">
        <v>2.1999999999999999E-2</v>
      </c>
      <c r="AD88" s="62">
        <v>0</v>
      </c>
      <c r="AE88" s="63">
        <f t="shared" si="46"/>
        <v>0</v>
      </c>
      <c r="AU88" s="89"/>
    </row>
    <row r="89" spans="1:48" s="83" customFormat="1" ht="12.75" hidden="1" outlineLevel="1" collapsed="1">
      <c r="A89" s="70">
        <f t="shared" si="49"/>
        <v>8</v>
      </c>
      <c r="B89" s="69" t="str">
        <f>'[1]2019'!B75</f>
        <v>Здание № 2 производственные мастерские, 000000003, 02.04.2012</v>
      </c>
      <c r="C89" s="84">
        <v>1</v>
      </c>
      <c r="D89" s="70" t="s">
        <v>242</v>
      </c>
      <c r="E89" s="70" t="s">
        <v>128</v>
      </c>
      <c r="F89" s="71" t="s">
        <v>243</v>
      </c>
      <c r="G89" s="72">
        <v>0</v>
      </c>
      <c r="H89" s="51" t="s">
        <v>244</v>
      </c>
      <c r="I89" s="73" t="str">
        <f>'[1]2016'!I59</f>
        <v>16</v>
      </c>
      <c r="J89" s="74" t="s">
        <v>131</v>
      </c>
      <c r="K89" s="75">
        <v>361</v>
      </c>
      <c r="L89" s="74">
        <f>30*12+1</f>
        <v>361</v>
      </c>
      <c r="M89" s="75"/>
      <c r="N89" s="85">
        <v>41001</v>
      </c>
      <c r="O89" s="86"/>
      <c r="P89" s="77">
        <f>'[1]2019'!R75</f>
        <v>10568000</v>
      </c>
      <c r="Q89" s="88"/>
      <c r="R89" s="59">
        <f t="shared" si="37"/>
        <v>10568000</v>
      </c>
      <c r="S89" s="59">
        <f>'[1]2019'!S75+'[1]2019'!Z75</f>
        <v>2693229.9168975074</v>
      </c>
      <c r="T89" s="59">
        <f>'[1]2019'!U75</f>
        <v>7874770.0831024926</v>
      </c>
      <c r="U89" s="59">
        <f t="shared" si="38"/>
        <v>7523479.2243767306</v>
      </c>
      <c r="V89" s="59">
        <f t="shared" si="39"/>
        <v>29274.238227146816</v>
      </c>
      <c r="W89" s="59">
        <f t="shared" si="40"/>
        <v>29274.238227146816</v>
      </c>
      <c r="X89" s="59">
        <f t="shared" si="41"/>
        <v>0</v>
      </c>
      <c r="Y89" s="59">
        <f t="shared" si="42"/>
        <v>29274.238227146816</v>
      </c>
      <c r="Z89" s="60">
        <f t="shared" si="43"/>
        <v>351290.85872576176</v>
      </c>
      <c r="AA89" s="60">
        <f t="shared" si="44"/>
        <v>351290.85872576176</v>
      </c>
      <c r="AB89" s="60">
        <f t="shared" si="45"/>
        <v>7699124.6537396116</v>
      </c>
      <c r="AC89" s="61">
        <f>'[1]2019'!AC75</f>
        <v>2.1999999999999999E-2</v>
      </c>
      <c r="AD89" s="62">
        <v>0.02</v>
      </c>
      <c r="AE89" s="63">
        <f t="shared" si="46"/>
        <v>169380.74238227145</v>
      </c>
      <c r="AF89" s="64">
        <f>(T89+U89)/2</f>
        <v>7699124.6537396116</v>
      </c>
      <c r="AG89" s="35">
        <f>AB89-AF89</f>
        <v>0</v>
      </c>
      <c r="AU89" s="89"/>
    </row>
    <row r="90" spans="1:48" s="83" customFormat="1" ht="25.5" hidden="1" outlineLevel="1" collapsed="1">
      <c r="A90" s="70">
        <f t="shared" si="49"/>
        <v>9</v>
      </c>
      <c r="B90" s="69" t="str">
        <f>'[1]2019'!B76</f>
        <v>Здание подстанции ТП-328, 00010600, 29.08.2014</v>
      </c>
      <c r="C90" s="84">
        <v>1</v>
      </c>
      <c r="D90" s="70" t="s">
        <v>226</v>
      </c>
      <c r="E90" s="70" t="s">
        <v>128</v>
      </c>
      <c r="F90" s="71"/>
      <c r="G90" s="72">
        <v>0</v>
      </c>
      <c r="H90" s="51" t="s">
        <v>245</v>
      </c>
      <c r="I90" s="73" t="str">
        <f>'[1]2016'!I60</f>
        <v>42</v>
      </c>
      <c r="J90" s="74" t="s">
        <v>193</v>
      </c>
      <c r="K90" s="75">
        <v>224</v>
      </c>
      <c r="L90" s="74">
        <f>30*12</f>
        <v>360</v>
      </c>
      <c r="M90" s="75"/>
      <c r="N90" s="85">
        <v>41880</v>
      </c>
      <c r="O90" s="86"/>
      <c r="P90" s="59">
        <f>'[1]2019'!R76</f>
        <v>765783.77</v>
      </c>
      <c r="Q90" s="87"/>
      <c r="R90" s="59">
        <f t="shared" si="37"/>
        <v>765783.77</v>
      </c>
      <c r="S90" s="59">
        <f>'[1]2019'!S76+'[1]2019'!Z76</f>
        <v>218795.36285714281</v>
      </c>
      <c r="T90" s="59">
        <f>'[1]2019'!U76</f>
        <v>546988.40714285709</v>
      </c>
      <c r="U90" s="59">
        <f t="shared" si="38"/>
        <v>505964.27660714282</v>
      </c>
      <c r="V90" s="59">
        <f t="shared" si="39"/>
        <v>3418.6775446428574</v>
      </c>
      <c r="W90" s="59">
        <f t="shared" si="40"/>
        <v>2127.1771388888887</v>
      </c>
      <c r="X90" s="59">
        <f t="shared" si="41"/>
        <v>0</v>
      </c>
      <c r="Y90" s="59">
        <f t="shared" si="42"/>
        <v>2127.1771388888887</v>
      </c>
      <c r="Z90" s="60">
        <f t="shared" si="43"/>
        <v>41024.130535714285</v>
      </c>
      <c r="AA90" s="60">
        <f t="shared" si="44"/>
        <v>25526.125666666667</v>
      </c>
      <c r="AB90" s="60">
        <f t="shared" si="45"/>
        <v>526476.34187499993</v>
      </c>
      <c r="AC90" s="62">
        <f>'[1]2019'!AC76</f>
        <v>2.1999999999999999E-2</v>
      </c>
      <c r="AD90" s="62">
        <v>0.02</v>
      </c>
      <c r="AE90" s="63">
        <f t="shared" si="46"/>
        <v>11582.479521249998</v>
      </c>
      <c r="AF90" s="64">
        <f>(T90+U90)/2</f>
        <v>526476.34187499993</v>
      </c>
      <c r="AG90" s="35">
        <f>AB90-AF90</f>
        <v>0</v>
      </c>
      <c r="AU90" s="89"/>
    </row>
    <row r="91" spans="1:48" s="83" customFormat="1" ht="25.5" hidden="1" outlineLevel="1" collapsed="1">
      <c r="A91" s="70">
        <f t="shared" si="49"/>
        <v>10</v>
      </c>
      <c r="B91" s="69" t="str">
        <f>'[1]2019'!B77</f>
        <v>Здание трансформаторной подстанции 2КТПН (ТП-219), Э00000127</v>
      </c>
      <c r="C91" s="84">
        <v>1</v>
      </c>
      <c r="D91" s="70" t="s">
        <v>226</v>
      </c>
      <c r="E91" s="70" t="s">
        <v>128</v>
      </c>
      <c r="F91" s="71"/>
      <c r="G91" s="72">
        <v>0</v>
      </c>
      <c r="H91" s="51" t="s">
        <v>246</v>
      </c>
      <c r="I91" s="73" t="str">
        <f>'[1]2016'!I61</f>
        <v>231</v>
      </c>
      <c r="J91" s="74" t="s">
        <v>87</v>
      </c>
      <c r="K91" s="75">
        <f>20*12</f>
        <v>240</v>
      </c>
      <c r="L91" s="74">
        <f>20*12</f>
        <v>240</v>
      </c>
      <c r="M91" s="75"/>
      <c r="N91" s="85">
        <v>42582</v>
      </c>
      <c r="O91" s="86"/>
      <c r="P91" s="77">
        <f>'[1]2019'!R77</f>
        <v>242928.71</v>
      </c>
      <c r="Q91" s="90"/>
      <c r="R91" s="59">
        <f t="shared" si="37"/>
        <v>242928.71</v>
      </c>
      <c r="S91" s="59">
        <f>'[1]2019'!S77+'[1]2019'!Z77</f>
        <v>41500.321291666667</v>
      </c>
      <c r="T91" s="59">
        <f>'[1]2019'!U77</f>
        <v>201428.38870833334</v>
      </c>
      <c r="U91" s="59">
        <f t="shared" si="38"/>
        <v>189281.95320833335</v>
      </c>
      <c r="V91" s="59">
        <f t="shared" si="39"/>
        <v>1012.2029583333333</v>
      </c>
      <c r="W91" s="59">
        <f t="shared" si="40"/>
        <v>1012.2029583333333</v>
      </c>
      <c r="X91" s="59">
        <f t="shared" si="41"/>
        <v>0</v>
      </c>
      <c r="Y91" s="59">
        <f t="shared" si="42"/>
        <v>1012.2029583333333</v>
      </c>
      <c r="Z91" s="60">
        <f t="shared" si="43"/>
        <v>12146.4355</v>
      </c>
      <c r="AA91" s="60">
        <f t="shared" si="44"/>
        <v>12146.4355</v>
      </c>
      <c r="AB91" s="60">
        <f t="shared" si="45"/>
        <v>195355.17095833336</v>
      </c>
      <c r="AC91" s="62">
        <f>'[1]2019'!AC77</f>
        <v>2.1999999999999999E-2</v>
      </c>
      <c r="AD91" s="62">
        <v>0.02</v>
      </c>
      <c r="AE91" s="63">
        <f t="shared" si="46"/>
        <v>4297.8137610833337</v>
      </c>
      <c r="AF91" s="64">
        <f>(T91+U91)/2</f>
        <v>195355.17095833336</v>
      </c>
      <c r="AG91" s="35">
        <f>AB91-AF91</f>
        <v>0</v>
      </c>
      <c r="AU91" s="89"/>
    </row>
    <row r="92" spans="1:48" s="83" customFormat="1" ht="25.5" hidden="1" outlineLevel="1" collapsed="1">
      <c r="A92" s="70">
        <f t="shared" si="49"/>
        <v>11</v>
      </c>
      <c r="B92" s="69" t="str">
        <f>'[1]2019'!B78</f>
        <v>Измеритель сопротивления, увлажненности и степени старения электроизоляции MIC-2500, Э00000054, 11.06.2014</v>
      </c>
      <c r="C92" s="84">
        <v>1</v>
      </c>
      <c r="D92" s="70" t="s">
        <v>226</v>
      </c>
      <c r="E92" s="70" t="s">
        <v>81</v>
      </c>
      <c r="F92" s="71"/>
      <c r="G92" s="72">
        <v>0</v>
      </c>
      <c r="H92" s="51" t="s">
        <v>247</v>
      </c>
      <c r="I92" s="73" t="str">
        <f>'[1]2016'!I62</f>
        <v>164</v>
      </c>
      <c r="J92" s="74" t="s">
        <v>158</v>
      </c>
      <c r="K92" s="75">
        <v>37</v>
      </c>
      <c r="L92" s="74">
        <f>5*12</f>
        <v>60</v>
      </c>
      <c r="M92" s="75"/>
      <c r="N92" s="85">
        <v>41801</v>
      </c>
      <c r="O92" s="86"/>
      <c r="P92" s="77">
        <f>'[1]2019'!R78</f>
        <v>43711.86</v>
      </c>
      <c r="Q92" s="87"/>
      <c r="R92" s="59">
        <f t="shared" si="37"/>
        <v>43711.86</v>
      </c>
      <c r="S92" s="59">
        <f>'[1]2019'!S78+'[1]2019'!Z78</f>
        <v>43711.86</v>
      </c>
      <c r="T92" s="59">
        <f>'[1]2019'!U78</f>
        <v>0</v>
      </c>
      <c r="U92" s="59">
        <f t="shared" si="38"/>
        <v>0</v>
      </c>
      <c r="V92" s="59">
        <f t="shared" si="39"/>
        <v>1181.4016216216216</v>
      </c>
      <c r="W92" s="59">
        <f t="shared" si="40"/>
        <v>728.53100000000006</v>
      </c>
      <c r="X92" s="59">
        <f t="shared" si="41"/>
        <v>0</v>
      </c>
      <c r="Y92" s="59">
        <f t="shared" si="42"/>
        <v>728.53100000000006</v>
      </c>
      <c r="Z92" s="60">
        <f t="shared" si="43"/>
        <v>0</v>
      </c>
      <c r="AA92" s="60">
        <f t="shared" si="44"/>
        <v>0</v>
      </c>
      <c r="AB92" s="60">
        <f t="shared" si="45"/>
        <v>0</v>
      </c>
      <c r="AC92" s="62">
        <f>'[1]2019'!AC78</f>
        <v>0</v>
      </c>
      <c r="AD92" s="62">
        <v>0</v>
      </c>
      <c r="AE92" s="63">
        <f>IF($C$3="УСН",0,IF(AND($E92="движимое",N92&gt;$AF$1),0,IF($G19=0,AB92*AC92,G92*AD92)))</f>
        <v>0</v>
      </c>
      <c r="AU92" s="89"/>
    </row>
    <row r="93" spans="1:48" s="83" customFormat="1" ht="25.5" hidden="1" outlineLevel="1" collapsed="1">
      <c r="A93" s="70">
        <f t="shared" si="49"/>
        <v>12</v>
      </c>
      <c r="B93" s="69" t="str">
        <f>'[1]2019'!B79</f>
        <v>Информационная система ГПП-701, 00045621, 14.12.2012</v>
      </c>
      <c r="C93" s="84">
        <v>1</v>
      </c>
      <c r="D93" s="70" t="s">
        <v>226</v>
      </c>
      <c r="E93" s="70" t="s">
        <v>81</v>
      </c>
      <c r="F93" s="71"/>
      <c r="G93" s="72">
        <v>0</v>
      </c>
      <c r="H93" s="51" t="s">
        <v>248</v>
      </c>
      <c r="I93" s="73" t="str">
        <f>'[1]2016'!I63</f>
        <v>63</v>
      </c>
      <c r="J93" s="74" t="s">
        <v>149</v>
      </c>
      <c r="K93" s="75"/>
      <c r="L93" s="74">
        <f t="shared" ref="L93:L100" si="51">10*12</f>
        <v>120</v>
      </c>
      <c r="M93" s="75">
        <v>120</v>
      </c>
      <c r="N93" s="85">
        <v>41257</v>
      </c>
      <c r="O93" s="85"/>
      <c r="P93" s="77">
        <f>'[1]2019'!R79</f>
        <v>1</v>
      </c>
      <c r="Q93" s="59"/>
      <c r="R93" s="59">
        <f t="shared" si="37"/>
        <v>1</v>
      </c>
      <c r="S93" s="59">
        <f>'[1]2019'!S79+'[1]2019'!Z79</f>
        <v>1</v>
      </c>
      <c r="T93" s="59">
        <f>'[1]2019'!U79</f>
        <v>0</v>
      </c>
      <c r="U93" s="59">
        <f t="shared" si="38"/>
        <v>0</v>
      </c>
      <c r="V93" s="59">
        <f t="shared" si="39"/>
        <v>0</v>
      </c>
      <c r="W93" s="59">
        <f t="shared" si="40"/>
        <v>8.3333333333333332E-3</v>
      </c>
      <c r="X93" s="59">
        <f t="shared" si="41"/>
        <v>8.3333333333333332E-3</v>
      </c>
      <c r="Y93" s="59">
        <f t="shared" si="42"/>
        <v>8.3333333333333332E-3</v>
      </c>
      <c r="Z93" s="60">
        <f t="shared" si="43"/>
        <v>0</v>
      </c>
      <c r="AA93" s="60">
        <f t="shared" si="44"/>
        <v>0</v>
      </c>
      <c r="AB93" s="60">
        <f t="shared" si="45"/>
        <v>0</v>
      </c>
      <c r="AC93" s="62">
        <f>'[1]2019'!AC79</f>
        <v>0</v>
      </c>
      <c r="AD93" s="62">
        <v>0</v>
      </c>
      <c r="AE93" s="63">
        <f t="shared" ref="AE93:AE112" si="52">IF($C$3="УСН",0,IF(AND($E93="движимое",N93&gt;$AF$1),0,IF($G93=0,AB93*AC93,G93*AD93)))</f>
        <v>0</v>
      </c>
      <c r="AU93" s="89"/>
    </row>
    <row r="94" spans="1:48" s="43" customFormat="1" ht="25.5" outlineLevel="1" collapsed="1">
      <c r="A94" s="48">
        <v>6</v>
      </c>
      <c r="B94" s="49" t="str">
        <f>'[1]2019'!B80</f>
        <v>Электроснабжение электрооборудования ЭПУ в здании ул. Сосновая 4 стр.1 от ТП-222, 00031709, 08.04.2015, 55 195.31</v>
      </c>
      <c r="C94" s="84">
        <v>0.09</v>
      </c>
      <c r="D94" s="70" t="s">
        <v>249</v>
      </c>
      <c r="E94" s="70" t="s">
        <v>128</v>
      </c>
      <c r="F94" s="71" t="s">
        <v>238</v>
      </c>
      <c r="G94" s="72"/>
      <c r="H94" s="51" t="s">
        <v>250</v>
      </c>
      <c r="I94" s="73" t="str">
        <f>'[1]2016'!I64</f>
        <v>54</v>
      </c>
      <c r="J94" s="74" t="s">
        <v>168</v>
      </c>
      <c r="K94" s="75">
        <v>200</v>
      </c>
      <c r="L94" s="74">
        <f>15*12</f>
        <v>180</v>
      </c>
      <c r="M94" s="75"/>
      <c r="N94" s="85">
        <v>42102</v>
      </c>
      <c r="O94" s="86"/>
      <c r="P94" s="77">
        <f>'[1]2019'!R80</f>
        <v>55195.31</v>
      </c>
      <c r="Q94" s="88"/>
      <c r="R94" s="59">
        <f t="shared" si="37"/>
        <v>55195.31</v>
      </c>
      <c r="S94" s="59">
        <f>'[1]2019'!S80+'[1]2019'!Z80</f>
        <v>15454.686799999999</v>
      </c>
      <c r="T94" s="59">
        <f>'[1]2019'!U80</f>
        <v>39740.623199999995</v>
      </c>
      <c r="U94" s="59">
        <f t="shared" si="38"/>
        <v>36428.904599999994</v>
      </c>
      <c r="V94" s="59">
        <f t="shared" si="39"/>
        <v>275.97654999999997</v>
      </c>
      <c r="W94" s="59">
        <f t="shared" si="40"/>
        <v>275.97654999999997</v>
      </c>
      <c r="X94" s="59">
        <f t="shared" si="41"/>
        <v>0</v>
      </c>
      <c r="Y94" s="59">
        <f t="shared" si="42"/>
        <v>306.64061111111107</v>
      </c>
      <c r="Z94" s="60">
        <f t="shared" si="43"/>
        <v>3311.7185999999997</v>
      </c>
      <c r="AA94" s="60">
        <f t="shared" si="44"/>
        <v>3311.7185999999997</v>
      </c>
      <c r="AB94" s="60">
        <f t="shared" si="45"/>
        <v>38084.763899999991</v>
      </c>
      <c r="AC94" s="62">
        <f>'[1]2019'!AC80</f>
        <v>2.1999999999999999E-2</v>
      </c>
      <c r="AD94" s="62">
        <v>0.02</v>
      </c>
      <c r="AE94" s="63">
        <f t="shared" si="52"/>
        <v>837.86480579999977</v>
      </c>
      <c r="AF94" s="64">
        <f>(T94+U94)/2</f>
        <v>38084.763899999991</v>
      </c>
      <c r="AG94" s="35">
        <f>AB94-AF94</f>
        <v>0</v>
      </c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94" t="s">
        <v>857</v>
      </c>
      <c r="AT94" s="434">
        <f>S94/P94*100%</f>
        <v>0.28000000000000003</v>
      </c>
      <c r="AU94" s="433">
        <f>((S94+Z94)/P94)*100%</f>
        <v>0.34</v>
      </c>
      <c r="AV94" s="437">
        <f>AU94-AT94</f>
        <v>0.06</v>
      </c>
    </row>
    <row r="95" spans="1:48" s="83" customFormat="1" ht="25.5" hidden="1" outlineLevel="1" collapsed="1">
      <c r="A95" s="70">
        <f t="shared" si="49"/>
        <v>7</v>
      </c>
      <c r="B95" s="69" t="str">
        <f>'[1]2019'!B81</f>
        <v>Информационная система ГПП-702, 00045620, 14.12.2012</v>
      </c>
      <c r="C95" s="84">
        <v>1</v>
      </c>
      <c r="D95" s="70" t="s">
        <v>226</v>
      </c>
      <c r="E95" s="70" t="s">
        <v>81</v>
      </c>
      <c r="F95" s="71"/>
      <c r="G95" s="72">
        <v>0</v>
      </c>
      <c r="H95" s="51" t="s">
        <v>251</v>
      </c>
      <c r="I95" s="73" t="str">
        <f>'[1]2016'!I65</f>
        <v>62</v>
      </c>
      <c r="J95" s="74" t="s">
        <v>149</v>
      </c>
      <c r="K95" s="75">
        <v>43</v>
      </c>
      <c r="L95" s="74">
        <f t="shared" si="51"/>
        <v>120</v>
      </c>
      <c r="M95" s="75"/>
      <c r="N95" s="85">
        <v>41257</v>
      </c>
      <c r="O95" s="86"/>
      <c r="P95" s="77">
        <f>'[1]2019'!R81</f>
        <v>608486.93000000005</v>
      </c>
      <c r="Q95" s="88"/>
      <c r="R95" s="59">
        <f t="shared" si="37"/>
        <v>608486.93000000005</v>
      </c>
      <c r="S95" s="59">
        <f>'[1]2019'!S81+'[1]2019'!Z81</f>
        <v>608486.93000000005</v>
      </c>
      <c r="T95" s="59">
        <f>'[1]2019'!U81</f>
        <v>0</v>
      </c>
      <c r="U95" s="59">
        <f t="shared" si="38"/>
        <v>0</v>
      </c>
      <c r="V95" s="59">
        <f t="shared" si="39"/>
        <v>14150.858837209304</v>
      </c>
      <c r="W95" s="59">
        <f t="shared" si="40"/>
        <v>5070.7244166666669</v>
      </c>
      <c r="X95" s="59">
        <f t="shared" si="41"/>
        <v>0</v>
      </c>
      <c r="Y95" s="59">
        <f t="shared" si="42"/>
        <v>5070.7244166666669</v>
      </c>
      <c r="Z95" s="60">
        <f t="shared" si="43"/>
        <v>0</v>
      </c>
      <c r="AA95" s="60">
        <f t="shared" si="44"/>
        <v>0</v>
      </c>
      <c r="AB95" s="60">
        <f t="shared" si="45"/>
        <v>0</v>
      </c>
      <c r="AC95" s="62">
        <f>'[1]2019'!AC81</f>
        <v>0</v>
      </c>
      <c r="AD95" s="62">
        <v>0</v>
      </c>
      <c r="AE95" s="63">
        <f t="shared" si="52"/>
        <v>0</v>
      </c>
      <c r="AU95" s="89"/>
    </row>
    <row r="96" spans="1:48" s="83" customFormat="1" ht="25.5" hidden="1" outlineLevel="1" collapsed="1">
      <c r="A96" s="70">
        <f t="shared" si="49"/>
        <v>8</v>
      </c>
      <c r="B96" s="69" t="str">
        <f>'[1]2019'!B82</f>
        <v>Информационная система распределительных подстанций  ГЭС, 00045626, 14.12.2012</v>
      </c>
      <c r="C96" s="84">
        <v>1</v>
      </c>
      <c r="D96" s="70" t="s">
        <v>226</v>
      </c>
      <c r="E96" s="70" t="s">
        <v>81</v>
      </c>
      <c r="F96" s="71"/>
      <c r="G96" s="72">
        <v>0</v>
      </c>
      <c r="H96" s="71" t="s">
        <v>252</v>
      </c>
      <c r="I96" s="73" t="str">
        <f>'[1]2016'!I66</f>
        <v>68</v>
      </c>
      <c r="J96" s="74" t="s">
        <v>149</v>
      </c>
      <c r="K96" s="75">
        <v>2</v>
      </c>
      <c r="L96" s="74">
        <f t="shared" si="51"/>
        <v>120</v>
      </c>
      <c r="M96" s="75"/>
      <c r="N96" s="85">
        <v>41257</v>
      </c>
      <c r="O96" s="86"/>
      <c r="P96" s="77">
        <f>'[1]2019'!R82</f>
        <v>5964.5</v>
      </c>
      <c r="Q96" s="88"/>
      <c r="R96" s="59">
        <f t="shared" si="37"/>
        <v>5964.5</v>
      </c>
      <c r="S96" s="59">
        <f>'[1]2019'!S82+'[1]2019'!Z82</f>
        <v>5964.5</v>
      </c>
      <c r="T96" s="59">
        <f>'[1]2019'!U82</f>
        <v>0</v>
      </c>
      <c r="U96" s="59">
        <f t="shared" si="38"/>
        <v>0</v>
      </c>
      <c r="V96" s="59">
        <f t="shared" si="39"/>
        <v>2982.25</v>
      </c>
      <c r="W96" s="59">
        <f t="shared" si="40"/>
        <v>49.704166666666666</v>
      </c>
      <c r="X96" s="59">
        <f t="shared" si="41"/>
        <v>0</v>
      </c>
      <c r="Y96" s="59">
        <f t="shared" si="42"/>
        <v>49.704166666666666</v>
      </c>
      <c r="Z96" s="60">
        <f t="shared" si="43"/>
        <v>0</v>
      </c>
      <c r="AA96" s="60">
        <f t="shared" si="44"/>
        <v>0</v>
      </c>
      <c r="AB96" s="60">
        <f t="shared" si="45"/>
        <v>0</v>
      </c>
      <c r="AC96" s="62">
        <f>'[1]2019'!AC82</f>
        <v>0</v>
      </c>
      <c r="AD96" s="62">
        <v>0</v>
      </c>
      <c r="AE96" s="63">
        <f t="shared" si="52"/>
        <v>0</v>
      </c>
      <c r="AU96" s="89"/>
    </row>
    <row r="97" spans="1:48" s="83" customFormat="1" ht="25.5" hidden="1" outlineLevel="1" collapsed="1">
      <c r="A97" s="70">
        <f t="shared" si="49"/>
        <v>9</v>
      </c>
      <c r="B97" s="69" t="str">
        <f>'[1]2019'!B83</f>
        <v>Информационная система РП-1, 00045622, 14.12.2012</v>
      </c>
      <c r="C97" s="84">
        <v>1</v>
      </c>
      <c r="D97" s="70" t="s">
        <v>226</v>
      </c>
      <c r="E97" s="70" t="s">
        <v>81</v>
      </c>
      <c r="F97" s="71"/>
      <c r="G97" s="72">
        <v>0</v>
      </c>
      <c r="H97" s="71" t="s">
        <v>253</v>
      </c>
      <c r="I97" s="73" t="str">
        <f>'[1]2016'!I67</f>
        <v>64</v>
      </c>
      <c r="J97" s="74" t="s">
        <v>149</v>
      </c>
      <c r="K97" s="75"/>
      <c r="L97" s="74">
        <f t="shared" si="51"/>
        <v>120</v>
      </c>
      <c r="M97" s="75"/>
      <c r="N97" s="85">
        <v>41257</v>
      </c>
      <c r="O97" s="85"/>
      <c r="P97" s="77">
        <f>'[1]2019'!R83</f>
        <v>1</v>
      </c>
      <c r="Q97" s="59"/>
      <c r="R97" s="59">
        <f t="shared" si="37"/>
        <v>1</v>
      </c>
      <c r="S97" s="59">
        <f>'[1]2019'!S83+'[1]2019'!Z83</f>
        <v>1</v>
      </c>
      <c r="T97" s="59">
        <f>'[1]2019'!U83</f>
        <v>0</v>
      </c>
      <c r="U97" s="59">
        <f t="shared" si="38"/>
        <v>0</v>
      </c>
      <c r="V97" s="59">
        <f t="shared" si="39"/>
        <v>0</v>
      </c>
      <c r="W97" s="59">
        <f t="shared" si="40"/>
        <v>8.3333333333333332E-3</v>
      </c>
      <c r="X97" s="59">
        <f t="shared" si="41"/>
        <v>0</v>
      </c>
      <c r="Y97" s="59">
        <f t="shared" si="42"/>
        <v>8.3333333333333332E-3</v>
      </c>
      <c r="Z97" s="60">
        <f t="shared" si="43"/>
        <v>0</v>
      </c>
      <c r="AA97" s="60">
        <f t="shared" si="44"/>
        <v>0</v>
      </c>
      <c r="AB97" s="60">
        <f t="shared" si="45"/>
        <v>0</v>
      </c>
      <c r="AC97" s="62">
        <f>'[1]2019'!AC83</f>
        <v>0</v>
      </c>
      <c r="AD97" s="62">
        <v>0</v>
      </c>
      <c r="AE97" s="63">
        <f t="shared" si="52"/>
        <v>0</v>
      </c>
      <c r="AU97" s="89"/>
    </row>
    <row r="98" spans="1:48" s="83" customFormat="1" ht="25.5" hidden="1" outlineLevel="1" collapsed="1">
      <c r="A98" s="70">
        <f t="shared" si="49"/>
        <v>10</v>
      </c>
      <c r="B98" s="69" t="str">
        <f>'[1]2019'!B84</f>
        <v>Информационная система РП-2, 00045623, 14.12.2012</v>
      </c>
      <c r="C98" s="84">
        <v>1</v>
      </c>
      <c r="D98" s="70" t="s">
        <v>226</v>
      </c>
      <c r="E98" s="70" t="s">
        <v>81</v>
      </c>
      <c r="F98" s="71"/>
      <c r="G98" s="72">
        <v>0</v>
      </c>
      <c r="H98" s="71" t="s">
        <v>254</v>
      </c>
      <c r="I98" s="73" t="str">
        <f>'[1]2016'!I68</f>
        <v>65</v>
      </c>
      <c r="J98" s="74" t="s">
        <v>149</v>
      </c>
      <c r="K98" s="75">
        <v>12</v>
      </c>
      <c r="L98" s="74">
        <f t="shared" si="51"/>
        <v>120</v>
      </c>
      <c r="M98" s="75"/>
      <c r="N98" s="85">
        <v>41257</v>
      </c>
      <c r="O98" s="86"/>
      <c r="P98" s="77">
        <f>'[1]2019'!R84</f>
        <v>79018.97</v>
      </c>
      <c r="Q98" s="88"/>
      <c r="R98" s="59">
        <f t="shared" si="37"/>
        <v>79018.97</v>
      </c>
      <c r="S98" s="59">
        <f>'[1]2019'!S84+'[1]2019'!Z84</f>
        <v>79018.97</v>
      </c>
      <c r="T98" s="59">
        <f>'[1]2019'!U84</f>
        <v>0</v>
      </c>
      <c r="U98" s="59">
        <f t="shared" si="38"/>
        <v>0</v>
      </c>
      <c r="V98" s="59">
        <f t="shared" si="39"/>
        <v>6584.9141666666665</v>
      </c>
      <c r="W98" s="59">
        <f t="shared" si="40"/>
        <v>658.49141666666662</v>
      </c>
      <c r="X98" s="59">
        <f t="shared" si="41"/>
        <v>0</v>
      </c>
      <c r="Y98" s="59">
        <f t="shared" si="42"/>
        <v>658.49141666666662</v>
      </c>
      <c r="Z98" s="60">
        <f t="shared" si="43"/>
        <v>0</v>
      </c>
      <c r="AA98" s="60">
        <f t="shared" si="44"/>
        <v>0</v>
      </c>
      <c r="AB98" s="60">
        <f t="shared" si="45"/>
        <v>0</v>
      </c>
      <c r="AC98" s="62">
        <f>'[1]2019'!AC84</f>
        <v>0</v>
      </c>
      <c r="AD98" s="62">
        <v>0</v>
      </c>
      <c r="AE98" s="63">
        <f t="shared" si="52"/>
        <v>0</v>
      </c>
      <c r="AU98" s="89"/>
    </row>
    <row r="99" spans="1:48" s="83" customFormat="1" ht="25.5" hidden="1" outlineLevel="1" collapsed="1">
      <c r="A99" s="70">
        <f t="shared" si="49"/>
        <v>11</v>
      </c>
      <c r="B99" s="69" t="str">
        <f>'[1]2019'!B85</f>
        <v>Информационная система РП-3, 00045624, 14.12.2012</v>
      </c>
      <c r="C99" s="84">
        <v>1</v>
      </c>
      <c r="D99" s="70" t="s">
        <v>226</v>
      </c>
      <c r="E99" s="70" t="s">
        <v>81</v>
      </c>
      <c r="F99" s="71"/>
      <c r="G99" s="72">
        <v>0</v>
      </c>
      <c r="H99" s="71" t="s">
        <v>255</v>
      </c>
      <c r="I99" s="73" t="str">
        <f>'[1]2016'!I69</f>
        <v>66</v>
      </c>
      <c r="J99" s="74" t="s">
        <v>149</v>
      </c>
      <c r="K99" s="75"/>
      <c r="L99" s="74">
        <f t="shared" si="51"/>
        <v>120</v>
      </c>
      <c r="M99" s="75">
        <v>120</v>
      </c>
      <c r="N99" s="85">
        <v>41257</v>
      </c>
      <c r="O99" s="85"/>
      <c r="P99" s="77">
        <f>'[1]2019'!R85</f>
        <v>1</v>
      </c>
      <c r="Q99" s="59"/>
      <c r="R99" s="59">
        <f t="shared" si="37"/>
        <v>1</v>
      </c>
      <c r="S99" s="59">
        <f>'[1]2019'!S85+'[1]2019'!Z85</f>
        <v>1</v>
      </c>
      <c r="T99" s="59">
        <f>'[1]2019'!U85</f>
        <v>0</v>
      </c>
      <c r="U99" s="59">
        <f t="shared" si="38"/>
        <v>0</v>
      </c>
      <c r="V99" s="59">
        <f t="shared" si="39"/>
        <v>0</v>
      </c>
      <c r="W99" s="59">
        <f t="shared" si="40"/>
        <v>8.3333333333333332E-3</v>
      </c>
      <c r="X99" s="59">
        <f t="shared" si="41"/>
        <v>8.3333333333333332E-3</v>
      </c>
      <c r="Y99" s="59">
        <f t="shared" si="42"/>
        <v>8.3333333333333332E-3</v>
      </c>
      <c r="Z99" s="60">
        <f t="shared" si="43"/>
        <v>0</v>
      </c>
      <c r="AA99" s="60">
        <f t="shared" si="44"/>
        <v>0</v>
      </c>
      <c r="AB99" s="60">
        <f t="shared" si="45"/>
        <v>0</v>
      </c>
      <c r="AC99" s="62">
        <f>'[1]2019'!AC85</f>
        <v>0</v>
      </c>
      <c r="AD99" s="62">
        <v>0</v>
      </c>
      <c r="AE99" s="63">
        <f t="shared" si="52"/>
        <v>0</v>
      </c>
      <c r="AU99" s="89"/>
    </row>
    <row r="100" spans="1:48" s="83" customFormat="1" ht="25.5" hidden="1" outlineLevel="1" collapsed="1">
      <c r="A100" s="70">
        <f t="shared" si="49"/>
        <v>12</v>
      </c>
      <c r="B100" s="69" t="str">
        <f>'[1]2019'!B86</f>
        <v>Информационная система РП-5, 00045625, 14.12.2012 &lt;*&gt;</v>
      </c>
      <c r="C100" s="84">
        <v>1</v>
      </c>
      <c r="D100" s="70" t="s">
        <v>226</v>
      </c>
      <c r="E100" s="70" t="s">
        <v>81</v>
      </c>
      <c r="F100" s="71"/>
      <c r="G100" s="72">
        <v>0</v>
      </c>
      <c r="H100" s="71" t="s">
        <v>256</v>
      </c>
      <c r="I100" s="73" t="str">
        <f>'[1]2016'!I70</f>
        <v>67</v>
      </c>
      <c r="J100" s="74" t="s">
        <v>149</v>
      </c>
      <c r="K100" s="75">
        <v>85</v>
      </c>
      <c r="L100" s="74">
        <f t="shared" si="51"/>
        <v>120</v>
      </c>
      <c r="M100" s="75"/>
      <c r="N100" s="85">
        <v>41790</v>
      </c>
      <c r="O100" s="86"/>
      <c r="P100" s="77">
        <f>'[1]2019'!R86</f>
        <v>312247.65000000002</v>
      </c>
      <c r="Q100" s="87"/>
      <c r="R100" s="59">
        <f t="shared" si="37"/>
        <v>312247.65000000002</v>
      </c>
      <c r="S100" s="59">
        <f>'[1]2019'!S86+'[1]2019'!Z86</f>
        <v>307722.04605475627</v>
      </c>
      <c r="T100" s="59">
        <f>'[1]2019'!U86</f>
        <v>4525.6039452437253</v>
      </c>
      <c r="U100" s="59">
        <f t="shared" si="38"/>
        <v>0</v>
      </c>
      <c r="V100" s="59">
        <f>IF(K100=0,0,P100/K100)</f>
        <v>3673.5017647058826</v>
      </c>
      <c r="W100" s="59">
        <f t="shared" si="40"/>
        <v>2602.0637500000003</v>
      </c>
      <c r="X100" s="59">
        <f t="shared" si="41"/>
        <v>0</v>
      </c>
      <c r="Y100" s="59">
        <f t="shared" si="42"/>
        <v>2602.0637500000003</v>
      </c>
      <c r="Z100" s="60">
        <f t="shared" si="43"/>
        <v>4525.6039452437253</v>
      </c>
      <c r="AA100" s="60">
        <f t="shared" si="44"/>
        <v>0</v>
      </c>
      <c r="AB100" s="60">
        <f t="shared" si="45"/>
        <v>2262.8019726218627</v>
      </c>
      <c r="AC100" s="62">
        <f>'[1]2019'!AC86</f>
        <v>0</v>
      </c>
      <c r="AD100" s="62">
        <v>0</v>
      </c>
      <c r="AE100" s="63">
        <f t="shared" si="52"/>
        <v>0</v>
      </c>
      <c r="AU100" s="89"/>
    </row>
    <row r="101" spans="1:48" s="43" customFormat="1" ht="25.5" outlineLevel="1" collapsed="1">
      <c r="A101" s="48">
        <v>7</v>
      </c>
      <c r="B101" s="49" t="str">
        <f>'[1]2019'!B87</f>
        <v>Кабельная линия (КЛ-0,4 кВ от Тп-285 ф.8,16) для электроснабжения ДОУ ул. Северная 32, Э00000060, 31.08.2014</v>
      </c>
      <c r="C101" s="84">
        <v>0.16</v>
      </c>
      <c r="D101" s="70" t="s">
        <v>257</v>
      </c>
      <c r="E101" s="70" t="s">
        <v>128</v>
      </c>
      <c r="F101" s="71" t="s">
        <v>258</v>
      </c>
      <c r="G101" s="72"/>
      <c r="H101" s="71" t="s">
        <v>259</v>
      </c>
      <c r="I101" s="73" t="str">
        <f>'[1]2016'!I71</f>
        <v>169</v>
      </c>
      <c r="J101" s="74" t="s">
        <v>131</v>
      </c>
      <c r="K101" s="75">
        <v>361</v>
      </c>
      <c r="L101" s="74">
        <f>30*12+1</f>
        <v>361</v>
      </c>
      <c r="M101" s="75"/>
      <c r="N101" s="85">
        <v>41882</v>
      </c>
      <c r="O101" s="86"/>
      <c r="P101" s="77">
        <f>'[1]2019'!R87</f>
        <v>290747.34999999998</v>
      </c>
      <c r="Q101" s="87"/>
      <c r="R101" s="59">
        <f t="shared" si="37"/>
        <v>290747.34999999998</v>
      </c>
      <c r="S101" s="59">
        <f>'[1]2019'!S87+'[1]2019'!Z87</f>
        <v>51545.236565096959</v>
      </c>
      <c r="T101" s="59">
        <f>'[1]2019'!U87</f>
        <v>239202.11343490303</v>
      </c>
      <c r="U101" s="59">
        <f t="shared" si="38"/>
        <v>229537.38157894736</v>
      </c>
      <c r="V101" s="59">
        <f t="shared" ref="V101:V107" si="53">IF(K101=0,0,P101/K101)</f>
        <v>805.39432132963987</v>
      </c>
      <c r="W101" s="59">
        <f t="shared" si="40"/>
        <v>805.39432132963987</v>
      </c>
      <c r="X101" s="59">
        <f t="shared" si="41"/>
        <v>0</v>
      </c>
      <c r="Y101" s="59">
        <f t="shared" si="42"/>
        <v>805.39432132963987</v>
      </c>
      <c r="Z101" s="60">
        <f t="shared" si="43"/>
        <v>9664.7318559556788</v>
      </c>
      <c r="AA101" s="60">
        <f t="shared" si="44"/>
        <v>9664.7318559556788</v>
      </c>
      <c r="AB101" s="60">
        <f t="shared" si="45"/>
        <v>234369.7475069252</v>
      </c>
      <c r="AC101" s="62">
        <f>'[1]2019'!AC87</f>
        <v>2.1999999999999999E-2</v>
      </c>
      <c r="AD101" s="62">
        <v>0.02</v>
      </c>
      <c r="AE101" s="63">
        <f t="shared" si="52"/>
        <v>5156.1344451523537</v>
      </c>
      <c r="AF101" s="64">
        <f t="shared" ref="AF101:AF121" si="54">(T101+U101)/2</f>
        <v>234369.7475069252</v>
      </c>
      <c r="AG101" s="35">
        <f t="shared" ref="AG101:AG121" si="55">AB101-AF101</f>
        <v>0</v>
      </c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94" t="s">
        <v>857</v>
      </c>
      <c r="AT101" s="434">
        <f t="shared" ref="AT101:AT121" si="56">S101/P101*100%</f>
        <v>0.17728531855955681</v>
      </c>
      <c r="AU101" s="433">
        <f t="shared" ref="AU101:AU103" si="57">((S101+Z101)/P101)*100%</f>
        <v>0.21052631578947373</v>
      </c>
      <c r="AV101" s="437">
        <f t="shared" ref="AV101:AV121" si="58">AU101-AT101</f>
        <v>3.3240997229916913E-2</v>
      </c>
    </row>
    <row r="102" spans="1:48" s="43" customFormat="1" ht="25.5" outlineLevel="1" collapsed="1">
      <c r="A102" s="48">
        <f t="shared" si="49"/>
        <v>8</v>
      </c>
      <c r="B102" s="49" t="str">
        <f>'[1]2019'!B88</f>
        <v>Кабельная линия (КЛ-0,4 кВ) от ТП-158, ТП-159 для электроснабжения универсального спортивного зала п, Э00000064, 30.09.2014</v>
      </c>
      <c r="C102" s="84">
        <v>0.185</v>
      </c>
      <c r="D102" s="70" t="s">
        <v>260</v>
      </c>
      <c r="E102" s="70" t="s">
        <v>128</v>
      </c>
      <c r="F102" s="71" t="s">
        <v>261</v>
      </c>
      <c r="G102" s="72"/>
      <c r="H102" s="71" t="s">
        <v>262</v>
      </c>
      <c r="I102" s="73" t="str">
        <f>'[1]2016'!I72</f>
        <v>171</v>
      </c>
      <c r="J102" s="74" t="s">
        <v>131</v>
      </c>
      <c r="K102" s="75">
        <v>361</v>
      </c>
      <c r="L102" s="74">
        <f>30*12+1</f>
        <v>361</v>
      </c>
      <c r="M102" s="75"/>
      <c r="N102" s="85">
        <v>41912</v>
      </c>
      <c r="O102" s="86"/>
      <c r="P102" s="77">
        <f>'[1]2019'!R88</f>
        <v>90101.25</v>
      </c>
      <c r="Q102" s="87"/>
      <c r="R102" s="59">
        <f t="shared" si="37"/>
        <v>90101.25</v>
      </c>
      <c r="S102" s="59">
        <f>'[1]2019'!S88+'[1]2019'!Z88</f>
        <v>15724.040858725763</v>
      </c>
      <c r="T102" s="59">
        <f>'[1]2019'!U88</f>
        <v>74377.209141274259</v>
      </c>
      <c r="U102" s="59">
        <f t="shared" si="38"/>
        <v>71382.153739612215</v>
      </c>
      <c r="V102" s="59">
        <f t="shared" si="53"/>
        <v>249.58795013850417</v>
      </c>
      <c r="W102" s="59">
        <f t="shared" si="40"/>
        <v>249.58795013850417</v>
      </c>
      <c r="X102" s="59">
        <f t="shared" si="41"/>
        <v>0</v>
      </c>
      <c r="Y102" s="59">
        <f t="shared" si="42"/>
        <v>249.58795013850417</v>
      </c>
      <c r="Z102" s="60">
        <f t="shared" si="43"/>
        <v>2995.0554016620499</v>
      </c>
      <c r="AA102" s="60">
        <f t="shared" si="44"/>
        <v>2995.0554016620499</v>
      </c>
      <c r="AB102" s="60">
        <f t="shared" si="45"/>
        <v>72879.681440443237</v>
      </c>
      <c r="AC102" s="62">
        <f>'[1]2019'!AC88</f>
        <v>2.1999999999999999E-2</v>
      </c>
      <c r="AD102" s="62">
        <v>0.02</v>
      </c>
      <c r="AE102" s="63">
        <f t="shared" si="52"/>
        <v>1603.3529916897512</v>
      </c>
      <c r="AF102" s="64">
        <f t="shared" si="54"/>
        <v>72879.681440443237</v>
      </c>
      <c r="AG102" s="35">
        <f t="shared" si="55"/>
        <v>0</v>
      </c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94" t="s">
        <v>857</v>
      </c>
      <c r="AT102" s="434">
        <f t="shared" si="56"/>
        <v>0.17451523545706371</v>
      </c>
      <c r="AU102" s="433">
        <f t="shared" si="57"/>
        <v>0.20775623268698065</v>
      </c>
      <c r="AV102" s="437">
        <f t="shared" si="58"/>
        <v>3.3240997229916941E-2</v>
      </c>
    </row>
    <row r="103" spans="1:48" s="43" customFormat="1" ht="25.5" outlineLevel="1" collapsed="1">
      <c r="A103" s="48">
        <f t="shared" si="49"/>
        <v>9</v>
      </c>
      <c r="B103" s="49" t="str">
        <f>'[1]2019'!B89</f>
        <v>Кабельная линия (КЛ-0,4 кВ) Электроснабжение здания по ул.Лесная,15/1, сооружение 2э, Э00000031, 30.09.2013</v>
      </c>
      <c r="C103" s="84">
        <v>0.185</v>
      </c>
      <c r="D103" s="70" t="s">
        <v>263</v>
      </c>
      <c r="E103" s="70" t="s">
        <v>128</v>
      </c>
      <c r="F103" s="71" t="s">
        <v>264</v>
      </c>
      <c r="G103" s="72"/>
      <c r="H103" s="71" t="s">
        <v>265</v>
      </c>
      <c r="I103" s="73" t="str">
        <f>'[1]2016'!I73</f>
        <v>143</v>
      </c>
      <c r="J103" s="74" t="s">
        <v>266</v>
      </c>
      <c r="K103" s="75">
        <v>241</v>
      </c>
      <c r="L103" s="74">
        <f>25*12</f>
        <v>300</v>
      </c>
      <c r="M103" s="75"/>
      <c r="N103" s="85">
        <v>41547</v>
      </c>
      <c r="O103" s="86"/>
      <c r="P103" s="77">
        <f>'[1]2019'!R89</f>
        <v>271652.57</v>
      </c>
      <c r="Q103" s="88"/>
      <c r="R103" s="59">
        <f t="shared" si="37"/>
        <v>271652.57</v>
      </c>
      <c r="S103" s="59">
        <f>'[1]2019'!S89+'[1]2019'!Z89</f>
        <v>84539.181535269716</v>
      </c>
      <c r="T103" s="59">
        <f>'[1]2019'!U89</f>
        <v>187113.38846473029</v>
      </c>
      <c r="U103" s="59">
        <f t="shared" si="38"/>
        <v>173587.11941908713</v>
      </c>
      <c r="V103" s="59">
        <f t="shared" si="53"/>
        <v>1127.1890871369294</v>
      </c>
      <c r="W103" s="59">
        <f t="shared" si="40"/>
        <v>905.50856666666664</v>
      </c>
      <c r="X103" s="59">
        <f t="shared" si="41"/>
        <v>0</v>
      </c>
      <c r="Y103" s="59">
        <f t="shared" si="42"/>
        <v>905.50856666666664</v>
      </c>
      <c r="Z103" s="60">
        <f t="shared" si="43"/>
        <v>13526.269045643152</v>
      </c>
      <c r="AA103" s="60">
        <f t="shared" si="44"/>
        <v>10866.102800000001</v>
      </c>
      <c r="AB103" s="60">
        <f t="shared" si="45"/>
        <v>180350.25394190871</v>
      </c>
      <c r="AC103" s="62">
        <f>'[1]2019'!AC89</f>
        <v>2.1999999999999999E-2</v>
      </c>
      <c r="AD103" s="62">
        <v>0.02</v>
      </c>
      <c r="AE103" s="63">
        <f t="shared" si="52"/>
        <v>3967.7055867219915</v>
      </c>
      <c r="AF103" s="64">
        <f t="shared" si="54"/>
        <v>180350.25394190871</v>
      </c>
      <c r="AG103" s="35">
        <f t="shared" si="55"/>
        <v>0</v>
      </c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94" t="s">
        <v>857</v>
      </c>
      <c r="AT103" s="434">
        <f t="shared" si="56"/>
        <v>0.31120331950207469</v>
      </c>
      <c r="AU103" s="433">
        <f t="shared" si="57"/>
        <v>0.36099585062240669</v>
      </c>
      <c r="AV103" s="437">
        <f t="shared" si="58"/>
        <v>4.9792531120331995E-2</v>
      </c>
    </row>
    <row r="104" spans="1:48" s="43" customFormat="1" ht="25.5" outlineLevel="1" collapsed="1">
      <c r="A104" s="48">
        <f t="shared" si="49"/>
        <v>10</v>
      </c>
      <c r="B104" s="49" t="str">
        <f>'[1]2019'!B90</f>
        <v>Кабельная линия 0,4кВ от ВУ Бр.Иглаковых,38Б до ВУ Бр.Иглаковых 38В, Э00000037, 30.11.2013</v>
      </c>
      <c r="C104" s="84">
        <v>4.8000000000000001E-2</v>
      </c>
      <c r="D104" s="70" t="s">
        <v>267</v>
      </c>
      <c r="E104" s="70" t="s">
        <v>128</v>
      </c>
      <c r="F104" s="71"/>
      <c r="G104" s="72"/>
      <c r="H104" s="71" t="s">
        <v>268</v>
      </c>
      <c r="I104" s="73" t="str">
        <f>'[1]2016'!I74</f>
        <v>149</v>
      </c>
      <c r="J104" s="74" t="s">
        <v>266</v>
      </c>
      <c r="K104" s="75">
        <v>241</v>
      </c>
      <c r="L104" s="74">
        <f>25*12</f>
        <v>300</v>
      </c>
      <c r="M104" s="75"/>
      <c r="N104" s="85">
        <v>41608</v>
      </c>
      <c r="O104" s="86"/>
      <c r="P104" s="77">
        <f>'[1]2019'!R90</f>
        <v>49969.46</v>
      </c>
      <c r="Q104" s="88"/>
      <c r="R104" s="59">
        <f t="shared" si="37"/>
        <v>49969.46</v>
      </c>
      <c r="S104" s="59">
        <f>'[1]2019'!S90+'[1]2019'!Z90</f>
        <v>15135.977510373443</v>
      </c>
      <c r="T104" s="59">
        <f>'[1]2019'!U90</f>
        <v>34833.482489626556</v>
      </c>
      <c r="U104" s="59">
        <f t="shared" si="38"/>
        <v>32345.376597510374</v>
      </c>
      <c r="V104" s="59">
        <f t="shared" si="53"/>
        <v>207.34215767634853</v>
      </c>
      <c r="W104" s="59">
        <f t="shared" si="40"/>
        <v>166.56486666666666</v>
      </c>
      <c r="X104" s="59">
        <f t="shared" si="41"/>
        <v>0</v>
      </c>
      <c r="Y104" s="59">
        <f t="shared" si="42"/>
        <v>166.56486666666666</v>
      </c>
      <c r="Z104" s="60">
        <f t="shared" si="43"/>
        <v>2488.1058921161825</v>
      </c>
      <c r="AA104" s="60">
        <f t="shared" si="44"/>
        <v>1998.7783999999999</v>
      </c>
      <c r="AB104" s="60">
        <f t="shared" si="45"/>
        <v>33589.429543568462</v>
      </c>
      <c r="AC104" s="62">
        <f>'[1]2019'!AC90</f>
        <v>2.1999999999999999E-2</v>
      </c>
      <c r="AD104" s="62">
        <v>0.02</v>
      </c>
      <c r="AE104" s="63">
        <f t="shared" si="52"/>
        <v>738.96744995850611</v>
      </c>
      <c r="AF104" s="64">
        <f t="shared" si="54"/>
        <v>33589.429543568462</v>
      </c>
      <c r="AG104" s="35">
        <f t="shared" si="55"/>
        <v>0</v>
      </c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94" t="s">
        <v>857</v>
      </c>
      <c r="AT104" s="434">
        <f t="shared" si="56"/>
        <v>0.30290456431535268</v>
      </c>
      <c r="AU104" s="433">
        <f t="shared" ref="AU104:AU121" si="59">(S104+Z104)/P104*100%</f>
        <v>0.35269709543568462</v>
      </c>
      <c r="AV104" s="437">
        <f t="shared" si="58"/>
        <v>4.979253112033194E-2</v>
      </c>
    </row>
    <row r="105" spans="1:48" s="43" customFormat="1" ht="25.5" outlineLevel="1" collapsed="1">
      <c r="A105" s="48">
        <f t="shared" si="49"/>
        <v>11</v>
      </c>
      <c r="B105" s="49" t="str">
        <f>'[1]2019'!B91</f>
        <v>Линия электропередачи (КЛ-0,4кВ) для электроснабжения скважины № 15а водозабор № 1 от ТП-205, Э00000100, 31.10.2015, 110 532.32</v>
      </c>
      <c r="C105" s="84">
        <v>0.27</v>
      </c>
      <c r="D105" s="70" t="s">
        <v>269</v>
      </c>
      <c r="E105" s="70" t="s">
        <v>128</v>
      </c>
      <c r="F105" s="71" t="s">
        <v>270</v>
      </c>
      <c r="G105" s="72"/>
      <c r="H105" s="71" t="s">
        <v>271</v>
      </c>
      <c r="I105" s="73" t="str">
        <f>'[1]2016'!I75</f>
        <v>204</v>
      </c>
      <c r="J105" s="74" t="s">
        <v>131</v>
      </c>
      <c r="K105" s="75">
        <v>360</v>
      </c>
      <c r="L105" s="74">
        <f>30*12+1</f>
        <v>361</v>
      </c>
      <c r="M105" s="75"/>
      <c r="N105" s="85">
        <v>42308</v>
      </c>
      <c r="O105" s="86"/>
      <c r="P105" s="77">
        <f>'[1]2019'!R91</f>
        <v>110532.32</v>
      </c>
      <c r="Q105" s="88"/>
      <c r="R105" s="59">
        <f t="shared" si="37"/>
        <v>110532.32</v>
      </c>
      <c r="S105" s="59">
        <f>'[1]2019'!S91+'[1]2019'!Z91</f>
        <v>15351.711111111112</v>
      </c>
      <c r="T105" s="59">
        <f>'[1]2019'!U91</f>
        <v>95180.608888888906</v>
      </c>
      <c r="U105" s="59">
        <f t="shared" si="38"/>
        <v>91496.198222222243</v>
      </c>
      <c r="V105" s="59">
        <f t="shared" si="53"/>
        <v>307.03422222222224</v>
      </c>
      <c r="W105" s="59">
        <f t="shared" si="40"/>
        <v>306.18371191135736</v>
      </c>
      <c r="X105" s="59">
        <f t="shared" si="41"/>
        <v>0</v>
      </c>
      <c r="Y105" s="59">
        <f t="shared" si="42"/>
        <v>306.18371191135736</v>
      </c>
      <c r="Z105" s="60">
        <f t="shared" si="43"/>
        <v>3684.4106666666667</v>
      </c>
      <c r="AA105" s="60">
        <f t="shared" si="44"/>
        <v>3674.2045429362884</v>
      </c>
      <c r="AB105" s="60">
        <f t="shared" si="45"/>
        <v>93338.403555555575</v>
      </c>
      <c r="AC105" s="62">
        <f>'[1]2019'!AC91</f>
        <v>2.1999999999999999E-2</v>
      </c>
      <c r="AD105" s="62">
        <v>0.02</v>
      </c>
      <c r="AE105" s="63">
        <f t="shared" si="52"/>
        <v>2053.4448782222225</v>
      </c>
      <c r="AF105" s="64">
        <f t="shared" si="54"/>
        <v>93338.403555555575</v>
      </c>
      <c r="AG105" s="35">
        <f t="shared" si="55"/>
        <v>0</v>
      </c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94" t="s">
        <v>857</v>
      </c>
      <c r="AT105" s="434">
        <f t="shared" si="56"/>
        <v>0.1388888888888889</v>
      </c>
      <c r="AU105" s="433">
        <f t="shared" si="59"/>
        <v>0.17222222222222222</v>
      </c>
      <c r="AV105" s="437">
        <f t="shared" si="58"/>
        <v>3.3333333333333326E-2</v>
      </c>
    </row>
    <row r="106" spans="1:48" s="43" customFormat="1" ht="25.5" outlineLevel="1" collapsed="1">
      <c r="A106" s="48">
        <f t="shared" si="49"/>
        <v>12</v>
      </c>
      <c r="B106" s="49" t="str">
        <f>'[1]2019'!B92</f>
        <v>Линия электропередачи (КЛ-0,4кВ) от ТП-2 для электроснабжения здания по ул. Тургенева 33 стр.15, Э00000136</v>
      </c>
      <c r="C106" s="84">
        <v>0.08</v>
      </c>
      <c r="D106" s="70" t="s">
        <v>226</v>
      </c>
      <c r="E106" s="70" t="s">
        <v>128</v>
      </c>
      <c r="F106" s="71"/>
      <c r="G106" s="72"/>
      <c r="H106" s="71" t="s">
        <v>272</v>
      </c>
      <c r="I106" s="73" t="str">
        <f>'[1]2016'!I76</f>
        <v>240</v>
      </c>
      <c r="J106" s="74" t="s">
        <v>131</v>
      </c>
      <c r="K106" s="75">
        <v>360</v>
      </c>
      <c r="L106" s="74">
        <f>30*12+1</f>
        <v>361</v>
      </c>
      <c r="M106" s="75"/>
      <c r="N106" s="85">
        <v>42643</v>
      </c>
      <c r="O106" s="86"/>
      <c r="P106" s="77">
        <f>'[1]2019'!R92</f>
        <v>78910</v>
      </c>
      <c r="Q106" s="88"/>
      <c r="R106" s="59">
        <f t="shared" si="37"/>
        <v>78910</v>
      </c>
      <c r="S106" s="59">
        <f>'[1]2019'!S92+'[1]2019'!Z92</f>
        <v>8548.5833333333339</v>
      </c>
      <c r="T106" s="59">
        <f>'[1]2019'!U92</f>
        <v>70361.416666666686</v>
      </c>
      <c r="U106" s="59">
        <f t="shared" si="38"/>
        <v>67731.083333333358</v>
      </c>
      <c r="V106" s="59">
        <f t="shared" si="53"/>
        <v>219.19444444444446</v>
      </c>
      <c r="W106" s="59">
        <f t="shared" si="40"/>
        <v>218.58725761772854</v>
      </c>
      <c r="X106" s="59">
        <f t="shared" si="41"/>
        <v>0</v>
      </c>
      <c r="Y106" s="59">
        <f t="shared" si="42"/>
        <v>218.58725761772854</v>
      </c>
      <c r="Z106" s="60">
        <f t="shared" si="43"/>
        <v>2630.3333333333335</v>
      </c>
      <c r="AA106" s="60">
        <f t="shared" si="44"/>
        <v>2623.0470914127427</v>
      </c>
      <c r="AB106" s="60">
        <f t="shared" si="45"/>
        <v>69046.250000000029</v>
      </c>
      <c r="AC106" s="62">
        <f>'[1]2019'!AC92</f>
        <v>2.1999999999999999E-2</v>
      </c>
      <c r="AD106" s="62">
        <v>0.02</v>
      </c>
      <c r="AE106" s="63">
        <f t="shared" si="52"/>
        <v>1519.0175000000006</v>
      </c>
      <c r="AF106" s="64">
        <f t="shared" si="54"/>
        <v>69046.250000000029</v>
      </c>
      <c r="AG106" s="35">
        <f t="shared" si="55"/>
        <v>0</v>
      </c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94" t="s">
        <v>857</v>
      </c>
      <c r="AT106" s="434">
        <f t="shared" si="56"/>
        <v>0.10833333333333334</v>
      </c>
      <c r="AU106" s="433">
        <f t="shared" si="59"/>
        <v>0.14166666666666669</v>
      </c>
      <c r="AV106" s="437">
        <f t="shared" si="58"/>
        <v>3.3333333333333354E-2</v>
      </c>
    </row>
    <row r="107" spans="1:48" s="43" customFormat="1" ht="25.5" outlineLevel="1" collapsed="1">
      <c r="A107" s="48">
        <f t="shared" si="49"/>
        <v>13</v>
      </c>
      <c r="B107" s="49" t="str">
        <f>'[1]2019'!B93</f>
        <v>Кабельная линия 10 кВ для электроснабжения ТП-104, Э00000061, 31.08.2014</v>
      </c>
      <c r="C107" s="84">
        <v>0.107</v>
      </c>
      <c r="D107" s="70" t="s">
        <v>273</v>
      </c>
      <c r="E107" s="70" t="s">
        <v>128</v>
      </c>
      <c r="F107" s="71" t="s">
        <v>274</v>
      </c>
      <c r="G107" s="72"/>
      <c r="H107" s="71" t="s">
        <v>275</v>
      </c>
      <c r="I107" s="73" t="str">
        <f>'[1]2016'!I77</f>
        <v>170</v>
      </c>
      <c r="J107" s="74" t="s">
        <v>131</v>
      </c>
      <c r="K107" s="75">
        <v>361</v>
      </c>
      <c r="L107" s="74">
        <f>30*12+1</f>
        <v>361</v>
      </c>
      <c r="M107" s="75"/>
      <c r="N107" s="85">
        <v>41882</v>
      </c>
      <c r="O107" s="86"/>
      <c r="P107" s="77">
        <f>'[1]2019'!R93</f>
        <v>257629.25</v>
      </c>
      <c r="Q107" s="87"/>
      <c r="R107" s="59">
        <f t="shared" si="37"/>
        <v>257629.25</v>
      </c>
      <c r="S107" s="59">
        <f>'[1]2019'!S93+'[1]2019'!Z93</f>
        <v>45673.883656509694</v>
      </c>
      <c r="T107" s="59">
        <f>'[1]2019'!U93</f>
        <v>211955.36634349031</v>
      </c>
      <c r="U107" s="59">
        <f t="shared" si="38"/>
        <v>203391.51315789475</v>
      </c>
      <c r="V107" s="59">
        <f t="shared" si="53"/>
        <v>713.65443213296396</v>
      </c>
      <c r="W107" s="59">
        <f t="shared" si="40"/>
        <v>713.65443213296396</v>
      </c>
      <c r="X107" s="59">
        <f t="shared" si="41"/>
        <v>0</v>
      </c>
      <c r="Y107" s="59">
        <f t="shared" si="42"/>
        <v>713.65443213296396</v>
      </c>
      <c r="Z107" s="60">
        <f t="shared" si="43"/>
        <v>8563.853185595568</v>
      </c>
      <c r="AA107" s="60">
        <f t="shared" si="44"/>
        <v>8563.853185595568</v>
      </c>
      <c r="AB107" s="60">
        <f t="shared" si="45"/>
        <v>207673.43975069252</v>
      </c>
      <c r="AC107" s="62">
        <f>'[1]2019'!AC93</f>
        <v>2.1999999999999999E-2</v>
      </c>
      <c r="AD107" s="62">
        <v>0.02</v>
      </c>
      <c r="AE107" s="63">
        <f t="shared" si="52"/>
        <v>4568.8156745152355</v>
      </c>
      <c r="AF107" s="64">
        <f t="shared" si="54"/>
        <v>207673.43975069252</v>
      </c>
      <c r="AG107" s="35">
        <f t="shared" si="55"/>
        <v>0</v>
      </c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94" t="s">
        <v>856</v>
      </c>
      <c r="AT107" s="434">
        <f t="shared" si="56"/>
        <v>0.17728531855955679</v>
      </c>
      <c r="AU107" s="433">
        <f t="shared" si="59"/>
        <v>0.21052631578947367</v>
      </c>
      <c r="AV107" s="437">
        <f t="shared" si="58"/>
        <v>3.3240997229916885E-2</v>
      </c>
    </row>
    <row r="108" spans="1:48" s="43" customFormat="1" ht="25.5" outlineLevel="1" collapsed="1">
      <c r="A108" s="48">
        <f t="shared" si="49"/>
        <v>14</v>
      </c>
      <c r="B108" s="49" t="str">
        <f>'[1]2019'!B94</f>
        <v>ВЛЭП-0,4кВ для электроснабжения садовых участков СНТ "Мир" квартал № 5 от ТП-5 ф.4*, Э00000101, 30.11.2015, 223 033.76</v>
      </c>
      <c r="C108" s="84">
        <v>0.23699999999999999</v>
      </c>
      <c r="D108" s="70" t="s">
        <v>276</v>
      </c>
      <c r="E108" s="70" t="s">
        <v>128</v>
      </c>
      <c r="F108" s="71" t="s">
        <v>277</v>
      </c>
      <c r="G108" s="72"/>
      <c r="H108" s="71" t="s">
        <v>278</v>
      </c>
      <c r="I108" s="73" t="str">
        <f>'[1]2016'!I78</f>
        <v>205</v>
      </c>
      <c r="J108" s="74" t="s">
        <v>168</v>
      </c>
      <c r="K108" s="75">
        <v>180</v>
      </c>
      <c r="L108" s="74">
        <f>15*12</f>
        <v>180</v>
      </c>
      <c r="M108" s="75">
        <v>170</v>
      </c>
      <c r="N108" s="85">
        <v>42338</v>
      </c>
      <c r="O108" s="85">
        <v>43889</v>
      </c>
      <c r="P108" s="77">
        <f>'[1]2019'!R94</f>
        <v>1112621.6299999999</v>
      </c>
      <c r="Q108" s="59">
        <v>217645.73</v>
      </c>
      <c r="R108" s="59">
        <f t="shared" si="37"/>
        <v>1330267.3599999999</v>
      </c>
      <c r="S108" s="59">
        <f>'[1]2019'!S94+'[1]2019'!Z94</f>
        <v>205330.3</v>
      </c>
      <c r="T108" s="59">
        <f>'[1]2019'!U94</f>
        <v>907291.32999999984</v>
      </c>
      <c r="U108" s="59">
        <f>T108+Q108-Z108</f>
        <v>1032653.2799999998</v>
      </c>
      <c r="V108" s="59">
        <v>6925.89</v>
      </c>
      <c r="W108" s="59">
        <v>6925.89</v>
      </c>
      <c r="X108" s="59">
        <v>7843.2</v>
      </c>
      <c r="Y108" s="59">
        <v>7843.2</v>
      </c>
      <c r="Z108" s="60">
        <f>IF($N108&gt;$T$13,(DATEDIF($N108,$U$13,"M")*$X108),IF($Q108=0,(IF(V108*12&lt;T108,V108*12,T108)),(DATEDIF($T$13,$O108,"M")+1)*V108+(DATEDIF($O108,$U$13,"M")*X108)))</f>
        <v>92283.78</v>
      </c>
      <c r="AA108" s="60">
        <f t="shared" si="44"/>
        <v>92283.78</v>
      </c>
      <c r="AB108" s="60">
        <v>981599.08384615427</v>
      </c>
      <c r="AC108" s="62">
        <f>'[1]2019'!AC94</f>
        <v>2.1999999999999999E-2</v>
      </c>
      <c r="AD108" s="62">
        <v>0.02</v>
      </c>
      <c r="AE108" s="63">
        <f t="shared" si="52"/>
        <v>21595.179844615392</v>
      </c>
      <c r="AF108" s="64">
        <f t="shared" si="54"/>
        <v>969972.30499999982</v>
      </c>
      <c r="AG108" s="35">
        <f>P108-V108</f>
        <v>1105695.74</v>
      </c>
      <c r="AH108" s="89">
        <f>AG108-V108</f>
        <v>1098769.8500000001</v>
      </c>
      <c r="AI108" s="89">
        <f>AH108-X108</f>
        <v>1090926.6500000001</v>
      </c>
      <c r="AJ108" s="89">
        <f>AI108-X108</f>
        <v>1083083.4500000002</v>
      </c>
      <c r="AK108" s="89">
        <f>AJ108-X108</f>
        <v>1075240.2500000002</v>
      </c>
      <c r="AL108" s="89">
        <f>AK108-Y108</f>
        <v>1067397.0500000003</v>
      </c>
      <c r="AM108" s="89">
        <f>AL108-Y108</f>
        <v>1059553.8500000003</v>
      </c>
      <c r="AN108" s="89">
        <f>AM108-Y108</f>
        <v>1051710.6500000004</v>
      </c>
      <c r="AO108" s="89">
        <f>AN108-Y108</f>
        <v>1043867.4500000004</v>
      </c>
      <c r="AP108" s="89">
        <f>AO108-Y108</f>
        <v>1036024.2500000005</v>
      </c>
      <c r="AQ108" s="89">
        <f>AP108-Y108</f>
        <v>1028181.0500000005</v>
      </c>
      <c r="AR108" s="89">
        <f>AQ108-Y108</f>
        <v>1020337.8500000006</v>
      </c>
      <c r="AS108" s="94" t="s">
        <v>857</v>
      </c>
      <c r="AT108" s="434">
        <f t="shared" si="56"/>
        <v>0.18454638527924358</v>
      </c>
      <c r="AU108" s="433">
        <f t="shared" si="59"/>
        <v>0.26748902949154418</v>
      </c>
      <c r="AV108" s="437">
        <f t="shared" si="58"/>
        <v>8.2942644212300604E-2</v>
      </c>
    </row>
    <row r="109" spans="1:48" s="43" customFormat="1" ht="25.5" outlineLevel="1" collapsed="1">
      <c r="A109" s="48">
        <f t="shared" si="49"/>
        <v>15</v>
      </c>
      <c r="B109" s="49" t="str">
        <f>'[1]2019'!B95</f>
        <v>Кабельная линия 10/0,4 кВ от ТП-328 мкр.12, 00031700, 29.08.2014</v>
      </c>
      <c r="C109" s="84">
        <v>0.38600000000000001</v>
      </c>
      <c r="D109" s="70" t="s">
        <v>226</v>
      </c>
      <c r="E109" s="70" t="s">
        <v>128</v>
      </c>
      <c r="F109" s="71"/>
      <c r="G109" s="72"/>
      <c r="H109" s="71" t="s">
        <v>279</v>
      </c>
      <c r="I109" s="73" t="str">
        <f>'[1]2016'!I79</f>
        <v>48</v>
      </c>
      <c r="J109" s="74" t="s">
        <v>266</v>
      </c>
      <c r="K109" s="75">
        <v>162</v>
      </c>
      <c r="L109" s="74">
        <f>25*12</f>
        <v>300</v>
      </c>
      <c r="M109" s="75"/>
      <c r="N109" s="85">
        <v>41880</v>
      </c>
      <c r="O109" s="86"/>
      <c r="P109" s="77">
        <f>'[1]2019'!R95</f>
        <v>1211098.1100000001</v>
      </c>
      <c r="Q109" s="87"/>
      <c r="R109" s="59">
        <f t="shared" si="37"/>
        <v>1211098.1100000001</v>
      </c>
      <c r="S109" s="59">
        <f>'[1]2019'!S95+'[1]2019'!Z95</f>
        <v>478458.51259259263</v>
      </c>
      <c r="T109" s="59">
        <f>'[1]2019'!U95</f>
        <v>732639.59740740748</v>
      </c>
      <c r="U109" s="59">
        <f t="shared" ref="U109:U126" si="60">T109+Q109-Z109</f>
        <v>642928.62629629637</v>
      </c>
      <c r="V109" s="59">
        <f t="shared" ref="V109:V172" si="61">IF(K109=0,0,P109/K109)</f>
        <v>7475.9142592592598</v>
      </c>
      <c r="W109" s="59">
        <f t="shared" ref="W109:W172" si="62">IF(L109=0,0,IF(K109&gt;L109,V109,P109/L109))</f>
        <v>4036.9937000000004</v>
      </c>
      <c r="X109" s="59">
        <f t="shared" ref="X109:X172" si="63">IF(M109=0,0,R109/M109)</f>
        <v>0</v>
      </c>
      <c r="Y109" s="59">
        <f t="shared" ref="Y109:Y172" si="64">IF(L109=0,0,IF(M109&gt;L109,X109,R109/L109))</f>
        <v>4036.9937000000004</v>
      </c>
      <c r="Z109" s="60">
        <f t="shared" si="43"/>
        <v>89710.97111111111</v>
      </c>
      <c r="AA109" s="60">
        <f t="shared" si="44"/>
        <v>48443.924400000004</v>
      </c>
      <c r="AB109" s="60">
        <f t="shared" si="45"/>
        <v>687784.11185185192</v>
      </c>
      <c r="AC109" s="62">
        <f>'[1]2019'!AC95</f>
        <v>2.1999999999999999E-2</v>
      </c>
      <c r="AD109" s="62">
        <v>0.02</v>
      </c>
      <c r="AE109" s="63">
        <f t="shared" si="52"/>
        <v>15131.250460740741</v>
      </c>
      <c r="AF109" s="64">
        <f t="shared" si="54"/>
        <v>687784.11185185192</v>
      </c>
      <c r="AG109" s="35">
        <f t="shared" si="55"/>
        <v>0</v>
      </c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94" t="s">
        <v>856</v>
      </c>
      <c r="AT109" s="434">
        <f t="shared" si="56"/>
        <v>0.39506172839506171</v>
      </c>
      <c r="AU109" s="433">
        <f t="shared" si="59"/>
        <v>0.46913580246913578</v>
      </c>
      <c r="AV109" s="437">
        <f t="shared" si="58"/>
        <v>7.407407407407407E-2</v>
      </c>
    </row>
    <row r="110" spans="1:48" s="43" customFormat="1" ht="25.5" outlineLevel="1" collapsed="1">
      <c r="A110" s="48">
        <f t="shared" si="49"/>
        <v>16</v>
      </c>
      <c r="B110" s="49" t="str">
        <f>'[1]2019'!B96</f>
        <v>Кабельная линия 10кВ от ТП-324 до ТП-326, Э00000028, 30.08.2013</v>
      </c>
      <c r="C110" s="84">
        <v>0.40899999999999997</v>
      </c>
      <c r="D110" s="70" t="s">
        <v>280</v>
      </c>
      <c r="E110" s="70" t="s">
        <v>128</v>
      </c>
      <c r="F110" s="71" t="s">
        <v>281</v>
      </c>
      <c r="G110" s="72"/>
      <c r="H110" s="71" t="s">
        <v>282</v>
      </c>
      <c r="I110" s="73" t="str">
        <f>'[1]2016'!I80</f>
        <v>140</v>
      </c>
      <c r="J110" s="74" t="s">
        <v>266</v>
      </c>
      <c r="K110" s="75">
        <v>241</v>
      </c>
      <c r="L110" s="74">
        <f>25*12</f>
        <v>300</v>
      </c>
      <c r="M110" s="75"/>
      <c r="N110" s="85">
        <v>41516</v>
      </c>
      <c r="O110" s="86"/>
      <c r="P110" s="77">
        <f>'[1]2019'!R96</f>
        <v>381612.58</v>
      </c>
      <c r="Q110" s="88"/>
      <c r="R110" s="59">
        <f t="shared" si="37"/>
        <v>381612.58</v>
      </c>
      <c r="S110" s="59">
        <f>'[1]2019'!S96+'[1]2019'!Z96</f>
        <v>120342.55634854772</v>
      </c>
      <c r="T110" s="59">
        <f>'[1]2019'!U96</f>
        <v>261270.02365145227</v>
      </c>
      <c r="U110" s="59">
        <f t="shared" si="60"/>
        <v>242268.56738589209</v>
      </c>
      <c r="V110" s="59">
        <f t="shared" si="61"/>
        <v>1583.4546887966806</v>
      </c>
      <c r="W110" s="59">
        <f t="shared" si="62"/>
        <v>1272.0419333333334</v>
      </c>
      <c r="X110" s="59">
        <f t="shared" si="63"/>
        <v>0</v>
      </c>
      <c r="Y110" s="59">
        <f t="shared" si="64"/>
        <v>1272.0419333333334</v>
      </c>
      <c r="Z110" s="60">
        <f t="shared" si="43"/>
        <v>19001.456265560166</v>
      </c>
      <c r="AA110" s="60">
        <f t="shared" si="44"/>
        <v>15264.503200000001</v>
      </c>
      <c r="AB110" s="60">
        <f t="shared" si="45"/>
        <v>251769.29551867218</v>
      </c>
      <c r="AC110" s="62">
        <f>'[1]2019'!AC96</f>
        <v>2.1999999999999999E-2</v>
      </c>
      <c r="AD110" s="62">
        <v>0.02</v>
      </c>
      <c r="AE110" s="63">
        <f t="shared" si="52"/>
        <v>5538.9245014107873</v>
      </c>
      <c r="AF110" s="64">
        <f t="shared" si="54"/>
        <v>251769.29551867218</v>
      </c>
      <c r="AG110" s="35">
        <f t="shared" si="55"/>
        <v>0</v>
      </c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94" t="s">
        <v>856</v>
      </c>
      <c r="AT110" s="434">
        <f t="shared" si="56"/>
        <v>0.31535269709543567</v>
      </c>
      <c r="AU110" s="433">
        <f t="shared" si="59"/>
        <v>0.36514522821576767</v>
      </c>
      <c r="AV110" s="437">
        <f t="shared" si="58"/>
        <v>4.9792531120331995E-2</v>
      </c>
    </row>
    <row r="111" spans="1:48" s="43" customFormat="1" ht="25.5" outlineLevel="1" collapsed="1">
      <c r="A111" s="48">
        <f t="shared" si="49"/>
        <v>17</v>
      </c>
      <c r="B111" s="49" t="str">
        <f>'[1]2019'!B97</f>
        <v>Кабельная трасса 0,4 кВ для тех. прис-я энергоприним. устр-в ИГБ Сосновая 4 стр21/1 соор19 ТП-222 ф5, Э00000036, 30.11.2013</v>
      </c>
      <c r="C111" s="84">
        <v>0.19800000000000001</v>
      </c>
      <c r="D111" s="70" t="s">
        <v>283</v>
      </c>
      <c r="E111" s="70" t="s">
        <v>128</v>
      </c>
      <c r="F111" s="71" t="s">
        <v>284</v>
      </c>
      <c r="G111" s="72"/>
      <c r="H111" s="71" t="s">
        <v>285</v>
      </c>
      <c r="I111" s="73" t="str">
        <f>'[1]2016'!I81</f>
        <v>148</v>
      </c>
      <c r="J111" s="74" t="s">
        <v>266</v>
      </c>
      <c r="K111" s="75">
        <v>241</v>
      </c>
      <c r="L111" s="74">
        <f>25*12</f>
        <v>300</v>
      </c>
      <c r="M111" s="75"/>
      <c r="N111" s="85">
        <v>41608</v>
      </c>
      <c r="O111" s="86"/>
      <c r="P111" s="77">
        <f>'[1]2019'!R97</f>
        <v>115740.52</v>
      </c>
      <c r="Q111" s="88"/>
      <c r="R111" s="59">
        <f t="shared" si="37"/>
        <v>115740.52</v>
      </c>
      <c r="S111" s="59">
        <f>'[1]2019'!S97+'[1]2019'!Z97</f>
        <v>35058.331784232367</v>
      </c>
      <c r="T111" s="59">
        <f>'[1]2019'!U97</f>
        <v>80682.18821576763</v>
      </c>
      <c r="U111" s="59">
        <f t="shared" si="60"/>
        <v>74919.174771784223</v>
      </c>
      <c r="V111" s="59">
        <f t="shared" si="61"/>
        <v>480.25112033195023</v>
      </c>
      <c r="W111" s="59">
        <f t="shared" si="62"/>
        <v>385.80173333333335</v>
      </c>
      <c r="X111" s="59">
        <f t="shared" si="63"/>
        <v>0</v>
      </c>
      <c r="Y111" s="59">
        <f t="shared" si="64"/>
        <v>385.80173333333335</v>
      </c>
      <c r="Z111" s="60">
        <f t="shared" si="43"/>
        <v>5763.0134439834028</v>
      </c>
      <c r="AA111" s="60">
        <f t="shared" si="44"/>
        <v>4629.6208000000006</v>
      </c>
      <c r="AB111" s="60">
        <f t="shared" si="45"/>
        <v>77800.681493775919</v>
      </c>
      <c r="AC111" s="62">
        <f>'[1]2019'!AC97</f>
        <v>2.1999999999999999E-2</v>
      </c>
      <c r="AD111" s="62">
        <v>0.02</v>
      </c>
      <c r="AE111" s="63">
        <f t="shared" si="52"/>
        <v>1711.61499286307</v>
      </c>
      <c r="AF111" s="64">
        <f t="shared" si="54"/>
        <v>77800.681493775919</v>
      </c>
      <c r="AG111" s="35">
        <f t="shared" si="55"/>
        <v>0</v>
      </c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94" t="s">
        <v>857</v>
      </c>
      <c r="AT111" s="434">
        <f t="shared" si="56"/>
        <v>0.30290456431535268</v>
      </c>
      <c r="AU111" s="433">
        <f t="shared" si="59"/>
        <v>0.35269709543568462</v>
      </c>
      <c r="AV111" s="437">
        <f t="shared" si="58"/>
        <v>4.979253112033194E-2</v>
      </c>
    </row>
    <row r="112" spans="1:48" s="43" customFormat="1" ht="25.5" outlineLevel="1" collapsed="1">
      <c r="A112" s="48">
        <f t="shared" si="49"/>
        <v>18</v>
      </c>
      <c r="B112" s="49" t="str">
        <f>'[1]2019'!B98</f>
        <v>Электросн-е охран. платной автостоянки ул.Лениград.от ТП-232, 00031706, 08.04.2015, 83 540.02</v>
      </c>
      <c r="C112" s="84">
        <v>0.2306</v>
      </c>
      <c r="D112" s="70" t="s">
        <v>286</v>
      </c>
      <c r="E112" s="70" t="s">
        <v>128</v>
      </c>
      <c r="F112" s="71" t="s">
        <v>287</v>
      </c>
      <c r="G112" s="72"/>
      <c r="H112" s="71" t="s">
        <v>288</v>
      </c>
      <c r="I112" s="73" t="str">
        <f>'[1]2016'!I82</f>
        <v>53</v>
      </c>
      <c r="J112" s="74" t="s">
        <v>168</v>
      </c>
      <c r="K112" s="75">
        <v>137</v>
      </c>
      <c r="L112" s="74">
        <f>15*12</f>
        <v>180</v>
      </c>
      <c r="M112" s="75"/>
      <c r="N112" s="85">
        <v>42102</v>
      </c>
      <c r="O112" s="86"/>
      <c r="P112" s="77">
        <f>'[1]2019'!R98</f>
        <v>83540.02</v>
      </c>
      <c r="Q112" s="88"/>
      <c r="R112" s="59">
        <f t="shared" si="37"/>
        <v>83540.02</v>
      </c>
      <c r="S112" s="59">
        <f>'[1]2019'!S98+'[1]2019'!Z98</f>
        <v>34147.745401459862</v>
      </c>
      <c r="T112" s="59">
        <f>'[1]2019'!U98</f>
        <v>49392.274598540134</v>
      </c>
      <c r="U112" s="59">
        <f t="shared" si="60"/>
        <v>42074.900583941591</v>
      </c>
      <c r="V112" s="59">
        <f t="shared" si="61"/>
        <v>609.78116788321177</v>
      </c>
      <c r="W112" s="59">
        <f t="shared" si="62"/>
        <v>464.11122222222224</v>
      </c>
      <c r="X112" s="59">
        <f t="shared" si="63"/>
        <v>0</v>
      </c>
      <c r="Y112" s="59">
        <f t="shared" si="64"/>
        <v>464.11122222222224</v>
      </c>
      <c r="Z112" s="60">
        <f t="shared" si="43"/>
        <v>7317.3740145985412</v>
      </c>
      <c r="AA112" s="60">
        <f t="shared" si="44"/>
        <v>5569.3346666666666</v>
      </c>
      <c r="AB112" s="60">
        <f t="shared" si="45"/>
        <v>45733.587591240866</v>
      </c>
      <c r="AC112" s="62">
        <f>'[1]2019'!AC98</f>
        <v>2.1999999999999999E-2</v>
      </c>
      <c r="AD112" s="62">
        <v>0.02</v>
      </c>
      <c r="AE112" s="63">
        <f t="shared" si="52"/>
        <v>1006.138927007299</v>
      </c>
      <c r="AF112" s="64">
        <f t="shared" si="54"/>
        <v>45733.587591240866</v>
      </c>
      <c r="AG112" s="35">
        <f t="shared" si="55"/>
        <v>0</v>
      </c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94" t="s">
        <v>856</v>
      </c>
      <c r="AT112" s="434">
        <f t="shared" si="56"/>
        <v>0.4087591240875913</v>
      </c>
      <c r="AU112" s="433">
        <f t="shared" si="59"/>
        <v>0.49635036496350377</v>
      </c>
      <c r="AV112" s="437">
        <f t="shared" si="58"/>
        <v>8.7591240875912468E-2</v>
      </c>
    </row>
    <row r="113" spans="1:48" s="43" customFormat="1" ht="25.5" outlineLevel="1" collapsed="1">
      <c r="A113" s="48">
        <f t="shared" si="49"/>
        <v>19</v>
      </c>
      <c r="B113" s="49" t="str">
        <f>'[1]2019'!B99</f>
        <v>ТП-23 сооружение электроэнергетики, общей площадью 6,5 кв.м., Э00000086, 27.04.2015, 245 000.00</v>
      </c>
      <c r="C113" s="84">
        <v>1</v>
      </c>
      <c r="D113" s="70" t="s">
        <v>289</v>
      </c>
      <c r="E113" s="70" t="s">
        <v>128</v>
      </c>
      <c r="F113" s="71" t="s">
        <v>290</v>
      </c>
      <c r="G113" s="72"/>
      <c r="H113" s="71" t="s">
        <v>291</v>
      </c>
      <c r="I113" s="73" t="str">
        <f>'[1]2016'!I83</f>
        <v>192</v>
      </c>
      <c r="J113" s="74" t="s">
        <v>87</v>
      </c>
      <c r="K113" s="75">
        <v>240</v>
      </c>
      <c r="L113" s="74">
        <f>20*12</f>
        <v>240</v>
      </c>
      <c r="M113" s="75"/>
      <c r="N113" s="85">
        <v>42121</v>
      </c>
      <c r="O113" s="86"/>
      <c r="P113" s="77">
        <f>'[1]2019'!R99</f>
        <v>245000</v>
      </c>
      <c r="Q113" s="88"/>
      <c r="R113" s="59">
        <f t="shared" si="37"/>
        <v>245000</v>
      </c>
      <c r="S113" s="59">
        <f>'[1]2019'!S99+'[1]2019'!Z99</f>
        <v>57166.666666666672</v>
      </c>
      <c r="T113" s="59">
        <f>'[1]2019'!U99</f>
        <v>187833.33333333334</v>
      </c>
      <c r="U113" s="59">
        <f t="shared" si="60"/>
        <v>175583.33333333334</v>
      </c>
      <c r="V113" s="59">
        <f t="shared" si="61"/>
        <v>1020.8333333333334</v>
      </c>
      <c r="W113" s="59">
        <f t="shared" si="62"/>
        <v>1020.8333333333334</v>
      </c>
      <c r="X113" s="59">
        <f t="shared" si="63"/>
        <v>0</v>
      </c>
      <c r="Y113" s="59">
        <f t="shared" si="64"/>
        <v>1020.8333333333334</v>
      </c>
      <c r="Z113" s="60">
        <f t="shared" si="43"/>
        <v>12250</v>
      </c>
      <c r="AA113" s="60">
        <f t="shared" si="44"/>
        <v>12250</v>
      </c>
      <c r="AB113" s="60">
        <f t="shared" si="45"/>
        <v>181708.33333333334</v>
      </c>
      <c r="AC113" s="62">
        <f>'[1]2019'!AC99</f>
        <v>2.1999999999999999E-2</v>
      </c>
      <c r="AD113" s="62">
        <v>0.02</v>
      </c>
      <c r="AE113" s="63">
        <f t="shared" ref="AE113:AE118" si="65">IF($C$3="УСН",0,IF(AND($E113="движимое",N113&gt;$AF$1),0,IF($G112=0,AB113*AC113,G113*AD113)))</f>
        <v>3997.5833333333335</v>
      </c>
      <c r="AF113" s="64">
        <f t="shared" si="54"/>
        <v>181708.33333333334</v>
      </c>
      <c r="AG113" s="35">
        <f t="shared" si="55"/>
        <v>0</v>
      </c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94" t="s">
        <v>856</v>
      </c>
      <c r="AT113" s="434">
        <f t="shared" si="56"/>
        <v>0.23333333333333336</v>
      </c>
      <c r="AU113" s="433">
        <f t="shared" si="59"/>
        <v>0.28333333333333333</v>
      </c>
      <c r="AV113" s="437">
        <f t="shared" si="58"/>
        <v>4.9999999999999961E-2</v>
      </c>
    </row>
    <row r="114" spans="1:48" s="43" customFormat="1" ht="25.5" outlineLevel="1" collapsed="1">
      <c r="A114" s="48">
        <f t="shared" si="49"/>
        <v>20</v>
      </c>
      <c r="B114" s="49" t="str">
        <f>'[1]2019'!B100</f>
        <v>Кабельная трасса 10 кВ от ТП-323 до ТП-301, Э00000038, 30.11.2013</v>
      </c>
      <c r="C114" s="84">
        <v>0.32079999999999997</v>
      </c>
      <c r="D114" s="70" t="s">
        <v>226</v>
      </c>
      <c r="E114" s="70" t="s">
        <v>128</v>
      </c>
      <c r="F114" s="71"/>
      <c r="G114" s="72"/>
      <c r="H114" s="71" t="s">
        <v>292</v>
      </c>
      <c r="I114" s="73" t="str">
        <f>'[1]2016'!I84</f>
        <v>150</v>
      </c>
      <c r="J114" s="74" t="s">
        <v>266</v>
      </c>
      <c r="K114" s="75">
        <v>240</v>
      </c>
      <c r="L114" s="74">
        <f>25*12</f>
        <v>300</v>
      </c>
      <c r="M114" s="75"/>
      <c r="N114" s="85">
        <v>41608</v>
      </c>
      <c r="O114" s="86"/>
      <c r="P114" s="77">
        <f>'[1]2019'!R100</f>
        <v>357278.28</v>
      </c>
      <c r="Q114" s="88"/>
      <c r="R114" s="59">
        <f t="shared" si="37"/>
        <v>357278.28</v>
      </c>
      <c r="S114" s="59">
        <f>'[1]2019'!S100+'[1]2019'!Z100</f>
        <v>108672.14350000002</v>
      </c>
      <c r="T114" s="59">
        <f>'[1]2019'!U100</f>
        <v>248606.13650000002</v>
      </c>
      <c r="U114" s="59">
        <f t="shared" si="60"/>
        <v>230742.22250000003</v>
      </c>
      <c r="V114" s="59">
        <f t="shared" si="61"/>
        <v>1488.6595000000002</v>
      </c>
      <c r="W114" s="59">
        <f t="shared" si="62"/>
        <v>1190.9276</v>
      </c>
      <c r="X114" s="59">
        <f t="shared" si="63"/>
        <v>0</v>
      </c>
      <c r="Y114" s="59">
        <f t="shared" si="64"/>
        <v>1190.9276</v>
      </c>
      <c r="Z114" s="60">
        <f t="shared" si="43"/>
        <v>17863.914000000004</v>
      </c>
      <c r="AA114" s="60">
        <f t="shared" si="44"/>
        <v>14291.1312</v>
      </c>
      <c r="AB114" s="60">
        <f t="shared" si="45"/>
        <v>239674.17950000003</v>
      </c>
      <c r="AC114" s="62">
        <f>'[1]2019'!AC100</f>
        <v>2.1999999999999999E-2</v>
      </c>
      <c r="AD114" s="62">
        <v>0.02</v>
      </c>
      <c r="AE114" s="63">
        <f t="shared" si="65"/>
        <v>5272.8319490000003</v>
      </c>
      <c r="AF114" s="64">
        <f t="shared" si="54"/>
        <v>239674.17950000003</v>
      </c>
      <c r="AG114" s="35">
        <f t="shared" si="55"/>
        <v>0</v>
      </c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94" t="s">
        <v>856</v>
      </c>
      <c r="AT114" s="434">
        <f t="shared" si="56"/>
        <v>0.3041666666666667</v>
      </c>
      <c r="AU114" s="433">
        <f t="shared" si="59"/>
        <v>0.35416666666666669</v>
      </c>
      <c r="AV114" s="437">
        <f t="shared" si="58"/>
        <v>4.9999999999999989E-2</v>
      </c>
    </row>
    <row r="115" spans="1:48" s="43" customFormat="1" ht="25.5" outlineLevel="1" collapsed="1">
      <c r="A115" s="48">
        <f t="shared" si="49"/>
        <v>21</v>
      </c>
      <c r="B115" s="49" t="str">
        <f>'[1]2019'!B101</f>
        <v>Кабельно-воздушная линия электропередачи 6 кВ от ТП-1001 до ТП-49, Э00000118</v>
      </c>
      <c r="C115" s="84">
        <v>0.74</v>
      </c>
      <c r="D115" s="70" t="s">
        <v>226</v>
      </c>
      <c r="E115" s="70" t="s">
        <v>128</v>
      </c>
      <c r="F115" s="71"/>
      <c r="G115" s="72"/>
      <c r="H115" s="71" t="s">
        <v>293</v>
      </c>
      <c r="I115" s="73" t="str">
        <f>'[1]2016'!I85</f>
        <v>222</v>
      </c>
      <c r="J115" s="74" t="s">
        <v>135</v>
      </c>
      <c r="K115" s="75">
        <v>60</v>
      </c>
      <c r="L115" s="74">
        <f>7*12</f>
        <v>84</v>
      </c>
      <c r="M115" s="75"/>
      <c r="N115" s="85">
        <v>42565</v>
      </c>
      <c r="O115" s="86"/>
      <c r="P115" s="77">
        <f>'[1]2019'!R101</f>
        <v>170000</v>
      </c>
      <c r="Q115" s="88"/>
      <c r="R115" s="59">
        <f t="shared" si="37"/>
        <v>170000</v>
      </c>
      <c r="S115" s="59">
        <f>'[1]2019'!S101+'[1]2019'!Z101</f>
        <v>116166.66666666667</v>
      </c>
      <c r="T115" s="59">
        <f>'[1]2019'!U101</f>
        <v>53833.333333333343</v>
      </c>
      <c r="U115" s="59">
        <f t="shared" si="60"/>
        <v>19833.333333333343</v>
      </c>
      <c r="V115" s="59">
        <f t="shared" si="61"/>
        <v>2833.3333333333335</v>
      </c>
      <c r="W115" s="59">
        <f t="shared" si="62"/>
        <v>2023.8095238095239</v>
      </c>
      <c r="X115" s="59">
        <f t="shared" si="63"/>
        <v>0</v>
      </c>
      <c r="Y115" s="59">
        <f t="shared" si="64"/>
        <v>2023.8095238095239</v>
      </c>
      <c r="Z115" s="60">
        <f t="shared" si="43"/>
        <v>34000</v>
      </c>
      <c r="AA115" s="60">
        <f t="shared" si="44"/>
        <v>19833.333333333343</v>
      </c>
      <c r="AB115" s="60">
        <f t="shared" si="45"/>
        <v>36833.333333333343</v>
      </c>
      <c r="AC115" s="62">
        <f>'[1]2019'!AC101</f>
        <v>2.1999999999999999E-2</v>
      </c>
      <c r="AD115" s="62">
        <v>0.02</v>
      </c>
      <c r="AE115" s="63">
        <f t="shared" si="65"/>
        <v>810.33333333333348</v>
      </c>
      <c r="AF115" s="64">
        <f t="shared" si="54"/>
        <v>36833.333333333343</v>
      </c>
      <c r="AG115" s="35">
        <f t="shared" si="55"/>
        <v>0</v>
      </c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94" t="s">
        <v>856</v>
      </c>
      <c r="AT115" s="434">
        <f t="shared" si="56"/>
        <v>0.68333333333333335</v>
      </c>
      <c r="AU115" s="433">
        <f t="shared" si="59"/>
        <v>0.88333333333333341</v>
      </c>
      <c r="AV115" s="437">
        <f t="shared" si="58"/>
        <v>0.20000000000000007</v>
      </c>
    </row>
    <row r="116" spans="1:48" s="43" customFormat="1" ht="19.5" customHeight="1" outlineLevel="1" collapsed="1">
      <c r="A116" s="48">
        <f t="shared" si="49"/>
        <v>22</v>
      </c>
      <c r="B116" s="49" t="str">
        <f>'[1]2019'!B102</f>
        <v>Кабельные линии 10 кВ ТП-213-ТП-219, Э00000126</v>
      </c>
      <c r="C116" s="84">
        <v>0.9</v>
      </c>
      <c r="D116" s="70" t="s">
        <v>226</v>
      </c>
      <c r="E116" s="70" t="s">
        <v>128</v>
      </c>
      <c r="F116" s="71"/>
      <c r="G116" s="72"/>
      <c r="H116" s="71" t="s">
        <v>294</v>
      </c>
      <c r="I116" s="73" t="str">
        <f>'[1]2016'!I86</f>
        <v>230</v>
      </c>
      <c r="J116" s="74" t="s">
        <v>131</v>
      </c>
      <c r="K116" s="75">
        <v>180</v>
      </c>
      <c r="L116" s="74">
        <f>30*12+1</f>
        <v>361</v>
      </c>
      <c r="M116" s="75"/>
      <c r="N116" s="85">
        <v>42582</v>
      </c>
      <c r="O116" s="86"/>
      <c r="P116" s="77">
        <f>'[1]2019'!R102</f>
        <v>82485.490000000005</v>
      </c>
      <c r="Q116" s="88"/>
      <c r="R116" s="59">
        <f t="shared" si="37"/>
        <v>82485.490000000005</v>
      </c>
      <c r="S116" s="59">
        <f>'[1]2019'!S102+'[1]2019'!Z102</f>
        <v>18788.361611111111</v>
      </c>
      <c r="T116" s="59">
        <f>'[1]2019'!U102</f>
        <v>63697.128388888901</v>
      </c>
      <c r="U116" s="59">
        <f t="shared" si="60"/>
        <v>58198.095722222235</v>
      </c>
      <c r="V116" s="59">
        <f t="shared" si="61"/>
        <v>458.25272222222225</v>
      </c>
      <c r="W116" s="59">
        <f t="shared" si="62"/>
        <v>228.4916620498615</v>
      </c>
      <c r="X116" s="59">
        <f t="shared" si="63"/>
        <v>0</v>
      </c>
      <c r="Y116" s="59">
        <f t="shared" si="64"/>
        <v>228.4916620498615</v>
      </c>
      <c r="Z116" s="60">
        <f t="shared" si="43"/>
        <v>5499.032666666667</v>
      </c>
      <c r="AA116" s="60">
        <f t="shared" si="44"/>
        <v>2741.8999445983382</v>
      </c>
      <c r="AB116" s="60">
        <f t="shared" si="45"/>
        <v>60947.612055555568</v>
      </c>
      <c r="AC116" s="62">
        <f>'[1]2019'!AC102</f>
        <v>2.1999999999999999E-2</v>
      </c>
      <c r="AD116" s="62">
        <v>0.02</v>
      </c>
      <c r="AE116" s="63">
        <f t="shared" si="65"/>
        <v>1340.8474652222224</v>
      </c>
      <c r="AF116" s="64">
        <f t="shared" si="54"/>
        <v>60947.612055555568</v>
      </c>
      <c r="AG116" s="35">
        <f t="shared" si="55"/>
        <v>0</v>
      </c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94" t="s">
        <v>856</v>
      </c>
      <c r="AT116" s="434">
        <f t="shared" si="56"/>
        <v>0.22777777777777777</v>
      </c>
      <c r="AU116" s="433">
        <f t="shared" si="59"/>
        <v>0.2944444444444444</v>
      </c>
      <c r="AV116" s="437">
        <f t="shared" si="58"/>
        <v>6.6666666666666624E-2</v>
      </c>
    </row>
    <row r="117" spans="1:48" s="43" customFormat="1" ht="25.5" outlineLevel="1" collapsed="1">
      <c r="A117" s="48">
        <f t="shared" si="49"/>
        <v>23</v>
      </c>
      <c r="B117" s="49" t="str">
        <f>'[1]2019'!B103</f>
        <v>Комплектная трансформаторная подстанция наружная КТПН-1001 6 кВ, Э00000108</v>
      </c>
      <c r="C117" s="84">
        <v>1</v>
      </c>
      <c r="D117" s="70" t="s">
        <v>226</v>
      </c>
      <c r="E117" s="70" t="s">
        <v>128</v>
      </c>
      <c r="F117" s="71"/>
      <c r="G117" s="72"/>
      <c r="H117" s="71" t="s">
        <v>295</v>
      </c>
      <c r="I117" s="73" t="str">
        <f>'[1]2016'!I87</f>
        <v>212</v>
      </c>
      <c r="J117" s="74" t="s">
        <v>87</v>
      </c>
      <c r="K117" s="75">
        <v>60</v>
      </c>
      <c r="L117" s="74">
        <f>20*12</f>
        <v>240</v>
      </c>
      <c r="M117" s="75"/>
      <c r="N117" s="85">
        <v>42478</v>
      </c>
      <c r="O117" s="86"/>
      <c r="P117" s="77">
        <f>'[1]2019'!R103</f>
        <v>120393.51</v>
      </c>
      <c r="Q117" s="88"/>
      <c r="R117" s="59">
        <f t="shared" si="37"/>
        <v>120393.51</v>
      </c>
      <c r="S117" s="59">
        <f>'[1]2019'!S103+'[1]2019'!Z103</f>
        <v>88288.573999999993</v>
      </c>
      <c r="T117" s="59">
        <f>'[1]2019'!U103</f>
        <v>32104.936000000002</v>
      </c>
      <c r="U117" s="59">
        <f t="shared" si="60"/>
        <v>8026.234000000004</v>
      </c>
      <c r="V117" s="59">
        <f t="shared" si="61"/>
        <v>2006.5584999999999</v>
      </c>
      <c r="W117" s="59">
        <f t="shared" si="62"/>
        <v>501.63962499999997</v>
      </c>
      <c r="X117" s="59">
        <f t="shared" si="63"/>
        <v>0</v>
      </c>
      <c r="Y117" s="59">
        <f t="shared" si="64"/>
        <v>501.63962499999997</v>
      </c>
      <c r="Z117" s="60">
        <f t="shared" si="43"/>
        <v>24078.701999999997</v>
      </c>
      <c r="AA117" s="60">
        <f t="shared" si="44"/>
        <v>6019.6754999999994</v>
      </c>
      <c r="AB117" s="60">
        <f t="shared" si="45"/>
        <v>20065.585000000003</v>
      </c>
      <c r="AC117" s="62">
        <f>'[1]2019'!AC103</f>
        <v>2.1999999999999999E-2</v>
      </c>
      <c r="AD117" s="62">
        <v>0.02</v>
      </c>
      <c r="AE117" s="63">
        <f t="shared" si="65"/>
        <v>441.44287000000003</v>
      </c>
      <c r="AF117" s="64">
        <f t="shared" si="54"/>
        <v>20065.585000000003</v>
      </c>
      <c r="AG117" s="35">
        <f t="shared" si="55"/>
        <v>0</v>
      </c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94" t="s">
        <v>856</v>
      </c>
      <c r="AT117" s="434">
        <f t="shared" si="56"/>
        <v>0.73333333333333328</v>
      </c>
      <c r="AU117" s="433">
        <f t="shared" si="59"/>
        <v>0.93333333333333324</v>
      </c>
      <c r="AV117" s="437">
        <f t="shared" si="58"/>
        <v>0.19999999999999996</v>
      </c>
    </row>
    <row r="118" spans="1:48" s="43" customFormat="1" ht="25.5" outlineLevel="1" collapsed="1">
      <c r="A118" s="48">
        <f t="shared" si="49"/>
        <v>24</v>
      </c>
      <c r="B118" s="49" t="str">
        <f>'[1]2019'!B104</f>
        <v>Комплектная трансформаторная подстанция наружная КТПН-1002 6 кВ, Э00000109</v>
      </c>
      <c r="C118" s="84">
        <v>1</v>
      </c>
      <c r="D118" s="70" t="s">
        <v>226</v>
      </c>
      <c r="E118" s="70" t="s">
        <v>128</v>
      </c>
      <c r="F118" s="71"/>
      <c r="G118" s="72"/>
      <c r="H118" s="71" t="s">
        <v>296</v>
      </c>
      <c r="I118" s="73" t="str">
        <f>'[1]2016'!I88</f>
        <v>213</v>
      </c>
      <c r="J118" s="74" t="s">
        <v>87</v>
      </c>
      <c r="K118" s="75">
        <v>60</v>
      </c>
      <c r="L118" s="74">
        <f>20*12</f>
        <v>240</v>
      </c>
      <c r="M118" s="75"/>
      <c r="N118" s="85">
        <v>42478</v>
      </c>
      <c r="O118" s="86"/>
      <c r="P118" s="77">
        <f>'[1]2019'!R104</f>
        <v>153000</v>
      </c>
      <c r="Q118" s="88"/>
      <c r="R118" s="59">
        <f t="shared" si="37"/>
        <v>153000</v>
      </c>
      <c r="S118" s="59">
        <f>'[1]2019'!S104+'[1]2019'!Z104</f>
        <v>112200</v>
      </c>
      <c r="T118" s="59">
        <f>'[1]2019'!U104</f>
        <v>40800</v>
      </c>
      <c r="U118" s="59">
        <f t="shared" si="60"/>
        <v>10200</v>
      </c>
      <c r="V118" s="59">
        <f t="shared" si="61"/>
        <v>2550</v>
      </c>
      <c r="W118" s="59">
        <f t="shared" si="62"/>
        <v>637.5</v>
      </c>
      <c r="X118" s="59">
        <f t="shared" si="63"/>
        <v>0</v>
      </c>
      <c r="Y118" s="59">
        <f t="shared" si="64"/>
        <v>637.5</v>
      </c>
      <c r="Z118" s="60">
        <f t="shared" si="43"/>
        <v>30600</v>
      </c>
      <c r="AA118" s="60">
        <f t="shared" si="44"/>
        <v>7650</v>
      </c>
      <c r="AB118" s="60">
        <f t="shared" si="45"/>
        <v>25500</v>
      </c>
      <c r="AC118" s="62">
        <f>'[1]2019'!AC104</f>
        <v>2.1999999999999999E-2</v>
      </c>
      <c r="AD118" s="62">
        <v>0.02</v>
      </c>
      <c r="AE118" s="63">
        <f t="shared" si="65"/>
        <v>561</v>
      </c>
      <c r="AF118" s="64">
        <f t="shared" si="54"/>
        <v>25500</v>
      </c>
      <c r="AG118" s="35">
        <f t="shared" si="55"/>
        <v>0</v>
      </c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94" t="s">
        <v>856</v>
      </c>
      <c r="AT118" s="434">
        <f t="shared" si="56"/>
        <v>0.73333333333333328</v>
      </c>
      <c r="AU118" s="433">
        <f t="shared" si="59"/>
        <v>0.93333333333333335</v>
      </c>
      <c r="AV118" s="437">
        <f t="shared" si="58"/>
        <v>0.20000000000000007</v>
      </c>
    </row>
    <row r="119" spans="1:48" s="43" customFormat="1" ht="25.5" outlineLevel="1" collapsed="1">
      <c r="A119" s="48">
        <f t="shared" si="49"/>
        <v>25</v>
      </c>
      <c r="B119" s="49" t="str">
        <f>'[1]2019'!B105</f>
        <v>Комплектная трансформаторная подстанция наружной установки КТПН № 49 6 кВ, Э00000117</v>
      </c>
      <c r="C119" s="84">
        <v>1</v>
      </c>
      <c r="D119" s="70" t="s">
        <v>226</v>
      </c>
      <c r="E119" s="70" t="s">
        <v>128</v>
      </c>
      <c r="F119" s="71"/>
      <c r="G119" s="72"/>
      <c r="H119" s="71" t="s">
        <v>297</v>
      </c>
      <c r="I119" s="73" t="str">
        <f>'[1]2016'!I89</f>
        <v>221</v>
      </c>
      <c r="J119" s="74" t="s">
        <v>87</v>
      </c>
      <c r="K119" s="75">
        <v>60</v>
      </c>
      <c r="L119" s="74">
        <f>20*12</f>
        <v>240</v>
      </c>
      <c r="M119" s="75"/>
      <c r="N119" s="76">
        <v>42565</v>
      </c>
      <c r="O119" s="86"/>
      <c r="P119" s="77">
        <f>'[1]2019'!R105</f>
        <v>130000</v>
      </c>
      <c r="Q119" s="88"/>
      <c r="R119" s="59">
        <f t="shared" si="37"/>
        <v>130000</v>
      </c>
      <c r="S119" s="59">
        <f>'[1]2019'!S105+'[1]2019'!Z105</f>
        <v>88833.333333333328</v>
      </c>
      <c r="T119" s="59">
        <f>'[1]2019'!U105</f>
        <v>41166.666666666672</v>
      </c>
      <c r="U119" s="59">
        <f t="shared" si="60"/>
        <v>15166.666666666672</v>
      </c>
      <c r="V119" s="59">
        <f t="shared" si="61"/>
        <v>2166.6666666666665</v>
      </c>
      <c r="W119" s="59">
        <f t="shared" si="62"/>
        <v>541.66666666666663</v>
      </c>
      <c r="X119" s="59">
        <f t="shared" si="63"/>
        <v>0</v>
      </c>
      <c r="Y119" s="59">
        <f t="shared" si="64"/>
        <v>541.66666666666663</v>
      </c>
      <c r="Z119" s="60">
        <f t="shared" si="43"/>
        <v>26000</v>
      </c>
      <c r="AA119" s="60">
        <f t="shared" si="44"/>
        <v>6500</v>
      </c>
      <c r="AB119" s="60">
        <f t="shared" si="45"/>
        <v>28166.666666666672</v>
      </c>
      <c r="AC119" s="62">
        <f>'[1]2019'!AC105</f>
        <v>2.1999999999999999E-2</v>
      </c>
      <c r="AD119" s="62">
        <v>0.02</v>
      </c>
      <c r="AE119" s="63">
        <f>IF($C$3="УСН",0,IF(AND($E119="движимое",N119&gt;$AF$1),0,IF($G112=0,AB119*AC119,G119*AD119)))</f>
        <v>619.66666666666674</v>
      </c>
      <c r="AF119" s="64">
        <f t="shared" si="54"/>
        <v>28166.666666666672</v>
      </c>
      <c r="AG119" s="35">
        <f t="shared" si="55"/>
        <v>0</v>
      </c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94" t="s">
        <v>856</v>
      </c>
      <c r="AT119" s="434">
        <f t="shared" si="56"/>
        <v>0.68333333333333335</v>
      </c>
      <c r="AU119" s="433">
        <f t="shared" si="59"/>
        <v>0.8833333333333333</v>
      </c>
      <c r="AV119" s="437">
        <f t="shared" si="58"/>
        <v>0.19999999999999996</v>
      </c>
    </row>
    <row r="120" spans="1:48" s="43" customFormat="1" ht="25.5" outlineLevel="1" collapsed="1">
      <c r="A120" s="48">
        <f t="shared" si="49"/>
        <v>26</v>
      </c>
      <c r="B120" s="49" t="str">
        <f>'[1]2019'!B106</f>
        <v>Линия эл.передачи (КЛ-0,4кВ) от ТП-336 для электроснабж. ж/д 5/1, 5/2, 5/3 по ул.Ленина 130, Э00000143</v>
      </c>
      <c r="C120" s="84">
        <v>0.52100000000000002</v>
      </c>
      <c r="D120" s="70" t="s">
        <v>226</v>
      </c>
      <c r="E120" s="70" t="s">
        <v>128</v>
      </c>
      <c r="F120" s="71"/>
      <c r="G120" s="72"/>
      <c r="H120" s="71" t="s">
        <v>298</v>
      </c>
      <c r="I120" s="73" t="str">
        <f>'[1]2016'!I90</f>
        <v>247</v>
      </c>
      <c r="J120" s="74" t="s">
        <v>131</v>
      </c>
      <c r="K120" s="91">
        <f>30*12+1</f>
        <v>361</v>
      </c>
      <c r="L120" s="74">
        <f>30*12+1</f>
        <v>361</v>
      </c>
      <c r="M120" s="91"/>
      <c r="N120" s="76">
        <v>42674</v>
      </c>
      <c r="O120" s="86"/>
      <c r="P120" s="77">
        <f>'[1]2019'!R106</f>
        <v>328529.62</v>
      </c>
      <c r="Q120" s="88"/>
      <c r="R120" s="59">
        <f t="shared" si="37"/>
        <v>328529.62</v>
      </c>
      <c r="S120" s="59">
        <f>'[1]2019'!S106+'[1]2019'!Z106</f>
        <v>34582.0652631579</v>
      </c>
      <c r="T120" s="59">
        <f>'[1]2019'!U106</f>
        <v>293947.55473684211</v>
      </c>
      <c r="U120" s="59">
        <f t="shared" si="60"/>
        <v>283026.90254847647</v>
      </c>
      <c r="V120" s="59">
        <f t="shared" si="61"/>
        <v>910.05434903047092</v>
      </c>
      <c r="W120" s="59">
        <f t="shared" si="62"/>
        <v>910.05434903047092</v>
      </c>
      <c r="X120" s="59">
        <f t="shared" si="63"/>
        <v>0</v>
      </c>
      <c r="Y120" s="59">
        <f t="shared" si="64"/>
        <v>910.05434903047092</v>
      </c>
      <c r="Z120" s="60">
        <f t="shared" si="43"/>
        <v>10920.652188365651</v>
      </c>
      <c r="AA120" s="60">
        <f t="shared" si="44"/>
        <v>10920.652188365651</v>
      </c>
      <c r="AB120" s="60">
        <f t="shared" si="45"/>
        <v>288487.22864265926</v>
      </c>
      <c r="AC120" s="62">
        <f>'[1]2019'!AC106</f>
        <v>2.1999999999999999E-2</v>
      </c>
      <c r="AD120" s="62">
        <v>0.02</v>
      </c>
      <c r="AE120" s="63">
        <f>IF($C$3="УСН",0,IF(AND($E120="движимое",N120&gt;$AF$1),0,IF($G112=0,AB120*AC120,G120*AD120)))</f>
        <v>6346.7190301385035</v>
      </c>
      <c r="AF120" s="64">
        <f t="shared" si="54"/>
        <v>288487.22864265926</v>
      </c>
      <c r="AG120" s="35">
        <f t="shared" si="55"/>
        <v>0</v>
      </c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94" t="s">
        <v>857</v>
      </c>
      <c r="AT120" s="434">
        <f t="shared" si="56"/>
        <v>0.10526315789473686</v>
      </c>
      <c r="AU120" s="433">
        <f t="shared" si="59"/>
        <v>0.13850415512465378</v>
      </c>
      <c r="AV120" s="437">
        <f t="shared" si="58"/>
        <v>3.3240997229916913E-2</v>
      </c>
    </row>
    <row r="121" spans="1:48" s="43" customFormat="1" ht="25.5" outlineLevel="1" collapsed="1">
      <c r="A121" s="48">
        <f t="shared" si="49"/>
        <v>27</v>
      </c>
      <c r="B121" s="49" t="str">
        <f>'[1]2019'!B107</f>
        <v>Линия электропер.(КЛ-0,4 кВ)от ф.14 ТП-161 для электроснаб. неж.пом в ж/д по пр. Коммунистический 81, Э00000140</v>
      </c>
      <c r="C121" s="84">
        <v>0.12</v>
      </c>
      <c r="D121" s="70" t="s">
        <v>226</v>
      </c>
      <c r="E121" s="70" t="s">
        <v>128</v>
      </c>
      <c r="F121" s="71"/>
      <c r="G121" s="72"/>
      <c r="H121" s="71" t="s">
        <v>299</v>
      </c>
      <c r="I121" s="73" t="str">
        <f>'[1]2016'!I91</f>
        <v>244</v>
      </c>
      <c r="J121" s="74" t="s">
        <v>131</v>
      </c>
      <c r="K121" s="91">
        <v>360</v>
      </c>
      <c r="L121" s="74">
        <f>30*12+1</f>
        <v>361</v>
      </c>
      <c r="M121" s="91"/>
      <c r="N121" s="76">
        <v>42674</v>
      </c>
      <c r="O121" s="86"/>
      <c r="P121" s="77">
        <f>'[1]2019'!R107</f>
        <v>212473.55</v>
      </c>
      <c r="Q121" s="88"/>
      <c r="R121" s="59">
        <f t="shared" si="37"/>
        <v>212473.55</v>
      </c>
      <c r="S121" s="59">
        <f>'[1]2019'!S107+'[1]2019'!Z107</f>
        <v>22427.76361111111</v>
      </c>
      <c r="T121" s="59">
        <f>'[1]2019'!U107</f>
        <v>190045.7863888889</v>
      </c>
      <c r="U121" s="59">
        <f t="shared" si="60"/>
        <v>182963.33472222224</v>
      </c>
      <c r="V121" s="59">
        <f t="shared" si="61"/>
        <v>590.20430555555549</v>
      </c>
      <c r="W121" s="59">
        <f t="shared" si="62"/>
        <v>588.56939058171747</v>
      </c>
      <c r="X121" s="59">
        <f t="shared" si="63"/>
        <v>0</v>
      </c>
      <c r="Y121" s="59">
        <f t="shared" si="64"/>
        <v>588.56939058171747</v>
      </c>
      <c r="Z121" s="60">
        <f t="shared" si="43"/>
        <v>7082.4516666666659</v>
      </c>
      <c r="AA121" s="60">
        <f t="shared" si="44"/>
        <v>7062.8326869806097</v>
      </c>
      <c r="AB121" s="60">
        <f t="shared" si="45"/>
        <v>186504.56055555557</v>
      </c>
      <c r="AC121" s="62">
        <f>'[1]2019'!AC107</f>
        <v>2.1999999999999999E-2</v>
      </c>
      <c r="AD121" s="62">
        <v>0.02</v>
      </c>
      <c r="AE121" s="63">
        <f>IF($C$3="УСН",0,IF(AND($E121="движимое",N121&gt;$AF$1),0,IF($G113=0,AB121*AC121,G121*AD121)))</f>
        <v>4103.1003322222223</v>
      </c>
      <c r="AF121" s="64">
        <f t="shared" si="54"/>
        <v>186504.56055555557</v>
      </c>
      <c r="AG121" s="35">
        <f t="shared" si="55"/>
        <v>0</v>
      </c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94" t="s">
        <v>857</v>
      </c>
      <c r="AT121" s="434">
        <f t="shared" si="56"/>
        <v>0.10555555555555556</v>
      </c>
      <c r="AU121" s="433">
        <f t="shared" si="59"/>
        <v>0.13888888888888887</v>
      </c>
      <c r="AV121" s="437">
        <f t="shared" si="58"/>
        <v>3.3333333333333312E-2</v>
      </c>
    </row>
    <row r="122" spans="1:48" s="83" customFormat="1" ht="25.5" hidden="1" outlineLevel="1" collapsed="1">
      <c r="A122" s="70">
        <f t="shared" si="49"/>
        <v>28</v>
      </c>
      <c r="B122" s="69" t="str">
        <f>'[1]2019'!B108</f>
        <v>Кондиционер Mitsubishi Electric MSZ-HJ50VA/MUZ-HJ50VA, 00070021, 11.11.2014</v>
      </c>
      <c r="C122" s="84">
        <v>1</v>
      </c>
      <c r="D122" s="70" t="s">
        <v>226</v>
      </c>
      <c r="E122" s="70" t="s">
        <v>81</v>
      </c>
      <c r="F122" s="71"/>
      <c r="G122" s="72">
        <v>0</v>
      </c>
      <c r="H122" s="71" t="s">
        <v>300</v>
      </c>
      <c r="I122" s="73" t="str">
        <f>'[1]2016'!I92</f>
        <v>124</v>
      </c>
      <c r="J122" s="74" t="s">
        <v>158</v>
      </c>
      <c r="K122" s="75">
        <v>60</v>
      </c>
      <c r="L122" s="74">
        <f>5*12</f>
        <v>60</v>
      </c>
      <c r="M122" s="75"/>
      <c r="N122" s="76">
        <v>41954</v>
      </c>
      <c r="O122" s="86"/>
      <c r="P122" s="77">
        <f>'[1]2019'!R108</f>
        <v>64988.56</v>
      </c>
      <c r="Q122" s="87"/>
      <c r="R122" s="59">
        <f t="shared" si="37"/>
        <v>64988.56</v>
      </c>
      <c r="S122" s="59">
        <f>'[1]2019'!S108+'[1]2019'!Z108</f>
        <v>64988.56</v>
      </c>
      <c r="T122" s="59">
        <f>'[1]2019'!U108</f>
        <v>0</v>
      </c>
      <c r="U122" s="59">
        <f t="shared" si="60"/>
        <v>0</v>
      </c>
      <c r="V122" s="59">
        <f t="shared" si="61"/>
        <v>1083.1426666666666</v>
      </c>
      <c r="W122" s="59">
        <f t="shared" si="62"/>
        <v>1083.1426666666666</v>
      </c>
      <c r="X122" s="59">
        <f t="shared" si="63"/>
        <v>0</v>
      </c>
      <c r="Y122" s="59">
        <f t="shared" si="64"/>
        <v>1083.1426666666666</v>
      </c>
      <c r="Z122" s="60">
        <f t="shared" si="43"/>
        <v>0</v>
      </c>
      <c r="AA122" s="60">
        <f t="shared" si="44"/>
        <v>0</v>
      </c>
      <c r="AB122" s="60">
        <f t="shared" si="45"/>
        <v>0</v>
      </c>
      <c r="AC122" s="62">
        <f>'[1]2019'!AC108</f>
        <v>0</v>
      </c>
      <c r="AD122" s="62">
        <v>0</v>
      </c>
      <c r="AE122" s="63">
        <f>IF($C$3="УСН",0,IF(AND($E122="движимое",N122&gt;$AF$1),0,IF($G114=0,AB122*AC122,G122*AD122)))</f>
        <v>0</v>
      </c>
      <c r="AU122" s="89"/>
    </row>
    <row r="123" spans="1:48" s="83" customFormat="1" ht="25.5" hidden="1" outlineLevel="1" collapsed="1">
      <c r="A123" s="70">
        <f t="shared" si="49"/>
        <v>29</v>
      </c>
      <c r="B123" s="69" t="str">
        <f>'[1]2019'!B109</f>
        <v>Металлический склад для хранения газов к-т 2шт, 00042625, 14.12.2012</v>
      </c>
      <c r="C123" s="84">
        <v>1</v>
      </c>
      <c r="D123" s="70" t="s">
        <v>226</v>
      </c>
      <c r="E123" s="70" t="s">
        <v>82</v>
      </c>
      <c r="F123" s="71"/>
      <c r="G123" s="72">
        <v>0</v>
      </c>
      <c r="H123" s="71" t="s">
        <v>301</v>
      </c>
      <c r="I123" s="73" t="str">
        <f>'[1]2016'!I93</f>
        <v>58</v>
      </c>
      <c r="J123" s="74" t="s">
        <v>149</v>
      </c>
      <c r="K123" s="75"/>
      <c r="L123" s="74">
        <f>10*12</f>
        <v>120</v>
      </c>
      <c r="M123" s="75"/>
      <c r="N123" s="76">
        <v>41257</v>
      </c>
      <c r="O123" s="86"/>
      <c r="P123" s="77">
        <f>'[1]2019'!R109</f>
        <v>1</v>
      </c>
      <c r="Q123" s="88"/>
      <c r="R123" s="59">
        <f t="shared" si="37"/>
        <v>1</v>
      </c>
      <c r="S123" s="59">
        <f>'[1]2019'!S109+'[1]2019'!Z109</f>
        <v>1</v>
      </c>
      <c r="T123" s="59">
        <f>'[1]2019'!U109</f>
        <v>0</v>
      </c>
      <c r="U123" s="59">
        <f t="shared" si="60"/>
        <v>0</v>
      </c>
      <c r="V123" s="59">
        <f t="shared" si="61"/>
        <v>0</v>
      </c>
      <c r="W123" s="59">
        <f t="shared" si="62"/>
        <v>8.3333333333333332E-3</v>
      </c>
      <c r="X123" s="59">
        <f t="shared" si="63"/>
        <v>0</v>
      </c>
      <c r="Y123" s="59">
        <f t="shared" si="64"/>
        <v>8.3333333333333332E-3</v>
      </c>
      <c r="Z123" s="60">
        <f t="shared" si="43"/>
        <v>0</v>
      </c>
      <c r="AA123" s="60">
        <f t="shared" si="44"/>
        <v>0</v>
      </c>
      <c r="AB123" s="60">
        <f t="shared" si="45"/>
        <v>0</v>
      </c>
      <c r="AC123" s="62">
        <v>2.1999999999999999E-2</v>
      </c>
      <c r="AD123" s="62">
        <v>0</v>
      </c>
      <c r="AE123" s="63">
        <f>IF($C$3="УСН",0,IF(AND($E123="движимое",N123&gt;$AF$1),0,IF($G112=0,AB123*AC123,G123*AD123)))</f>
        <v>0</v>
      </c>
      <c r="AU123" s="89"/>
    </row>
    <row r="124" spans="1:48" s="83" customFormat="1" ht="25.5" hidden="1" outlineLevel="1" collapsed="1">
      <c r="A124" s="70">
        <f t="shared" si="49"/>
        <v>30</v>
      </c>
      <c r="B124" s="69" t="str">
        <f>'[1]2019'!B110</f>
        <v>Микроомметр МИКО-1, Э00000043, 30.12.2013</v>
      </c>
      <c r="C124" s="84">
        <v>1</v>
      </c>
      <c r="D124" s="70" t="s">
        <v>226</v>
      </c>
      <c r="E124" s="70" t="s">
        <v>81</v>
      </c>
      <c r="F124" s="71"/>
      <c r="G124" s="72">
        <v>0</v>
      </c>
      <c r="H124" s="71" t="s">
        <v>302</v>
      </c>
      <c r="I124" s="73" t="str">
        <f>'[1]2016'!I94</f>
        <v>154</v>
      </c>
      <c r="J124" s="74" t="s">
        <v>158</v>
      </c>
      <c r="K124" s="75">
        <v>36</v>
      </c>
      <c r="L124" s="74">
        <f>5*12</f>
        <v>60</v>
      </c>
      <c r="M124" s="75"/>
      <c r="N124" s="76">
        <v>41638</v>
      </c>
      <c r="O124" s="86"/>
      <c r="P124" s="77">
        <f>'[1]2019'!R110</f>
        <v>52550</v>
      </c>
      <c r="Q124" s="88"/>
      <c r="R124" s="59">
        <f t="shared" si="37"/>
        <v>52550</v>
      </c>
      <c r="S124" s="59">
        <f>'[1]2019'!S110+'[1]2019'!Z110</f>
        <v>52550</v>
      </c>
      <c r="T124" s="59">
        <f>'[1]2019'!U110</f>
        <v>0</v>
      </c>
      <c r="U124" s="59">
        <f t="shared" si="60"/>
        <v>0</v>
      </c>
      <c r="V124" s="59">
        <f t="shared" si="61"/>
        <v>1459.7222222222222</v>
      </c>
      <c r="W124" s="59">
        <f t="shared" si="62"/>
        <v>875.83333333333337</v>
      </c>
      <c r="X124" s="59">
        <f t="shared" si="63"/>
        <v>0</v>
      </c>
      <c r="Y124" s="59">
        <f t="shared" si="64"/>
        <v>875.83333333333337</v>
      </c>
      <c r="Z124" s="60">
        <f t="shared" si="43"/>
        <v>0</v>
      </c>
      <c r="AA124" s="60">
        <f t="shared" si="44"/>
        <v>0</v>
      </c>
      <c r="AB124" s="60">
        <f t="shared" si="45"/>
        <v>0</v>
      </c>
      <c r="AC124" s="62">
        <f>'[1]2019'!AC110</f>
        <v>0</v>
      </c>
      <c r="AD124" s="62">
        <v>0</v>
      </c>
      <c r="AE124" s="63">
        <f>IF($C$3="УСН",0,IF(AND($E124="движимое",N124&gt;$AF$1),0,IF($G116=0,AB124*AC124,G124*AD124)))</f>
        <v>0</v>
      </c>
      <c r="AU124" s="89"/>
    </row>
    <row r="125" spans="1:48" s="43" customFormat="1" ht="38.25" outlineLevel="1" collapsed="1">
      <c r="A125" s="48">
        <f t="shared" si="49"/>
        <v>31</v>
      </c>
      <c r="B125" s="49" t="str">
        <f>'[1]2019'!B111</f>
        <v>Линия электропередачи (ВЛИ-0,4 кВ) от ТП-122 ф.13 для электроснабжения нежилого здания, расположенно, Э00000087, 31.07.2015, 15 466.19</v>
      </c>
      <c r="C125" s="84">
        <v>7.0000000000000007E-2</v>
      </c>
      <c r="D125" s="70" t="s">
        <v>226</v>
      </c>
      <c r="E125" s="70" t="s">
        <v>128</v>
      </c>
      <c r="F125" s="71"/>
      <c r="G125" s="72"/>
      <c r="H125" s="71" t="s">
        <v>303</v>
      </c>
      <c r="I125" s="73" t="str">
        <f>'[1]2016'!I95</f>
        <v>193</v>
      </c>
      <c r="J125" s="74" t="s">
        <v>135</v>
      </c>
      <c r="K125" s="75">
        <v>180</v>
      </c>
      <c r="L125" s="74">
        <v>84</v>
      </c>
      <c r="M125" s="75"/>
      <c r="N125" s="76">
        <v>42216</v>
      </c>
      <c r="O125" s="86"/>
      <c r="P125" s="77">
        <f>'[1]2019'!R111</f>
        <v>15466.19</v>
      </c>
      <c r="Q125" s="88"/>
      <c r="R125" s="59">
        <f t="shared" si="37"/>
        <v>15466.19</v>
      </c>
      <c r="S125" s="59">
        <f>'[1]2019'!S111+'[1]2019'!Z111</f>
        <v>4553.9337222222221</v>
      </c>
      <c r="T125" s="59">
        <f>'[1]2019'!U111</f>
        <v>10912.256277777778</v>
      </c>
      <c r="U125" s="59">
        <f t="shared" si="60"/>
        <v>9881.1769444444453</v>
      </c>
      <c r="V125" s="59">
        <f t="shared" si="61"/>
        <v>85.923277777777784</v>
      </c>
      <c r="W125" s="59">
        <f t="shared" si="62"/>
        <v>85.923277777777784</v>
      </c>
      <c r="X125" s="59">
        <f t="shared" si="63"/>
        <v>0</v>
      </c>
      <c r="Y125" s="59">
        <f t="shared" si="64"/>
        <v>184.12130952380954</v>
      </c>
      <c r="Z125" s="60">
        <f t="shared" si="43"/>
        <v>1031.0793333333334</v>
      </c>
      <c r="AA125" s="60">
        <f t="shared" si="44"/>
        <v>1031.0793333333334</v>
      </c>
      <c r="AB125" s="60">
        <f t="shared" si="45"/>
        <v>10396.716611111111</v>
      </c>
      <c r="AC125" s="62">
        <f>'[1]2019'!AC111</f>
        <v>2.1999999999999999E-2</v>
      </c>
      <c r="AD125" s="62">
        <v>0.02</v>
      </c>
      <c r="AE125" s="63">
        <f>IF($C$3="УСН",0,IF(AND($E125="движимое",N125&gt;$AF$1),0,IF($G117=0,AB125*AC125,G125*AD125)))</f>
        <v>228.72776544444443</v>
      </c>
      <c r="AF125" s="64">
        <f>(T125+U125)/2</f>
        <v>10396.716611111111</v>
      </c>
      <c r="AG125" s="35">
        <f>AB125-AF125</f>
        <v>0</v>
      </c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94" t="s">
        <v>857</v>
      </c>
      <c r="AT125" s="434">
        <f t="shared" ref="AT125:AT128" si="66">S125/P125*100%</f>
        <v>0.2944444444444444</v>
      </c>
      <c r="AU125" s="433">
        <f t="shared" ref="AU125:AU128" si="67">(S125+Z125)/P125*100%</f>
        <v>0.36111111111111105</v>
      </c>
      <c r="AV125" s="437">
        <f t="shared" ref="AV125:AV128" si="68">AU125-AT125</f>
        <v>6.6666666666666652E-2</v>
      </c>
    </row>
    <row r="126" spans="1:48" s="43" customFormat="1" ht="25.5" outlineLevel="1" collapsed="1">
      <c r="A126" s="48">
        <f t="shared" si="49"/>
        <v>32</v>
      </c>
      <c r="B126" s="49" t="str">
        <f>'[1]2019'!B112</f>
        <v>Наружные сети связи и радио зд.1/зд.2/проходной/гараже, 00031300, 14.12.2012</v>
      </c>
      <c r="C126" s="84">
        <v>1</v>
      </c>
      <c r="D126" s="70" t="s">
        <v>226</v>
      </c>
      <c r="E126" s="70" t="s">
        <v>81</v>
      </c>
      <c r="F126" s="71"/>
      <c r="G126" s="72"/>
      <c r="H126" s="71" t="s">
        <v>304</v>
      </c>
      <c r="I126" s="73" t="str">
        <f>'[1]2016'!I96</f>
        <v>47</v>
      </c>
      <c r="J126" s="74" t="s">
        <v>149</v>
      </c>
      <c r="K126" s="75">
        <v>35</v>
      </c>
      <c r="L126" s="74">
        <f>10*12</f>
        <v>120</v>
      </c>
      <c r="M126" s="75"/>
      <c r="N126" s="76">
        <v>41257</v>
      </c>
      <c r="O126" s="86"/>
      <c r="P126" s="77">
        <f>'[1]2019'!R112</f>
        <v>4447.82</v>
      </c>
      <c r="Q126" s="88"/>
      <c r="R126" s="59">
        <f t="shared" si="37"/>
        <v>4447.82</v>
      </c>
      <c r="S126" s="59">
        <f>'[1]2019'!S112+'[1]2019'!Z112</f>
        <v>4447.82</v>
      </c>
      <c r="T126" s="59">
        <f>'[1]2019'!U112</f>
        <v>0</v>
      </c>
      <c r="U126" s="59">
        <f t="shared" si="60"/>
        <v>0</v>
      </c>
      <c r="V126" s="59">
        <f t="shared" si="61"/>
        <v>127.08057142857142</v>
      </c>
      <c r="W126" s="59">
        <f t="shared" si="62"/>
        <v>37.065166666666663</v>
      </c>
      <c r="X126" s="59">
        <f t="shared" si="63"/>
        <v>0</v>
      </c>
      <c r="Y126" s="59">
        <f t="shared" si="64"/>
        <v>37.065166666666663</v>
      </c>
      <c r="Z126" s="60">
        <f t="shared" si="43"/>
        <v>0</v>
      </c>
      <c r="AA126" s="60">
        <f t="shared" si="44"/>
        <v>0</v>
      </c>
      <c r="AB126" s="60">
        <f t="shared" si="45"/>
        <v>0</v>
      </c>
      <c r="AC126" s="62">
        <f>'[1]2019'!AC112</f>
        <v>0</v>
      </c>
      <c r="AD126" s="62">
        <v>0</v>
      </c>
      <c r="AE126" s="63">
        <f>IF($C$3="УСН",0,IF(AND($E126="движимое",N126&gt;$AF$1),0,IF($G118=0,AB126*AC126,G126*AD126)))</f>
        <v>0</v>
      </c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94" t="s">
        <v>857</v>
      </c>
      <c r="AT126" s="434">
        <f t="shared" si="66"/>
        <v>1</v>
      </c>
      <c r="AU126" s="433">
        <f t="shared" si="67"/>
        <v>1</v>
      </c>
      <c r="AV126" s="437">
        <f t="shared" si="68"/>
        <v>0</v>
      </c>
    </row>
    <row r="127" spans="1:48" s="43" customFormat="1" ht="25.5" outlineLevel="1" collapsed="1">
      <c r="A127" s="48">
        <f t="shared" si="49"/>
        <v>33</v>
      </c>
      <c r="B127" s="49" t="str">
        <f>'[1]2019'!B113</f>
        <v>ВЛИ-0,4кВ от ТП-6 ШР. гр.5, Э00000083, 31.05.2015, 166 999.53</v>
      </c>
      <c r="C127" s="84">
        <f>20/1000+320/1000</f>
        <v>0.34</v>
      </c>
      <c r="D127" s="70" t="s">
        <v>226</v>
      </c>
      <c r="E127" s="70" t="s">
        <v>128</v>
      </c>
      <c r="F127" s="71"/>
      <c r="G127" s="72"/>
      <c r="H127" s="71" t="s">
        <v>305</v>
      </c>
      <c r="I127" s="73" t="str">
        <f>'[1]2016'!I97</f>
        <v>190</v>
      </c>
      <c r="J127" s="74" t="s">
        <v>135</v>
      </c>
      <c r="K127" s="75">
        <v>180</v>
      </c>
      <c r="L127" s="74">
        <v>84</v>
      </c>
      <c r="M127" s="75"/>
      <c r="N127" s="76">
        <v>42155</v>
      </c>
      <c r="O127" s="86"/>
      <c r="P127" s="77">
        <f>'[1]2019'!R113</f>
        <v>368524.62</v>
      </c>
      <c r="Q127" s="92"/>
      <c r="R127" s="59">
        <f t="shared" si="37"/>
        <v>368524.62</v>
      </c>
      <c r="S127" s="59">
        <f>'[1]2019'!S113+'[1]2019'!Z113</f>
        <v>82345.700166666662</v>
      </c>
      <c r="T127" s="59">
        <f>'[1]2019'!U113</f>
        <v>286178.91983333335</v>
      </c>
      <c r="U127" s="59">
        <f>T127+Q127-Z127</f>
        <v>258705.75983333334</v>
      </c>
      <c r="V127" s="59">
        <v>2289.4299999999998</v>
      </c>
      <c r="W127" s="59">
        <f t="shared" si="62"/>
        <v>2289.4299999999998</v>
      </c>
      <c r="X127" s="59">
        <f t="shared" si="63"/>
        <v>0</v>
      </c>
      <c r="Y127" s="59">
        <f t="shared" si="64"/>
        <v>4387.1978571428572</v>
      </c>
      <c r="Z127" s="60">
        <f t="shared" si="43"/>
        <v>27473.159999999996</v>
      </c>
      <c r="AA127" s="60">
        <f t="shared" si="44"/>
        <v>27473.159999999996</v>
      </c>
      <c r="AB127" s="60">
        <f t="shared" si="45"/>
        <v>272442.33983333333</v>
      </c>
      <c r="AC127" s="62">
        <f>'[1]2019'!AC113</f>
        <v>2.1999999999999999E-2</v>
      </c>
      <c r="AD127" s="62">
        <v>0.02</v>
      </c>
      <c r="AE127" s="63">
        <f>IF($C$3="УСН",0,IF(AND($E127="движимое",N127&gt;$AF$1),0,IF($G119=0,AB127*AC127,G127*AD127)))</f>
        <v>5993.7314763333334</v>
      </c>
      <c r="AF127" s="64">
        <f>(T127+U127)/2</f>
        <v>272442.33983333333</v>
      </c>
      <c r="AG127" s="35">
        <f>AB127-AF127</f>
        <v>0</v>
      </c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94" t="s">
        <v>857</v>
      </c>
      <c r="AT127" s="434">
        <f t="shared" si="66"/>
        <v>0.22344694410557064</v>
      </c>
      <c r="AU127" s="433">
        <f t="shared" si="67"/>
        <v>0.2979959932301583</v>
      </c>
      <c r="AV127" s="437">
        <f t="shared" si="68"/>
        <v>7.4549049124587652E-2</v>
      </c>
    </row>
    <row r="128" spans="1:48" s="43" customFormat="1" ht="25.5" outlineLevel="1" collapsed="1">
      <c r="A128" s="48">
        <f t="shared" si="49"/>
        <v>34</v>
      </c>
      <c r="B128" s="49" t="str">
        <f>'[1]2019'!B114</f>
        <v>Электроснабжение офисного комплекса по ул. Трудовой 4/1 (КЛ-10 кВ), 00031704, 08.04.2015, 196 766.68</v>
      </c>
      <c r="C128" s="84">
        <v>0.14000000000000001</v>
      </c>
      <c r="D128" s="70" t="s">
        <v>306</v>
      </c>
      <c r="E128" s="70" t="s">
        <v>128</v>
      </c>
      <c r="F128" s="71" t="s">
        <v>307</v>
      </c>
      <c r="G128" s="72"/>
      <c r="H128" s="71" t="s">
        <v>308</v>
      </c>
      <c r="I128" s="73" t="str">
        <f>'[1]2016'!I98</f>
        <v>51</v>
      </c>
      <c r="J128" s="74" t="s">
        <v>168</v>
      </c>
      <c r="K128" s="75">
        <v>197</v>
      </c>
      <c r="L128" s="74">
        <v>180</v>
      </c>
      <c r="M128" s="75"/>
      <c r="N128" s="76">
        <v>42102</v>
      </c>
      <c r="O128" s="86"/>
      <c r="P128" s="77">
        <f>'[1]2019'!R114</f>
        <v>196766.68</v>
      </c>
      <c r="Q128" s="92"/>
      <c r="R128" s="59">
        <f t="shared" si="37"/>
        <v>196766.68</v>
      </c>
      <c r="S128" s="59">
        <f>'[1]2019'!S114+'[1]2019'!Z114</f>
        <v>55933.675532994923</v>
      </c>
      <c r="T128" s="59">
        <f>'[1]2019'!U114</f>
        <v>140833.00446700511</v>
      </c>
      <c r="U128" s="59">
        <f>T128+Q128-Z128</f>
        <v>128847.21685279191</v>
      </c>
      <c r="V128" s="59">
        <f t="shared" si="61"/>
        <v>998.81563451776651</v>
      </c>
      <c r="W128" s="59">
        <f t="shared" si="62"/>
        <v>998.81563451776651</v>
      </c>
      <c r="X128" s="59">
        <f t="shared" si="63"/>
        <v>0</v>
      </c>
      <c r="Y128" s="59">
        <f t="shared" si="64"/>
        <v>1093.1482222222221</v>
      </c>
      <c r="Z128" s="60">
        <f t="shared" si="43"/>
        <v>11985.787614213197</v>
      </c>
      <c r="AA128" s="60">
        <f t="shared" si="44"/>
        <v>11985.787614213197</v>
      </c>
      <c r="AB128" s="60">
        <f t="shared" si="45"/>
        <v>134840.11065989852</v>
      </c>
      <c r="AC128" s="62">
        <f>'[1]2019'!AC114</f>
        <v>2.1999999999999999E-2</v>
      </c>
      <c r="AD128" s="62">
        <v>0.02</v>
      </c>
      <c r="AE128" s="63">
        <f>IF($C$3="УСН",0,IF(AND($E128="движимое",N128&gt;$AF$1),0,IF($G120=0,AB128*AC128,G128*AD128)))</f>
        <v>2966.4824345177672</v>
      </c>
      <c r="AF128" s="64">
        <f>(T128+U128)/2</f>
        <v>134840.11065989852</v>
      </c>
      <c r="AG128" s="35">
        <f>AB128-AF128</f>
        <v>0</v>
      </c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94" t="s">
        <v>856</v>
      </c>
      <c r="AT128" s="434">
        <f t="shared" si="66"/>
        <v>0.28426395939086296</v>
      </c>
      <c r="AU128" s="433">
        <f t="shared" si="67"/>
        <v>0.34517766497461932</v>
      </c>
      <c r="AV128" s="437">
        <f t="shared" si="68"/>
        <v>6.0913705583756361E-2</v>
      </c>
    </row>
    <row r="129" spans="1:48" s="83" customFormat="1" ht="25.5" hidden="1" outlineLevel="1" collapsed="1">
      <c r="A129" s="70">
        <f t="shared" si="49"/>
        <v>35</v>
      </c>
      <c r="B129" s="69" t="str">
        <f>'[1]2019'!B115</f>
        <v>Ноутбук HP 6570b, Э00000044, 30.12.2013</v>
      </c>
      <c r="C129" s="84">
        <v>1</v>
      </c>
      <c r="D129" s="70" t="s">
        <v>226</v>
      </c>
      <c r="E129" s="70" t="s">
        <v>81</v>
      </c>
      <c r="F129" s="70"/>
      <c r="G129" s="72">
        <v>0</v>
      </c>
      <c r="H129" s="71" t="s">
        <v>309</v>
      </c>
      <c r="I129" s="73" t="str">
        <f>'[1]2016'!I102</f>
        <v>155</v>
      </c>
      <c r="J129" s="74" t="s">
        <v>162</v>
      </c>
      <c r="K129" s="75">
        <v>25</v>
      </c>
      <c r="L129" s="74">
        <f>3*12</f>
        <v>36</v>
      </c>
      <c r="M129" s="75"/>
      <c r="N129" s="76">
        <v>41638</v>
      </c>
      <c r="O129" s="86"/>
      <c r="P129" s="77">
        <f>'[1]2019'!R115</f>
        <v>42618.64</v>
      </c>
      <c r="Q129" s="88"/>
      <c r="R129" s="59">
        <f t="shared" si="37"/>
        <v>42618.64</v>
      </c>
      <c r="S129" s="59">
        <f>'[1]2019'!S115+'[1]2019'!Z115</f>
        <v>42618.64</v>
      </c>
      <c r="T129" s="59">
        <f>'[1]2019'!U115</f>
        <v>0</v>
      </c>
      <c r="U129" s="59">
        <f t="shared" ref="U129:U191" si="69">T129+Q129-Z129</f>
        <v>0</v>
      </c>
      <c r="V129" s="59">
        <f t="shared" si="61"/>
        <v>1704.7456</v>
      </c>
      <c r="W129" s="59">
        <f t="shared" si="62"/>
        <v>1183.8511111111111</v>
      </c>
      <c r="X129" s="59">
        <f t="shared" si="63"/>
        <v>0</v>
      </c>
      <c r="Y129" s="59">
        <f t="shared" si="64"/>
        <v>1183.8511111111111</v>
      </c>
      <c r="Z129" s="60">
        <f t="shared" si="43"/>
        <v>0</v>
      </c>
      <c r="AA129" s="60">
        <f t="shared" si="44"/>
        <v>0</v>
      </c>
      <c r="AB129" s="60">
        <f t="shared" si="45"/>
        <v>0</v>
      </c>
      <c r="AC129" s="62">
        <f>'[1]2019'!AC115</f>
        <v>0</v>
      </c>
      <c r="AD129" s="62">
        <v>0</v>
      </c>
      <c r="AE129" s="63">
        <f t="shared" ref="AE129:AE136" si="70">IF($C$3="УСН",0,IF(AND($E129="движимое",N129&gt;$AF$1),0,IF($G124=0,AB129*AC129,G129*AD129)))</f>
        <v>0</v>
      </c>
      <c r="AU129" s="89"/>
    </row>
    <row r="130" spans="1:48" s="43" customFormat="1" ht="25.5" outlineLevel="1" collapsed="1">
      <c r="A130" s="48">
        <f t="shared" si="49"/>
        <v>36</v>
      </c>
      <c r="B130" s="49" t="str">
        <f>'[1]2019'!B116</f>
        <v>Оборудование подстанции ТП-328, 00041200, 14.12.2012</v>
      </c>
      <c r="C130" s="84">
        <v>1</v>
      </c>
      <c r="D130" s="70" t="s">
        <v>226</v>
      </c>
      <c r="E130" s="70" t="s">
        <v>81</v>
      </c>
      <c r="F130" s="71"/>
      <c r="G130" s="72"/>
      <c r="H130" s="71" t="s">
        <v>310</v>
      </c>
      <c r="I130" s="73" t="str">
        <f>'[1]2016'!I103</f>
        <v>55</v>
      </c>
      <c r="J130" s="74" t="s">
        <v>266</v>
      </c>
      <c r="K130" s="75">
        <v>151</v>
      </c>
      <c r="L130" s="74">
        <f>25*12</f>
        <v>300</v>
      </c>
      <c r="M130" s="75"/>
      <c r="N130" s="76">
        <v>41257</v>
      </c>
      <c r="O130" s="86"/>
      <c r="P130" s="77">
        <f>'[1]2019'!R116</f>
        <v>715391.29</v>
      </c>
      <c r="Q130" s="88"/>
      <c r="R130" s="59">
        <f t="shared" si="37"/>
        <v>715391.29</v>
      </c>
      <c r="S130" s="59">
        <f>'[1]2019'!S116+'[1]2019'!Z116</f>
        <v>397966.01562913909</v>
      </c>
      <c r="T130" s="59">
        <f>'[1]2019'!U116</f>
        <v>317425.27437086095</v>
      </c>
      <c r="U130" s="59">
        <f t="shared" si="69"/>
        <v>260572.98642384107</v>
      </c>
      <c r="V130" s="59">
        <f t="shared" si="61"/>
        <v>4737.6906622516562</v>
      </c>
      <c r="W130" s="59">
        <f t="shared" si="62"/>
        <v>2384.6376333333333</v>
      </c>
      <c r="X130" s="59">
        <f t="shared" si="63"/>
        <v>0</v>
      </c>
      <c r="Y130" s="59">
        <f t="shared" si="64"/>
        <v>2384.6376333333333</v>
      </c>
      <c r="Z130" s="60">
        <f>IF($N130&gt;$T$13,(DATEDIF($N130,$U$13,"M")*$X130),IF($Q130=0,(IF(V130*12&lt;T130,V130*12,T130)),(DATEDIF($T$13,$O130,"M")+1)*V130+(DATEDIF($O130,$U$13,"M")*X130)))</f>
        <v>56852.287947019875</v>
      </c>
      <c r="AA130" s="60">
        <f t="shared" si="44"/>
        <v>28615.651599999997</v>
      </c>
      <c r="AB130" s="60">
        <f t="shared" si="45"/>
        <v>288999.13039735099</v>
      </c>
      <c r="AC130" s="62">
        <f>'[1]2019'!AC116</f>
        <v>0</v>
      </c>
      <c r="AD130" s="62">
        <v>0</v>
      </c>
      <c r="AE130" s="63">
        <f t="shared" si="70"/>
        <v>0</v>
      </c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94" t="s">
        <v>856</v>
      </c>
      <c r="AT130" s="434">
        <f>S130/P130*100%</f>
        <v>0.55629139072847678</v>
      </c>
      <c r="AU130" s="433">
        <f>(S130+Z130)/P130*100%</f>
        <v>0.63576158940397343</v>
      </c>
      <c r="AV130" s="437">
        <f>AU130-AT130</f>
        <v>7.9470198675496651E-2</v>
      </c>
    </row>
    <row r="131" spans="1:48" s="83" customFormat="1" ht="25.5" hidden="1" outlineLevel="1" collapsed="1">
      <c r="A131" s="70">
        <f t="shared" si="49"/>
        <v>37</v>
      </c>
      <c r="B131" s="69" t="str">
        <f>'[1]2019'!B117</f>
        <v>Передвижная утепленная будка, 00063526, 14.12.2012</v>
      </c>
      <c r="C131" s="84">
        <v>1</v>
      </c>
      <c r="D131" s="70" t="s">
        <v>226</v>
      </c>
      <c r="E131" s="70" t="s">
        <v>81</v>
      </c>
      <c r="F131" s="71"/>
      <c r="G131" s="72">
        <v>0</v>
      </c>
      <c r="H131" s="71" t="s">
        <v>311</v>
      </c>
      <c r="I131" s="73" t="str">
        <f>'[1]2016'!I104</f>
        <v>108</v>
      </c>
      <c r="J131" s="74" t="s">
        <v>149</v>
      </c>
      <c r="K131" s="75"/>
      <c r="L131" s="74">
        <f>10*12</f>
        <v>120</v>
      </c>
      <c r="M131" s="75"/>
      <c r="N131" s="76">
        <v>41257</v>
      </c>
      <c r="O131" s="86"/>
      <c r="P131" s="77">
        <f>'[1]2019'!R117</f>
        <v>1</v>
      </c>
      <c r="Q131" s="88"/>
      <c r="R131" s="59">
        <f t="shared" si="37"/>
        <v>1</v>
      </c>
      <c r="S131" s="59">
        <f>'[1]2019'!S117+'[1]2019'!Z117</f>
        <v>1</v>
      </c>
      <c r="T131" s="59">
        <f>'[1]2019'!U117</f>
        <v>0</v>
      </c>
      <c r="U131" s="59">
        <f t="shared" si="69"/>
        <v>0</v>
      </c>
      <c r="V131" s="59">
        <f t="shared" si="61"/>
        <v>0</v>
      </c>
      <c r="W131" s="59">
        <f t="shared" si="62"/>
        <v>8.3333333333333332E-3</v>
      </c>
      <c r="X131" s="59">
        <f t="shared" si="63"/>
        <v>0</v>
      </c>
      <c r="Y131" s="59">
        <f t="shared" si="64"/>
        <v>8.3333333333333332E-3</v>
      </c>
      <c r="Z131" s="60">
        <f>IF($N131&gt;$T$13,(DATEDIF($N131,$U$13,"M")*$X131),IF($Q131=0,(IF(V131*12&lt;T131,V131*12,T131)),(DATEDIF($T$13,$O131,"M")+1)*V131+(DATEDIF($O131,$U$13,"M")*X131)))</f>
        <v>0</v>
      </c>
      <c r="AA131" s="60">
        <f t="shared" si="44"/>
        <v>0</v>
      </c>
      <c r="AB131" s="60">
        <f t="shared" si="45"/>
        <v>0</v>
      </c>
      <c r="AC131" s="62">
        <f>'[1]2019'!AC117</f>
        <v>0</v>
      </c>
      <c r="AD131" s="62">
        <v>0</v>
      </c>
      <c r="AE131" s="63">
        <f t="shared" si="70"/>
        <v>0</v>
      </c>
      <c r="AU131" s="89"/>
    </row>
    <row r="132" spans="1:48" s="83" customFormat="1" ht="12.75" hidden="1" outlineLevel="1" collapsed="1">
      <c r="A132" s="70">
        <f t="shared" si="49"/>
        <v>38</v>
      </c>
      <c r="B132" s="69" t="str">
        <f>'[1]2019'!B118</f>
        <v>Пристройка к зданию № 1 ТМХ, 000000004, 02.04.2012</v>
      </c>
      <c r="C132" s="84">
        <v>1</v>
      </c>
      <c r="D132" s="70" t="s">
        <v>136</v>
      </c>
      <c r="E132" s="70" t="s">
        <v>128</v>
      </c>
      <c r="F132" s="71" t="s">
        <v>155</v>
      </c>
      <c r="G132" s="72">
        <v>0</v>
      </c>
      <c r="H132" s="71" t="s">
        <v>312</v>
      </c>
      <c r="I132" s="73" t="str">
        <f>'[1]2016'!I105</f>
        <v>17</v>
      </c>
      <c r="J132" s="74" t="s">
        <v>131</v>
      </c>
      <c r="K132" s="75">
        <v>361</v>
      </c>
      <c r="L132" s="74">
        <f>30*12+1</f>
        <v>361</v>
      </c>
      <c r="M132" s="75"/>
      <c r="N132" s="76">
        <v>41001</v>
      </c>
      <c r="O132" s="86"/>
      <c r="P132" s="77">
        <f>'[1]2019'!R118</f>
        <v>2962402</v>
      </c>
      <c r="Q132" s="88"/>
      <c r="R132" s="59">
        <f t="shared" si="37"/>
        <v>2962402</v>
      </c>
      <c r="S132" s="59">
        <f>'[1]2019'!S118+'[1]2019'!Z118</f>
        <v>754961.17451523547</v>
      </c>
      <c r="T132" s="59">
        <f>'[1]2019'!U118</f>
        <v>2207440.8254847643</v>
      </c>
      <c r="U132" s="59">
        <f t="shared" si="69"/>
        <v>2108967.6288088639</v>
      </c>
      <c r="V132" s="59">
        <f t="shared" si="61"/>
        <v>8206.0997229916902</v>
      </c>
      <c r="W132" s="59">
        <f t="shared" si="62"/>
        <v>8206.0997229916902</v>
      </c>
      <c r="X132" s="59">
        <f t="shared" si="63"/>
        <v>0</v>
      </c>
      <c r="Y132" s="59">
        <f t="shared" si="64"/>
        <v>8206.0997229916902</v>
      </c>
      <c r="Z132" s="60">
        <f t="shared" ref="Z132:Z164" si="71">IF($N132&gt;$T$13,(DATEDIF($N132,$U$13,"M")*$X132),IF($Q132=0,(IF(V132*12&lt;T132,V132*12,T132)),(DATEDIF($T$13,$O132,"M")+1)*V132+(DATEDIF($O132,$U$13,"M")*X132)))</f>
        <v>98473.196675900283</v>
      </c>
      <c r="AA132" s="60">
        <f t="shared" si="44"/>
        <v>98473.196675900283</v>
      </c>
      <c r="AB132" s="60">
        <f t="shared" si="45"/>
        <v>2158204.2271468141</v>
      </c>
      <c r="AC132" s="62">
        <f>'[1]2019'!AC118</f>
        <v>2.1999999999999999E-2</v>
      </c>
      <c r="AD132" s="62">
        <v>0.02</v>
      </c>
      <c r="AE132" s="63">
        <f t="shared" si="70"/>
        <v>47480.492997229907</v>
      </c>
      <c r="AF132" s="64">
        <f>(T132+U132)/2</f>
        <v>2158204.2271468141</v>
      </c>
      <c r="AG132" s="35">
        <f>AB132-AF132</f>
        <v>0</v>
      </c>
      <c r="AU132" s="89"/>
    </row>
    <row r="133" spans="1:48" s="83" customFormat="1" ht="25.5" hidden="1" outlineLevel="1" collapsed="1">
      <c r="A133" s="70">
        <f t="shared" si="49"/>
        <v>39</v>
      </c>
      <c r="B133" s="69" t="str">
        <f>'[1]2019'!B119</f>
        <v>Проезды и площадки  ГЭС, 00020315, 14.12.2012</v>
      </c>
      <c r="C133" s="84">
        <v>1</v>
      </c>
      <c r="D133" s="70" t="s">
        <v>226</v>
      </c>
      <c r="E133" s="70" t="s">
        <v>128</v>
      </c>
      <c r="F133" s="71"/>
      <c r="G133" s="72">
        <v>0</v>
      </c>
      <c r="H133" s="71" t="s">
        <v>313</v>
      </c>
      <c r="I133" s="73" t="str">
        <f>'[1]2016'!I106</f>
        <v>44</v>
      </c>
      <c r="J133" s="74" t="s">
        <v>266</v>
      </c>
      <c r="K133" s="75">
        <v>61</v>
      </c>
      <c r="L133" s="74">
        <f>25*12</f>
        <v>300</v>
      </c>
      <c r="M133" s="75"/>
      <c r="N133" s="76">
        <v>41257</v>
      </c>
      <c r="O133" s="86"/>
      <c r="P133" s="77">
        <f>'[1]2019'!R119</f>
        <v>144518.07999999999</v>
      </c>
      <c r="Q133" s="88"/>
      <c r="R133" s="59">
        <f t="shared" si="37"/>
        <v>144518.07999999999</v>
      </c>
      <c r="S133" s="59">
        <f>'[1]2019'!S119+'[1]2019'!Z119</f>
        <v>144518.07999999999</v>
      </c>
      <c r="T133" s="59">
        <f>'[1]2019'!U119</f>
        <v>0</v>
      </c>
      <c r="U133" s="59">
        <f t="shared" si="69"/>
        <v>0</v>
      </c>
      <c r="V133" s="59">
        <f t="shared" si="61"/>
        <v>2369.1488524590163</v>
      </c>
      <c r="W133" s="59">
        <f t="shared" si="62"/>
        <v>481.72693333333331</v>
      </c>
      <c r="X133" s="59">
        <f t="shared" si="63"/>
        <v>0</v>
      </c>
      <c r="Y133" s="59">
        <f t="shared" si="64"/>
        <v>481.72693333333331</v>
      </c>
      <c r="Z133" s="60">
        <f t="shared" si="71"/>
        <v>0</v>
      </c>
      <c r="AA133" s="60">
        <f t="shared" si="44"/>
        <v>0</v>
      </c>
      <c r="AB133" s="60">
        <f t="shared" si="45"/>
        <v>0</v>
      </c>
      <c r="AC133" s="62">
        <v>2.1999999999999999E-2</v>
      </c>
      <c r="AD133" s="62">
        <v>0</v>
      </c>
      <c r="AE133" s="63">
        <f t="shared" si="70"/>
        <v>0</v>
      </c>
      <c r="AU133" s="89"/>
    </row>
    <row r="134" spans="1:48" s="83" customFormat="1" ht="12.75" hidden="1" outlineLevel="1" collapsed="1">
      <c r="A134" s="70">
        <f t="shared" si="49"/>
        <v>40</v>
      </c>
      <c r="B134" s="69" t="str">
        <f>'[1]2019'!B120</f>
        <v>Проходная ГЭС, 00010313, 14.12.2012</v>
      </c>
      <c r="C134" s="84">
        <v>1</v>
      </c>
      <c r="D134" s="70" t="s">
        <v>314</v>
      </c>
      <c r="E134" s="70" t="s">
        <v>128</v>
      </c>
      <c r="F134" s="71" t="s">
        <v>315</v>
      </c>
      <c r="G134" s="72">
        <v>0</v>
      </c>
      <c r="H134" s="71" t="s">
        <v>316</v>
      </c>
      <c r="I134" s="73" t="str">
        <f>'[1]2016'!I107</f>
        <v>36</v>
      </c>
      <c r="J134" s="74" t="s">
        <v>131</v>
      </c>
      <c r="K134" s="75">
        <v>431</v>
      </c>
      <c r="L134" s="74">
        <f>30*12+1</f>
        <v>361</v>
      </c>
      <c r="M134" s="75"/>
      <c r="N134" s="76">
        <v>41257</v>
      </c>
      <c r="O134" s="86"/>
      <c r="P134" s="77">
        <f>'[1]2019'!R120</f>
        <v>77803.17</v>
      </c>
      <c r="Q134" s="88"/>
      <c r="R134" s="59">
        <f t="shared" si="37"/>
        <v>77803.17</v>
      </c>
      <c r="S134" s="59">
        <f>'[1]2019'!S120+'[1]2019'!Z120</f>
        <v>15163.494849187935</v>
      </c>
      <c r="T134" s="59">
        <f>'[1]2019'!U120</f>
        <v>62639.675150812065</v>
      </c>
      <c r="U134" s="59">
        <f t="shared" si="69"/>
        <v>60473.461600928073</v>
      </c>
      <c r="V134" s="59">
        <f t="shared" si="61"/>
        <v>180.51779582366589</v>
      </c>
      <c r="W134" s="59">
        <f t="shared" si="62"/>
        <v>180.51779582366589</v>
      </c>
      <c r="X134" s="59">
        <f t="shared" si="63"/>
        <v>0</v>
      </c>
      <c r="Y134" s="59">
        <f t="shared" si="64"/>
        <v>215.52124653739611</v>
      </c>
      <c r="Z134" s="60">
        <f t="shared" si="71"/>
        <v>2166.2135498839907</v>
      </c>
      <c r="AA134" s="60">
        <f t="shared" si="44"/>
        <v>2166.2135498839907</v>
      </c>
      <c r="AB134" s="60">
        <f t="shared" si="45"/>
        <v>61556.568375870069</v>
      </c>
      <c r="AC134" s="62">
        <f>'[1]2019'!AC120</f>
        <v>2.1999999999999999E-2</v>
      </c>
      <c r="AD134" s="62">
        <v>0.02</v>
      </c>
      <c r="AE134" s="63">
        <f t="shared" si="70"/>
        <v>1354.2445042691415</v>
      </c>
      <c r="AF134" s="64">
        <f>(T134+U134)/2</f>
        <v>61556.568375870069</v>
      </c>
      <c r="AG134" s="35">
        <f>AB134-AF134</f>
        <v>0</v>
      </c>
      <c r="AU134" s="89"/>
    </row>
    <row r="135" spans="1:48" s="43" customFormat="1" ht="25.5" outlineLevel="1" collapsed="1">
      <c r="A135" s="48">
        <f t="shared" si="49"/>
        <v>41</v>
      </c>
      <c r="B135" s="49" t="str">
        <f>'[1]2019'!B121</f>
        <v>Электроснабжение здания КНС-1 от ТП-101 ф.7, 00031705</v>
      </c>
      <c r="C135" s="84">
        <v>0.371</v>
      </c>
      <c r="D135" s="70" t="s">
        <v>317</v>
      </c>
      <c r="E135" s="70" t="s">
        <v>128</v>
      </c>
      <c r="F135" s="71" t="s">
        <v>318</v>
      </c>
      <c r="G135" s="72"/>
      <c r="H135" s="71" t="s">
        <v>319</v>
      </c>
      <c r="I135" s="73" t="str">
        <f>'[1]2016'!I108</f>
        <v>52</v>
      </c>
      <c r="J135" s="74" t="s">
        <v>168</v>
      </c>
      <c r="K135" s="75">
        <v>197</v>
      </c>
      <c r="L135" s="74">
        <v>180</v>
      </c>
      <c r="M135" s="75"/>
      <c r="N135" s="76">
        <v>42102</v>
      </c>
      <c r="O135" s="86"/>
      <c r="P135" s="77">
        <f>'[1]2019'!R121</f>
        <v>587979.06999999995</v>
      </c>
      <c r="Q135" s="88"/>
      <c r="R135" s="59">
        <f t="shared" si="37"/>
        <v>587979.06999999995</v>
      </c>
      <c r="S135" s="59">
        <f>'[1]2019'!S121+'[1]2019'!Z121</f>
        <v>167141.25847715733</v>
      </c>
      <c r="T135" s="59">
        <f>'[1]2019'!U121</f>
        <v>420837.81152284268</v>
      </c>
      <c r="U135" s="59">
        <f t="shared" si="69"/>
        <v>385021.82756345184</v>
      </c>
      <c r="V135" s="59">
        <f t="shared" si="61"/>
        <v>2984.6653299492382</v>
      </c>
      <c r="W135" s="59">
        <f t="shared" si="62"/>
        <v>2984.6653299492382</v>
      </c>
      <c r="X135" s="59">
        <f t="shared" si="63"/>
        <v>0</v>
      </c>
      <c r="Y135" s="59">
        <f t="shared" si="64"/>
        <v>3266.5503888888884</v>
      </c>
      <c r="Z135" s="60">
        <f t="shared" si="71"/>
        <v>35815.983959390855</v>
      </c>
      <c r="AA135" s="60">
        <f t="shared" si="44"/>
        <v>35815.983959390855</v>
      </c>
      <c r="AB135" s="60">
        <f t="shared" si="45"/>
        <v>402929.81954314723</v>
      </c>
      <c r="AC135" s="62">
        <f>'[1]2019'!AC121</f>
        <v>2.1999999999999999E-2</v>
      </c>
      <c r="AD135" s="62">
        <v>0.02</v>
      </c>
      <c r="AE135" s="63">
        <f t="shared" si="70"/>
        <v>8864.4560299492387</v>
      </c>
      <c r="AF135" s="64">
        <f>(T135+U135)/2</f>
        <v>402929.81954314723</v>
      </c>
      <c r="AG135" s="35">
        <f>AB135-AF135</f>
        <v>0</v>
      </c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94" t="s">
        <v>856</v>
      </c>
      <c r="AT135" s="434">
        <f>S135/P135*100%</f>
        <v>0.28426395939086291</v>
      </c>
      <c r="AU135" s="433">
        <f>(S135+Z135)/P135*100%</f>
        <v>0.34517766497461921</v>
      </c>
      <c r="AV135" s="437">
        <f>AU135-AT135</f>
        <v>6.0913705583756306E-2</v>
      </c>
    </row>
    <row r="136" spans="1:48" s="83" customFormat="1" ht="25.5" hidden="1" outlineLevel="1" collapsed="1">
      <c r="A136" s="70">
        <f t="shared" si="49"/>
        <v>42</v>
      </c>
      <c r="B136" s="69" t="str">
        <f>'[1]2019'!B122</f>
        <v>Радиоканал диспетчерской связи РДС, 00045700, 14.12.2012</v>
      </c>
      <c r="C136" s="84">
        <v>1</v>
      </c>
      <c r="D136" s="70" t="s">
        <v>226</v>
      </c>
      <c r="E136" s="70" t="s">
        <v>81</v>
      </c>
      <c r="F136" s="71"/>
      <c r="G136" s="72">
        <v>0</v>
      </c>
      <c r="H136" s="71" t="s">
        <v>320</v>
      </c>
      <c r="I136" s="73" t="str">
        <f>'[1]2016'!I109</f>
        <v>70</v>
      </c>
      <c r="J136" s="74" t="s">
        <v>149</v>
      </c>
      <c r="K136" s="75"/>
      <c r="L136" s="74">
        <f>10*12</f>
        <v>120</v>
      </c>
      <c r="M136" s="75"/>
      <c r="N136" s="76">
        <v>41257</v>
      </c>
      <c r="O136" s="86"/>
      <c r="P136" s="77">
        <f>'[1]2019'!R122</f>
        <v>1</v>
      </c>
      <c r="Q136" s="88"/>
      <c r="R136" s="59">
        <f t="shared" si="37"/>
        <v>1</v>
      </c>
      <c r="S136" s="59">
        <f>'[1]2019'!S122+'[1]2019'!Z122</f>
        <v>1</v>
      </c>
      <c r="T136" s="59">
        <f>'[1]2019'!U122</f>
        <v>0</v>
      </c>
      <c r="U136" s="59">
        <f t="shared" si="69"/>
        <v>0</v>
      </c>
      <c r="V136" s="59">
        <f t="shared" si="61"/>
        <v>0</v>
      </c>
      <c r="W136" s="59">
        <f t="shared" si="62"/>
        <v>8.3333333333333332E-3</v>
      </c>
      <c r="X136" s="59">
        <f t="shared" si="63"/>
        <v>0</v>
      </c>
      <c r="Y136" s="59">
        <f t="shared" si="64"/>
        <v>8.3333333333333332E-3</v>
      </c>
      <c r="Z136" s="60">
        <f t="shared" si="71"/>
        <v>0</v>
      </c>
      <c r="AA136" s="60">
        <f t="shared" si="44"/>
        <v>0</v>
      </c>
      <c r="AB136" s="60">
        <f t="shared" si="45"/>
        <v>0</v>
      </c>
      <c r="AC136" s="62">
        <f>'[1]2019'!AC122</f>
        <v>0</v>
      </c>
      <c r="AD136" s="62">
        <v>0</v>
      </c>
      <c r="AE136" s="63">
        <f t="shared" si="70"/>
        <v>0</v>
      </c>
      <c r="AU136" s="89"/>
    </row>
    <row r="137" spans="1:48" s="83" customFormat="1" ht="25.5" hidden="1" outlineLevel="1" collapsed="1">
      <c r="A137" s="70">
        <f t="shared" si="49"/>
        <v>43</v>
      </c>
      <c r="B137" s="69" t="str">
        <f>'[1]2019'!B123</f>
        <v>Сверлильный станок JDP-15T , Э00000105</v>
      </c>
      <c r="C137" s="84">
        <v>1</v>
      </c>
      <c r="D137" s="70" t="s">
        <v>226</v>
      </c>
      <c r="E137" s="70" t="s">
        <v>81</v>
      </c>
      <c r="F137" s="71"/>
      <c r="G137" s="72">
        <v>0</v>
      </c>
      <c r="H137" s="71" t="s">
        <v>321</v>
      </c>
      <c r="I137" s="73" t="str">
        <f>'[1]2016'!I110</f>
        <v>209</v>
      </c>
      <c r="J137" s="74" t="s">
        <v>158</v>
      </c>
      <c r="K137" s="75">
        <v>60</v>
      </c>
      <c r="L137" s="74">
        <f>5*12</f>
        <v>60</v>
      </c>
      <c r="M137" s="75"/>
      <c r="N137" s="76">
        <v>42425</v>
      </c>
      <c r="O137" s="86"/>
      <c r="P137" s="77">
        <f>'[1]2019'!R123</f>
        <v>43220.34</v>
      </c>
      <c r="Q137" s="88"/>
      <c r="R137" s="59">
        <f t="shared" si="37"/>
        <v>43220.34</v>
      </c>
      <c r="S137" s="59">
        <f>'[1]2019'!S123+'[1]2019'!Z123</f>
        <v>33135.593999999997</v>
      </c>
      <c r="T137" s="59">
        <f>'[1]2019'!U123</f>
        <v>10084.745999999999</v>
      </c>
      <c r="U137" s="59">
        <f t="shared" si="69"/>
        <v>1440.6779999999999</v>
      </c>
      <c r="V137" s="59">
        <f t="shared" si="61"/>
        <v>720.33899999999994</v>
      </c>
      <c r="W137" s="59">
        <f t="shared" si="62"/>
        <v>720.33899999999994</v>
      </c>
      <c r="X137" s="59">
        <f t="shared" si="63"/>
        <v>0</v>
      </c>
      <c r="Y137" s="59">
        <f t="shared" si="64"/>
        <v>720.33899999999994</v>
      </c>
      <c r="Z137" s="60">
        <f t="shared" si="71"/>
        <v>8644.0679999999993</v>
      </c>
      <c r="AA137" s="60">
        <f t="shared" si="44"/>
        <v>1440.6779999999999</v>
      </c>
      <c r="AB137" s="60">
        <f t="shared" si="45"/>
        <v>5762.7119999999995</v>
      </c>
      <c r="AC137" s="62">
        <f>'[1]2019'!AC123</f>
        <v>0</v>
      </c>
      <c r="AD137" s="62">
        <v>0</v>
      </c>
      <c r="AE137" s="63">
        <f t="shared" ref="AE137:AE154" si="72">IF($C$3="УСН",0,IF(AND($E137="движимое",N137&gt;$AF$1),0,IF($G129=0,AB137*AC137,G137*AD137)))</f>
        <v>0</v>
      </c>
      <c r="AU137" s="89"/>
    </row>
    <row r="138" spans="1:48" s="43" customFormat="1" ht="30.75" customHeight="1" outlineLevel="1" collapsed="1">
      <c r="A138" s="48">
        <f t="shared" si="49"/>
        <v>44</v>
      </c>
      <c r="B138" s="49" t="str">
        <f>'[1]2019'!B124</f>
        <v>Сети эл.снабж.здания бани жил. комплекса микрор-на Сосновка ул.Сосновая 16 стр. 9отТП-213(КЛ-0,4 кВ), Э00000034, 30.11.2013</v>
      </c>
      <c r="C138" s="84">
        <v>0.22500000000000001</v>
      </c>
      <c r="D138" s="70" t="s">
        <v>322</v>
      </c>
      <c r="E138" s="70" t="s">
        <v>128</v>
      </c>
      <c r="F138" s="71" t="s">
        <v>323</v>
      </c>
      <c r="G138" s="72"/>
      <c r="H138" s="71" t="s">
        <v>324</v>
      </c>
      <c r="I138" s="73" t="str">
        <f>'[1]2016'!I111</f>
        <v>146</v>
      </c>
      <c r="J138" s="74" t="s">
        <v>266</v>
      </c>
      <c r="K138" s="75">
        <v>241</v>
      </c>
      <c r="L138" s="74">
        <f>25*12</f>
        <v>300</v>
      </c>
      <c r="M138" s="75"/>
      <c r="N138" s="76">
        <v>41608</v>
      </c>
      <c r="O138" s="86"/>
      <c r="P138" s="77">
        <f>'[1]2019'!R124</f>
        <v>242433.54</v>
      </c>
      <c r="Q138" s="88"/>
      <c r="R138" s="59">
        <f t="shared" si="37"/>
        <v>242433.54</v>
      </c>
      <c r="S138" s="59">
        <f>'[1]2019'!S124+'[1]2019'!Z124</f>
        <v>73434.225809128635</v>
      </c>
      <c r="T138" s="59">
        <f>'[1]2019'!U124</f>
        <v>168999.31419087137</v>
      </c>
      <c r="U138" s="59">
        <f t="shared" si="69"/>
        <v>156927.93460580913</v>
      </c>
      <c r="V138" s="59">
        <f t="shared" si="61"/>
        <v>1005.9482987551868</v>
      </c>
      <c r="W138" s="59">
        <f t="shared" si="62"/>
        <v>808.11180000000002</v>
      </c>
      <c r="X138" s="59">
        <f t="shared" si="63"/>
        <v>0</v>
      </c>
      <c r="Y138" s="59">
        <f t="shared" si="64"/>
        <v>808.11180000000002</v>
      </c>
      <c r="Z138" s="60">
        <f t="shared" si="71"/>
        <v>12071.379585062241</v>
      </c>
      <c r="AA138" s="60">
        <f t="shared" si="44"/>
        <v>9697.3415999999997</v>
      </c>
      <c r="AB138" s="60">
        <f t="shared" si="45"/>
        <v>162963.62439834024</v>
      </c>
      <c r="AC138" s="62">
        <f>'[1]2019'!AC124</f>
        <v>2.1999999999999999E-2</v>
      </c>
      <c r="AD138" s="62">
        <v>0.02</v>
      </c>
      <c r="AE138" s="63">
        <f t="shared" si="72"/>
        <v>3585.1997367634849</v>
      </c>
      <c r="AF138" s="64">
        <f t="shared" ref="AF138:AF145" si="73">(T138+U138)/2</f>
        <v>162963.62439834024</v>
      </c>
      <c r="AG138" s="35">
        <f t="shared" ref="AG138:AG145" si="74">AB138-AF138</f>
        <v>0</v>
      </c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94" t="s">
        <v>857</v>
      </c>
      <c r="AT138" s="434">
        <f t="shared" ref="AT138:AT145" si="75">S138/P138*100%</f>
        <v>0.30290456431535273</v>
      </c>
      <c r="AU138" s="433">
        <f t="shared" ref="AU138:AU145" si="76">(S138+Z138)/P138*100%</f>
        <v>0.35269709543568467</v>
      </c>
      <c r="AV138" s="437">
        <f t="shared" ref="AV138:AV145" si="77">AU138-AT138</f>
        <v>4.979253112033194E-2</v>
      </c>
    </row>
    <row r="139" spans="1:48" s="43" customFormat="1" ht="25.5" outlineLevel="1" collapsed="1">
      <c r="A139" s="48">
        <f t="shared" si="49"/>
        <v>45</v>
      </c>
      <c r="B139" s="49" t="str">
        <f>'[1]2019'!B125</f>
        <v>Сети электроснабжение нежилого здания по ул.Мира,33 от ТП-108 (КЛ-0,4 кВ), Э00000039, 30.11.2013</v>
      </c>
      <c r="C139" s="84">
        <v>0.33800000000000002</v>
      </c>
      <c r="D139" s="70" t="s">
        <v>325</v>
      </c>
      <c r="E139" s="70" t="s">
        <v>128</v>
      </c>
      <c r="F139" s="71" t="s">
        <v>326</v>
      </c>
      <c r="G139" s="72"/>
      <c r="H139" s="71" t="s">
        <v>327</v>
      </c>
      <c r="I139" s="73" t="str">
        <f>'[1]2016'!I112</f>
        <v>151</v>
      </c>
      <c r="J139" s="74" t="s">
        <v>266</v>
      </c>
      <c r="K139" s="75">
        <v>241</v>
      </c>
      <c r="L139" s="74">
        <f>25*12</f>
        <v>300</v>
      </c>
      <c r="M139" s="75"/>
      <c r="N139" s="76">
        <v>41608</v>
      </c>
      <c r="O139" s="86"/>
      <c r="P139" s="77">
        <f>'[1]2019'!R125</f>
        <v>366561.33</v>
      </c>
      <c r="Q139" s="88"/>
      <c r="R139" s="59">
        <f t="shared" si="37"/>
        <v>366561.33</v>
      </c>
      <c r="S139" s="59">
        <f>'[1]2019'!S125+'[1]2019'!Z125</f>
        <v>111033.09995850624</v>
      </c>
      <c r="T139" s="59">
        <f>'[1]2019'!U125</f>
        <v>255528.23004149387</v>
      </c>
      <c r="U139" s="59">
        <f t="shared" si="69"/>
        <v>237276.21360995859</v>
      </c>
      <c r="V139" s="59">
        <f t="shared" si="61"/>
        <v>1521.0013692946059</v>
      </c>
      <c r="W139" s="59">
        <f t="shared" si="62"/>
        <v>1221.8711000000001</v>
      </c>
      <c r="X139" s="59">
        <f t="shared" si="63"/>
        <v>0</v>
      </c>
      <c r="Y139" s="59">
        <f t="shared" si="64"/>
        <v>1221.8711000000001</v>
      </c>
      <c r="Z139" s="60">
        <f t="shared" si="71"/>
        <v>18252.01643153527</v>
      </c>
      <c r="AA139" s="60">
        <f t="shared" si="44"/>
        <v>14662.4532</v>
      </c>
      <c r="AB139" s="60">
        <f t="shared" si="45"/>
        <v>246402.22182572621</v>
      </c>
      <c r="AC139" s="62">
        <f>'[1]2019'!AC125</f>
        <v>2.1999999999999999E-2</v>
      </c>
      <c r="AD139" s="62">
        <v>0.02</v>
      </c>
      <c r="AE139" s="63">
        <f t="shared" si="72"/>
        <v>5420.848880165976</v>
      </c>
      <c r="AF139" s="64">
        <f t="shared" si="73"/>
        <v>246402.22182572621</v>
      </c>
      <c r="AG139" s="35">
        <f t="shared" si="74"/>
        <v>0</v>
      </c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94" t="s">
        <v>857</v>
      </c>
      <c r="AT139" s="434">
        <f t="shared" si="75"/>
        <v>0.30290456431535273</v>
      </c>
      <c r="AU139" s="433">
        <f t="shared" si="76"/>
        <v>0.35269709543568467</v>
      </c>
      <c r="AV139" s="437">
        <f t="shared" si="77"/>
        <v>4.979253112033194E-2</v>
      </c>
    </row>
    <row r="140" spans="1:48" s="43" customFormat="1" ht="25.5" outlineLevel="1" collapsed="1">
      <c r="A140" s="48">
        <f t="shared" si="49"/>
        <v>46</v>
      </c>
      <c r="B140" s="49" t="str">
        <f>'[1]2019'!B126</f>
        <v>Сети электроснабжения (КЛ-0,4 кВ) МАДОУ "Детский сад № 7", корпус № 2 по ул. Калинина, 47а, Э00000029, 30.08.2013</v>
      </c>
      <c r="C140" s="84">
        <v>0.38600000000000001</v>
      </c>
      <c r="D140" s="70" t="s">
        <v>328</v>
      </c>
      <c r="E140" s="70" t="s">
        <v>128</v>
      </c>
      <c r="F140" s="71" t="s">
        <v>329</v>
      </c>
      <c r="G140" s="72"/>
      <c r="H140" s="71" t="s">
        <v>330</v>
      </c>
      <c r="I140" s="73" t="str">
        <f>'[1]2016'!I113</f>
        <v>141</v>
      </c>
      <c r="J140" s="74" t="s">
        <v>266</v>
      </c>
      <c r="K140" s="75">
        <v>241</v>
      </c>
      <c r="L140" s="74">
        <f>25*12</f>
        <v>300</v>
      </c>
      <c r="M140" s="75"/>
      <c r="N140" s="76">
        <v>41516</v>
      </c>
      <c r="O140" s="86"/>
      <c r="P140" s="77">
        <f>'[1]2019'!R126</f>
        <v>390980.33</v>
      </c>
      <c r="Q140" s="88"/>
      <c r="R140" s="59">
        <f t="shared" si="37"/>
        <v>390980.33</v>
      </c>
      <c r="S140" s="59">
        <f>'[1]2019'!S126+'[1]2019'!Z126</f>
        <v>123296.70157676349</v>
      </c>
      <c r="T140" s="59">
        <f>'[1]2019'!U126</f>
        <v>267683.6284232366</v>
      </c>
      <c r="U140" s="59">
        <f t="shared" si="69"/>
        <v>248215.72817427394</v>
      </c>
      <c r="V140" s="59">
        <f t="shared" si="61"/>
        <v>1622.325020746888</v>
      </c>
      <c r="W140" s="59">
        <f t="shared" si="62"/>
        <v>1303.2677666666668</v>
      </c>
      <c r="X140" s="59">
        <f t="shared" si="63"/>
        <v>0</v>
      </c>
      <c r="Y140" s="59">
        <f t="shared" si="64"/>
        <v>1303.2677666666668</v>
      </c>
      <c r="Z140" s="60">
        <f t="shared" si="71"/>
        <v>19467.900248962655</v>
      </c>
      <c r="AA140" s="60">
        <f t="shared" si="44"/>
        <v>15639.213200000002</v>
      </c>
      <c r="AB140" s="60">
        <f t="shared" si="45"/>
        <v>257949.67829875526</v>
      </c>
      <c r="AC140" s="62">
        <f>'[1]2019'!AC126</f>
        <v>2.1999999999999999E-2</v>
      </c>
      <c r="AD140" s="62">
        <v>0.02</v>
      </c>
      <c r="AE140" s="63">
        <f t="shared" si="72"/>
        <v>5674.8929225726151</v>
      </c>
      <c r="AF140" s="64">
        <f t="shared" si="73"/>
        <v>257949.67829875526</v>
      </c>
      <c r="AG140" s="35">
        <f t="shared" si="74"/>
        <v>0</v>
      </c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94" t="s">
        <v>857</v>
      </c>
      <c r="AT140" s="434">
        <f t="shared" si="75"/>
        <v>0.31535269709543567</v>
      </c>
      <c r="AU140" s="433">
        <f t="shared" si="76"/>
        <v>0.36514522821576761</v>
      </c>
      <c r="AV140" s="437">
        <f t="shared" si="77"/>
        <v>4.979253112033194E-2</v>
      </c>
    </row>
    <row r="141" spans="1:48" s="43" customFormat="1" ht="25.5" outlineLevel="1" collapsed="1">
      <c r="A141" s="48">
        <f t="shared" si="49"/>
        <v>47</v>
      </c>
      <c r="B141" s="49" t="str">
        <f>'[1]2019'!B127</f>
        <v>Сети электроснабжения нежилого здания (магазин) г. Северск, ул. Калинина 109б, соор.№2э, Э00000053, 31.05.2014</v>
      </c>
      <c r="C141" s="84">
        <v>0.48</v>
      </c>
      <c r="D141" s="70" t="s">
        <v>331</v>
      </c>
      <c r="E141" s="70" t="s">
        <v>128</v>
      </c>
      <c r="F141" s="71" t="s">
        <v>332</v>
      </c>
      <c r="G141" s="72"/>
      <c r="H141" s="71" t="s">
        <v>333</v>
      </c>
      <c r="I141" s="73" t="str">
        <f>'[1]2016'!I114</f>
        <v>163</v>
      </c>
      <c r="J141" s="74" t="s">
        <v>266</v>
      </c>
      <c r="K141" s="75">
        <v>241</v>
      </c>
      <c r="L141" s="74">
        <f>25*12</f>
        <v>300</v>
      </c>
      <c r="M141" s="75"/>
      <c r="N141" s="76">
        <v>41790</v>
      </c>
      <c r="O141" s="86"/>
      <c r="P141" s="77">
        <f>'[1]2019'!R127</f>
        <v>530949.30000000005</v>
      </c>
      <c r="Q141" s="87"/>
      <c r="R141" s="59">
        <f t="shared" si="37"/>
        <v>530949.30000000005</v>
      </c>
      <c r="S141" s="59">
        <f>'[1]2019'!S127+'[1]2019'!Z127</f>
        <v>147608.31161825726</v>
      </c>
      <c r="T141" s="59">
        <f>'[1]2019'!U127</f>
        <v>383340.98838174279</v>
      </c>
      <c r="U141" s="59">
        <f t="shared" si="69"/>
        <v>356903.67883817432</v>
      </c>
      <c r="V141" s="59">
        <f t="shared" si="61"/>
        <v>2203.1091286307055</v>
      </c>
      <c r="W141" s="59">
        <f t="shared" si="62"/>
        <v>1769.8310000000001</v>
      </c>
      <c r="X141" s="59">
        <f t="shared" si="63"/>
        <v>0</v>
      </c>
      <c r="Y141" s="59">
        <f t="shared" si="64"/>
        <v>1769.8310000000001</v>
      </c>
      <c r="Z141" s="60">
        <f t="shared" si="71"/>
        <v>26437.309543568466</v>
      </c>
      <c r="AA141" s="60">
        <f t="shared" si="44"/>
        <v>21237.972000000002</v>
      </c>
      <c r="AB141" s="60">
        <f t="shared" si="45"/>
        <v>370122.33360995853</v>
      </c>
      <c r="AC141" s="62">
        <f>'[1]2019'!AC127</f>
        <v>2.1999999999999999E-2</v>
      </c>
      <c r="AD141" s="62">
        <v>0.02</v>
      </c>
      <c r="AE141" s="63">
        <f t="shared" si="72"/>
        <v>8142.6913394190869</v>
      </c>
      <c r="AF141" s="64">
        <f t="shared" si="73"/>
        <v>370122.33360995853</v>
      </c>
      <c r="AG141" s="35">
        <f t="shared" si="74"/>
        <v>0</v>
      </c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94" t="s">
        <v>857</v>
      </c>
      <c r="AT141" s="434">
        <f t="shared" si="75"/>
        <v>0.27800829875518668</v>
      </c>
      <c r="AU141" s="433">
        <f t="shared" si="76"/>
        <v>0.32780082987551862</v>
      </c>
      <c r="AV141" s="437">
        <f t="shared" si="77"/>
        <v>4.979253112033194E-2</v>
      </c>
    </row>
    <row r="142" spans="1:48" s="43" customFormat="1" ht="25.5" outlineLevel="1" collapsed="1">
      <c r="A142" s="48">
        <f t="shared" si="49"/>
        <v>48</v>
      </c>
      <c r="B142" s="49" t="str">
        <f>'[1]2019'!B128</f>
        <v>Сети электроснабжения специализированной стоянки для маломерных судов ул. Ленина 13/4 (ВИЛ-0,4 кВ), Э00000055, 30.06.2014</v>
      </c>
      <c r="C142" s="84">
        <v>8.5000000000000006E-2</v>
      </c>
      <c r="D142" s="70" t="s">
        <v>334</v>
      </c>
      <c r="E142" s="70" t="s">
        <v>128</v>
      </c>
      <c r="F142" s="71" t="s">
        <v>335</v>
      </c>
      <c r="G142" s="72"/>
      <c r="H142" s="71" t="s">
        <v>336</v>
      </c>
      <c r="I142" s="73" t="str">
        <f>'[1]2016'!I115</f>
        <v>165</v>
      </c>
      <c r="J142" s="74" t="s">
        <v>135</v>
      </c>
      <c r="K142" s="75">
        <v>61</v>
      </c>
      <c r="L142" s="74">
        <f>7*12</f>
        <v>84</v>
      </c>
      <c r="M142" s="75"/>
      <c r="N142" s="76">
        <v>41820</v>
      </c>
      <c r="O142" s="86"/>
      <c r="P142" s="77">
        <f>'[1]2019'!R128</f>
        <v>47164.4</v>
      </c>
      <c r="Q142" s="87"/>
      <c r="R142" s="59">
        <f t="shared" si="37"/>
        <v>47164.4</v>
      </c>
      <c r="S142" s="59">
        <f>'[1]2019'!S128+'[1]2019'!Z128</f>
        <v>47164.399999999994</v>
      </c>
      <c r="T142" s="59">
        <f>'[1]2019'!U128</f>
        <v>0</v>
      </c>
      <c r="U142" s="59">
        <f t="shared" si="69"/>
        <v>0</v>
      </c>
      <c r="V142" s="59">
        <f t="shared" si="61"/>
        <v>773.18688524590164</v>
      </c>
      <c r="W142" s="59">
        <f t="shared" si="62"/>
        <v>561.48095238095243</v>
      </c>
      <c r="X142" s="59">
        <f t="shared" si="63"/>
        <v>0</v>
      </c>
      <c r="Y142" s="59">
        <f t="shared" si="64"/>
        <v>561.48095238095243</v>
      </c>
      <c r="Z142" s="60">
        <f t="shared" si="71"/>
        <v>0</v>
      </c>
      <c r="AA142" s="60">
        <f t="shared" si="44"/>
        <v>0</v>
      </c>
      <c r="AB142" s="60">
        <f t="shared" si="45"/>
        <v>0</v>
      </c>
      <c r="AC142" s="62">
        <f>'[1]2019'!AC128</f>
        <v>2.1999999999999999E-2</v>
      </c>
      <c r="AD142" s="62">
        <v>0.02</v>
      </c>
      <c r="AE142" s="63">
        <f t="shared" si="72"/>
        <v>0</v>
      </c>
      <c r="AF142" s="64">
        <f t="shared" si="73"/>
        <v>0</v>
      </c>
      <c r="AG142" s="35">
        <f t="shared" si="74"/>
        <v>0</v>
      </c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94" t="s">
        <v>857</v>
      </c>
      <c r="AT142" s="434">
        <f t="shared" si="75"/>
        <v>0.99999999999999989</v>
      </c>
      <c r="AU142" s="433">
        <f t="shared" si="76"/>
        <v>0.99999999999999989</v>
      </c>
      <c r="AV142" s="437">
        <f t="shared" si="77"/>
        <v>0</v>
      </c>
    </row>
    <row r="143" spans="1:48" s="43" customFormat="1" ht="25.5" outlineLevel="1" collapsed="1">
      <c r="A143" s="48">
        <f t="shared" si="49"/>
        <v>49</v>
      </c>
      <c r="B143" s="49" t="str">
        <f>'[1]2019'!B129</f>
        <v>Сеть (КЛ-0,4 кВ) для электроснабжения здания по ул. Транспортная 11/1, Э00000065, 30.09.2014</v>
      </c>
      <c r="C143" s="84">
        <v>0.17</v>
      </c>
      <c r="D143" s="70" t="s">
        <v>337</v>
      </c>
      <c r="E143" s="70" t="s">
        <v>128</v>
      </c>
      <c r="F143" s="71" t="s">
        <v>338</v>
      </c>
      <c r="G143" s="72"/>
      <c r="H143" s="71" t="s">
        <v>339</v>
      </c>
      <c r="I143" s="73" t="str">
        <f>'[1]2016'!I116</f>
        <v>172</v>
      </c>
      <c r="J143" s="74" t="s">
        <v>131</v>
      </c>
      <c r="K143" s="75">
        <v>361</v>
      </c>
      <c r="L143" s="74">
        <f>30*12+1</f>
        <v>361</v>
      </c>
      <c r="M143" s="75"/>
      <c r="N143" s="76">
        <v>41912</v>
      </c>
      <c r="O143" s="86"/>
      <c r="P143" s="77">
        <f>'[1]2019'!R129</f>
        <v>210551.4</v>
      </c>
      <c r="Q143" s="87"/>
      <c r="R143" s="59">
        <f t="shared" si="37"/>
        <v>210551.4</v>
      </c>
      <c r="S143" s="59">
        <f>'[1]2019'!S129+'[1]2019'!Z129</f>
        <v>36744.427146814407</v>
      </c>
      <c r="T143" s="59">
        <f>'[1]2019'!U129</f>
        <v>173806.97285318561</v>
      </c>
      <c r="U143" s="59">
        <f t="shared" si="69"/>
        <v>166808.03434903049</v>
      </c>
      <c r="V143" s="59">
        <f t="shared" si="61"/>
        <v>583.24487534626041</v>
      </c>
      <c r="W143" s="59">
        <f t="shared" si="62"/>
        <v>583.24487534626041</v>
      </c>
      <c r="X143" s="59">
        <f t="shared" si="63"/>
        <v>0</v>
      </c>
      <c r="Y143" s="59">
        <f t="shared" si="64"/>
        <v>583.24487534626041</v>
      </c>
      <c r="Z143" s="60">
        <f t="shared" si="71"/>
        <v>6998.938504155125</v>
      </c>
      <c r="AA143" s="60">
        <f t="shared" si="44"/>
        <v>6998.938504155125</v>
      </c>
      <c r="AB143" s="60">
        <f t="shared" si="45"/>
        <v>170307.50360110804</v>
      </c>
      <c r="AC143" s="62">
        <f>'[1]2019'!AC129</f>
        <v>2.1999999999999999E-2</v>
      </c>
      <c r="AD143" s="62">
        <v>0.02</v>
      </c>
      <c r="AE143" s="63">
        <f t="shared" si="72"/>
        <v>3746.7650792243767</v>
      </c>
      <c r="AF143" s="64">
        <f t="shared" si="73"/>
        <v>170307.50360110804</v>
      </c>
      <c r="AG143" s="35">
        <f t="shared" si="74"/>
        <v>0</v>
      </c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94" t="s">
        <v>857</v>
      </c>
      <c r="AT143" s="434">
        <f t="shared" si="75"/>
        <v>0.17451523545706374</v>
      </c>
      <c r="AU143" s="433">
        <f t="shared" si="76"/>
        <v>0.20775623268698062</v>
      </c>
      <c r="AV143" s="437">
        <f t="shared" si="77"/>
        <v>3.3240997229916885E-2</v>
      </c>
    </row>
    <row r="144" spans="1:48" s="43" customFormat="1" ht="25.5" outlineLevel="1" collapsed="1">
      <c r="A144" s="48">
        <f t="shared" si="49"/>
        <v>50</v>
      </c>
      <c r="B144" s="49" t="str">
        <f>'[1]2019'!B130</f>
        <v>Сеть электроснабжения (2 КЛ-0,4кВ) 12-ти этажного жилого дома № 52/10 в микрорайоне № 10, Э00000067, 30.11.2014</v>
      </c>
      <c r="C144" s="84">
        <v>0.52</v>
      </c>
      <c r="D144" s="70" t="s">
        <v>226</v>
      </c>
      <c r="E144" s="70" t="s">
        <v>128</v>
      </c>
      <c r="F144" s="71"/>
      <c r="G144" s="72"/>
      <c r="H144" s="71" t="s">
        <v>340</v>
      </c>
      <c r="I144" s="73" t="str">
        <f>'[1]2016'!I117</f>
        <v>174</v>
      </c>
      <c r="J144" s="74" t="s">
        <v>131</v>
      </c>
      <c r="K144" s="75">
        <v>360</v>
      </c>
      <c r="L144" s="74">
        <f>30*12+1</f>
        <v>361</v>
      </c>
      <c r="M144" s="75"/>
      <c r="N144" s="76">
        <v>41973</v>
      </c>
      <c r="O144" s="86"/>
      <c r="P144" s="77">
        <f>'[1]2019'!R130</f>
        <v>613336.21</v>
      </c>
      <c r="Q144" s="87"/>
      <c r="R144" s="59">
        <f t="shared" ref="R144:R206" si="78">SUM(P144:Q144)</f>
        <v>613336.21</v>
      </c>
      <c r="S144" s="59">
        <f>'[1]2019'!S130+'[1]2019'!Z130</f>
        <v>103926.41336111112</v>
      </c>
      <c r="T144" s="59">
        <f>'[1]2019'!U130</f>
        <v>509409.79663888889</v>
      </c>
      <c r="U144" s="59">
        <f t="shared" si="69"/>
        <v>488965.25630555558</v>
      </c>
      <c r="V144" s="59">
        <f t="shared" si="61"/>
        <v>1703.7116944444444</v>
      </c>
      <c r="W144" s="59">
        <f t="shared" si="62"/>
        <v>1698.9922714681441</v>
      </c>
      <c r="X144" s="59">
        <f t="shared" si="63"/>
        <v>0</v>
      </c>
      <c r="Y144" s="59">
        <f t="shared" si="64"/>
        <v>1698.9922714681441</v>
      </c>
      <c r="Z144" s="60">
        <f t="shared" si="71"/>
        <v>20444.540333333334</v>
      </c>
      <c r="AA144" s="60">
        <f t="shared" ref="AA144:AA206" si="79">IF($N144&gt;$T$13,(DATEDIF($N144,$U$13,"M")*$Y144),IF($Q144=0,(IF(W144*12&lt;U144,W144*12,U144)),(DATEDIF($T$13,$O144,"M")+1)*W144+(DATEDIF($O144,$U$13,"M")*Y144)))</f>
        <v>20387.907257617728</v>
      </c>
      <c r="AB144" s="60">
        <f t="shared" ref="AB144:AB206" si="80">SUM(U144,T144)/2</f>
        <v>499187.52647222223</v>
      </c>
      <c r="AC144" s="62">
        <f>'[1]2019'!AC130</f>
        <v>2.1999999999999999E-2</v>
      </c>
      <c r="AD144" s="62">
        <v>0.02</v>
      </c>
      <c r="AE144" s="63">
        <f t="shared" si="72"/>
        <v>10982.125582388888</v>
      </c>
      <c r="AF144" s="64">
        <f t="shared" si="73"/>
        <v>499187.52647222223</v>
      </c>
      <c r="AG144" s="35">
        <f t="shared" si="74"/>
        <v>0</v>
      </c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94" t="s">
        <v>857</v>
      </c>
      <c r="AT144" s="434">
        <f t="shared" si="75"/>
        <v>0.16944444444444445</v>
      </c>
      <c r="AU144" s="433">
        <f t="shared" si="76"/>
        <v>0.20277777777777781</v>
      </c>
      <c r="AV144" s="437">
        <f t="shared" si="77"/>
        <v>3.3333333333333354E-2</v>
      </c>
    </row>
    <row r="145" spans="1:48" s="43" customFormat="1" ht="25.5" outlineLevel="1" collapsed="1">
      <c r="A145" s="48">
        <f t="shared" ref="A145:A207" si="81">A144+1</f>
        <v>51</v>
      </c>
      <c r="B145" s="49" t="str">
        <f>'[1]2019'!B131</f>
        <v>Сеть электроснабжения (КЛ-10 кВ) от ТП-273 до ТП-297 (новая) в районе ул. Солнечной, участок № 3, Э00000069, 30.11.2014</v>
      </c>
      <c r="C145" s="84">
        <v>0.222</v>
      </c>
      <c r="D145" s="70" t="s">
        <v>341</v>
      </c>
      <c r="E145" s="70" t="s">
        <v>128</v>
      </c>
      <c r="F145" s="71" t="s">
        <v>342</v>
      </c>
      <c r="G145" s="72"/>
      <c r="H145" s="71" t="s">
        <v>343</v>
      </c>
      <c r="I145" s="73" t="str">
        <f>'[1]2016'!I118</f>
        <v>176</v>
      </c>
      <c r="J145" s="74" t="s">
        <v>131</v>
      </c>
      <c r="K145" s="75">
        <v>360</v>
      </c>
      <c r="L145" s="74">
        <f>30*12+1</f>
        <v>361</v>
      </c>
      <c r="M145" s="75"/>
      <c r="N145" s="76">
        <v>41973</v>
      </c>
      <c r="O145" s="86"/>
      <c r="P145" s="77">
        <f>'[1]2019'!R131</f>
        <v>186602.35</v>
      </c>
      <c r="Q145" s="87"/>
      <c r="R145" s="59">
        <f t="shared" si="78"/>
        <v>186602.35</v>
      </c>
      <c r="S145" s="59">
        <f>'[1]2019'!S131+'[1]2019'!Z131</f>
        <v>31618.731527777774</v>
      </c>
      <c r="T145" s="59">
        <f>'[1]2019'!U131</f>
        <v>154983.61847222221</v>
      </c>
      <c r="U145" s="59">
        <f t="shared" si="69"/>
        <v>148763.54013888887</v>
      </c>
      <c r="V145" s="59">
        <f t="shared" si="61"/>
        <v>518.33986111111108</v>
      </c>
      <c r="W145" s="59">
        <f t="shared" si="62"/>
        <v>516.90401662049862</v>
      </c>
      <c r="X145" s="59">
        <f t="shared" si="63"/>
        <v>0</v>
      </c>
      <c r="Y145" s="59">
        <f t="shared" si="64"/>
        <v>516.90401662049862</v>
      </c>
      <c r="Z145" s="60">
        <f t="shared" si="71"/>
        <v>6220.0783333333329</v>
      </c>
      <c r="AA145" s="60">
        <f t="shared" si="79"/>
        <v>6202.8481994459835</v>
      </c>
      <c r="AB145" s="60">
        <f t="shared" si="80"/>
        <v>151873.57930555556</v>
      </c>
      <c r="AC145" s="62">
        <f>'[1]2019'!AC131</f>
        <v>2.1999999999999999E-2</v>
      </c>
      <c r="AD145" s="62">
        <v>0.02</v>
      </c>
      <c r="AE145" s="63">
        <f t="shared" si="72"/>
        <v>3341.2187447222218</v>
      </c>
      <c r="AF145" s="64">
        <f t="shared" si="73"/>
        <v>151873.57930555556</v>
      </c>
      <c r="AG145" s="35">
        <f t="shared" si="74"/>
        <v>0</v>
      </c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94" t="s">
        <v>856</v>
      </c>
      <c r="AT145" s="434">
        <f t="shared" si="75"/>
        <v>0.16944444444444443</v>
      </c>
      <c r="AU145" s="433">
        <f t="shared" si="76"/>
        <v>0.20277777777777775</v>
      </c>
      <c r="AV145" s="437">
        <f t="shared" si="77"/>
        <v>3.3333333333333326E-2</v>
      </c>
    </row>
    <row r="146" spans="1:48" s="83" customFormat="1" ht="25.5" hidden="1" outlineLevel="1" collapsed="1">
      <c r="A146" s="70">
        <f t="shared" si="81"/>
        <v>52</v>
      </c>
      <c r="B146" s="69" t="str">
        <f>'[1]2019'!B132</f>
        <v>Система АСКУЭ "Рябина-1", 00045915, 14.12.2012</v>
      </c>
      <c r="C146" s="84">
        <v>1</v>
      </c>
      <c r="D146" s="70" t="s">
        <v>226</v>
      </c>
      <c r="E146" s="70" t="s">
        <v>81</v>
      </c>
      <c r="F146" s="71"/>
      <c r="G146" s="72">
        <v>0</v>
      </c>
      <c r="H146" s="71" t="s">
        <v>344</v>
      </c>
      <c r="I146" s="73" t="str">
        <f>'[1]2016'!I119</f>
        <v>71</v>
      </c>
      <c r="J146" s="74" t="s">
        <v>168</v>
      </c>
      <c r="K146" s="75">
        <v>10</v>
      </c>
      <c r="L146" s="74">
        <f>15*12</f>
        <v>180</v>
      </c>
      <c r="M146" s="75"/>
      <c r="N146" s="76">
        <v>41257</v>
      </c>
      <c r="O146" s="86"/>
      <c r="P146" s="77">
        <f>'[1]2019'!R132</f>
        <v>129742.64</v>
      </c>
      <c r="Q146" s="88"/>
      <c r="R146" s="59">
        <f t="shared" si="78"/>
        <v>129742.64</v>
      </c>
      <c r="S146" s="59">
        <f>'[1]2019'!S132+'[1]2019'!Z132</f>
        <v>129742.64</v>
      </c>
      <c r="T146" s="59">
        <f>'[1]2019'!U132</f>
        <v>0</v>
      </c>
      <c r="U146" s="59">
        <f t="shared" si="69"/>
        <v>0</v>
      </c>
      <c r="V146" s="59">
        <f t="shared" si="61"/>
        <v>12974.263999999999</v>
      </c>
      <c r="W146" s="59">
        <f t="shared" si="62"/>
        <v>720.79244444444441</v>
      </c>
      <c r="X146" s="59">
        <f t="shared" si="63"/>
        <v>0</v>
      </c>
      <c r="Y146" s="59">
        <f t="shared" si="64"/>
        <v>720.79244444444441</v>
      </c>
      <c r="Z146" s="60">
        <f t="shared" si="71"/>
        <v>0</v>
      </c>
      <c r="AA146" s="60">
        <f t="shared" si="79"/>
        <v>0</v>
      </c>
      <c r="AB146" s="60">
        <f t="shared" si="80"/>
        <v>0</v>
      </c>
      <c r="AC146" s="62">
        <f>'[1]2019'!AC132</f>
        <v>0</v>
      </c>
      <c r="AD146" s="62">
        <v>0</v>
      </c>
      <c r="AE146" s="63">
        <f t="shared" si="72"/>
        <v>0</v>
      </c>
      <c r="AU146" s="89"/>
    </row>
    <row r="147" spans="1:48" s="43" customFormat="1" ht="25.5" outlineLevel="1" collapsed="1">
      <c r="A147" s="48">
        <f t="shared" si="81"/>
        <v>53</v>
      </c>
      <c r="B147" s="49" t="str">
        <f>'[1]2019'!B133</f>
        <v>Трансформаторная подстанция ТП-240 по ул. Лесная 1а/2, Э00000097, 12.10.2015, 472 132.93</v>
      </c>
      <c r="C147" s="84">
        <v>1</v>
      </c>
      <c r="D147" s="70" t="s">
        <v>345</v>
      </c>
      <c r="E147" s="70" t="s">
        <v>128</v>
      </c>
      <c r="F147" s="71" t="s">
        <v>346</v>
      </c>
      <c r="G147" s="72"/>
      <c r="H147" s="71" t="s">
        <v>347</v>
      </c>
      <c r="I147" s="73" t="str">
        <f>'[1]2016'!I120</f>
        <v>201</v>
      </c>
      <c r="J147" s="74" t="s">
        <v>87</v>
      </c>
      <c r="K147" s="75">
        <f>20*12</f>
        <v>240</v>
      </c>
      <c r="L147" s="74">
        <f>20*12</f>
        <v>240</v>
      </c>
      <c r="M147" s="75"/>
      <c r="N147" s="76">
        <v>42289</v>
      </c>
      <c r="O147" s="86"/>
      <c r="P147" s="77">
        <f>'[1]2019'!R133</f>
        <v>472132.93</v>
      </c>
      <c r="Q147" s="88"/>
      <c r="R147" s="59">
        <f t="shared" si="78"/>
        <v>472132.93</v>
      </c>
      <c r="S147" s="59">
        <f>'[1]2019'!S133+'[1]2019'!Z133</f>
        <v>98361.027083333334</v>
      </c>
      <c r="T147" s="59">
        <f>'[1]2019'!U133</f>
        <v>373771.90291666676</v>
      </c>
      <c r="U147" s="59">
        <f t="shared" si="69"/>
        <v>350165.25641666679</v>
      </c>
      <c r="V147" s="59">
        <f t="shared" si="61"/>
        <v>1967.2205416666666</v>
      </c>
      <c r="W147" s="59">
        <f t="shared" si="62"/>
        <v>1967.2205416666666</v>
      </c>
      <c r="X147" s="59">
        <f t="shared" si="63"/>
        <v>0</v>
      </c>
      <c r="Y147" s="59">
        <f t="shared" si="64"/>
        <v>1967.2205416666666</v>
      </c>
      <c r="Z147" s="60">
        <f t="shared" si="71"/>
        <v>23606.646499999999</v>
      </c>
      <c r="AA147" s="60">
        <f t="shared" si="79"/>
        <v>23606.646499999999</v>
      </c>
      <c r="AB147" s="60">
        <f t="shared" si="80"/>
        <v>361968.5796666668</v>
      </c>
      <c r="AC147" s="62">
        <f>'[1]2019'!AC133</f>
        <v>2.1999999999999999E-2</v>
      </c>
      <c r="AD147" s="62">
        <v>0.02</v>
      </c>
      <c r="AE147" s="63">
        <f t="shared" si="72"/>
        <v>7963.3087526666695</v>
      </c>
      <c r="AF147" s="64">
        <f t="shared" ref="AF147:AF165" si="82">(T147+U147)/2</f>
        <v>361968.5796666668</v>
      </c>
      <c r="AG147" s="35">
        <f t="shared" ref="AG147:AG165" si="83">AB147-AF147</f>
        <v>0</v>
      </c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94" t="s">
        <v>856</v>
      </c>
      <c r="AT147" s="434">
        <f t="shared" ref="AT147:AT149" si="84">S147/P147*100%</f>
        <v>0.20833333333333334</v>
      </c>
      <c r="AU147" s="433">
        <f t="shared" ref="AU147:AU149" si="85">(S147+Z147)/P147*100%</f>
        <v>0.25833333333333336</v>
      </c>
      <c r="AV147" s="437">
        <f t="shared" ref="AV147:AV149" si="86">AU147-AT147</f>
        <v>5.0000000000000017E-2</v>
      </c>
    </row>
    <row r="148" spans="1:48" s="43" customFormat="1" ht="25.5" outlineLevel="1" collapsed="1">
      <c r="A148" s="48">
        <f t="shared" si="81"/>
        <v>54</v>
      </c>
      <c r="B148" s="49" t="str">
        <f>'[1]2019'!B134</f>
        <v>Линия электропередачи (КЛ-10кВ) от ТП-332 до врезки в КЛ ТП-300 -ГПП-"Новая", Э00000099, 31.10.2015, 190 075.94</v>
      </c>
      <c r="C148" s="84">
        <v>0.17</v>
      </c>
      <c r="D148" s="70" t="s">
        <v>348</v>
      </c>
      <c r="E148" s="70" t="s">
        <v>128</v>
      </c>
      <c r="F148" s="71" t="s">
        <v>349</v>
      </c>
      <c r="G148" s="72"/>
      <c r="H148" s="71" t="s">
        <v>350</v>
      </c>
      <c r="I148" s="73" t="str">
        <f>'[1]2016'!I121</f>
        <v>203</v>
      </c>
      <c r="J148" s="74" t="s">
        <v>131</v>
      </c>
      <c r="K148" s="75">
        <v>360</v>
      </c>
      <c r="L148" s="74">
        <f t="shared" ref="L148:L154" si="87">30*12+1</f>
        <v>361</v>
      </c>
      <c r="M148" s="75"/>
      <c r="N148" s="76">
        <v>42308</v>
      </c>
      <c r="O148" s="86"/>
      <c r="P148" s="77">
        <f>'[1]2019'!R134</f>
        <v>190075.94</v>
      </c>
      <c r="Q148" s="88"/>
      <c r="R148" s="59">
        <f t="shared" si="78"/>
        <v>190075.94</v>
      </c>
      <c r="S148" s="59">
        <f>'[1]2019'!S134+'[1]2019'!Z134</f>
        <v>26399.436111111114</v>
      </c>
      <c r="T148" s="59">
        <f>'[1]2019'!U134</f>
        <v>163676.5038888889</v>
      </c>
      <c r="U148" s="59">
        <f t="shared" si="69"/>
        <v>157340.63922222223</v>
      </c>
      <c r="V148" s="59">
        <f t="shared" si="61"/>
        <v>527.98872222222224</v>
      </c>
      <c r="W148" s="59">
        <f t="shared" si="62"/>
        <v>526.52614958448748</v>
      </c>
      <c r="X148" s="59">
        <f t="shared" si="63"/>
        <v>0</v>
      </c>
      <c r="Y148" s="59">
        <f t="shared" si="64"/>
        <v>526.52614958448748</v>
      </c>
      <c r="Z148" s="60">
        <f t="shared" si="71"/>
        <v>6335.8646666666664</v>
      </c>
      <c r="AA148" s="60">
        <f t="shared" si="79"/>
        <v>6318.3137950138498</v>
      </c>
      <c r="AB148" s="60">
        <f t="shared" si="80"/>
        <v>160508.57155555557</v>
      </c>
      <c r="AC148" s="62">
        <f>'[1]2019'!AC134</f>
        <v>2.1999999999999999E-2</v>
      </c>
      <c r="AD148" s="62">
        <v>0.02</v>
      </c>
      <c r="AE148" s="63">
        <f t="shared" si="72"/>
        <v>3531.1885742222221</v>
      </c>
      <c r="AF148" s="64">
        <f t="shared" si="82"/>
        <v>160508.57155555557</v>
      </c>
      <c r="AG148" s="35">
        <f t="shared" si="83"/>
        <v>0</v>
      </c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94" t="s">
        <v>856</v>
      </c>
      <c r="AT148" s="434">
        <f t="shared" si="84"/>
        <v>0.1388888888888889</v>
      </c>
      <c r="AU148" s="433">
        <f t="shared" si="85"/>
        <v>0.17222222222222225</v>
      </c>
      <c r="AV148" s="437">
        <f t="shared" si="86"/>
        <v>3.3333333333333354E-2</v>
      </c>
    </row>
    <row r="149" spans="1:48" s="43" customFormat="1" ht="25.5" outlineLevel="1" collapsed="1">
      <c r="A149" s="48">
        <f t="shared" si="81"/>
        <v>55</v>
      </c>
      <c r="B149" s="49" t="str">
        <f>'[1]2019'!B135</f>
        <v>Линия электропередачи (КЛ0,4кВ) от ТП-332 для электроснабж жилого здания (стр. № 4) по ул.Ленина 124, Э00000114</v>
      </c>
      <c r="C149" s="84">
        <v>0.76</v>
      </c>
      <c r="D149" s="70" t="s">
        <v>351</v>
      </c>
      <c r="E149" s="70" t="s">
        <v>128</v>
      </c>
      <c r="F149" s="71" t="s">
        <v>352</v>
      </c>
      <c r="G149" s="72"/>
      <c r="H149" s="71" t="s">
        <v>353</v>
      </c>
      <c r="I149" s="73" t="str">
        <f>'[1]2016'!I122</f>
        <v>218</v>
      </c>
      <c r="J149" s="74" t="s">
        <v>131</v>
      </c>
      <c r="K149" s="75">
        <v>360</v>
      </c>
      <c r="L149" s="74">
        <f t="shared" si="87"/>
        <v>361</v>
      </c>
      <c r="M149" s="75"/>
      <c r="N149" s="76">
        <v>42551</v>
      </c>
      <c r="O149" s="86"/>
      <c r="P149" s="77">
        <f>'[1]2019'!R135</f>
        <v>383614.09</v>
      </c>
      <c r="Q149" s="88"/>
      <c r="R149" s="59">
        <f t="shared" si="78"/>
        <v>383614.09</v>
      </c>
      <c r="S149" s="59">
        <f>'[1]2019'!S135+'[1]2019'!Z135</f>
        <v>44754.977166666671</v>
      </c>
      <c r="T149" s="59">
        <f>'[1]2019'!U135</f>
        <v>338859.11283333338</v>
      </c>
      <c r="U149" s="59">
        <f t="shared" si="69"/>
        <v>326071.97650000005</v>
      </c>
      <c r="V149" s="59">
        <f t="shared" si="61"/>
        <v>1065.5946944444445</v>
      </c>
      <c r="W149" s="59">
        <f t="shared" si="62"/>
        <v>1062.6429085872576</v>
      </c>
      <c r="X149" s="59">
        <f t="shared" si="63"/>
        <v>0</v>
      </c>
      <c r="Y149" s="59">
        <f t="shared" si="64"/>
        <v>1062.6429085872576</v>
      </c>
      <c r="Z149" s="60">
        <f t="shared" si="71"/>
        <v>12787.136333333334</v>
      </c>
      <c r="AA149" s="60">
        <f t="shared" si="79"/>
        <v>12751.71490304709</v>
      </c>
      <c r="AB149" s="60">
        <f t="shared" si="80"/>
        <v>332465.54466666671</v>
      </c>
      <c r="AC149" s="62">
        <f>'[1]2019'!AC135</f>
        <v>2.1999999999999999E-2</v>
      </c>
      <c r="AD149" s="62">
        <v>0.02</v>
      </c>
      <c r="AE149" s="63">
        <f t="shared" si="72"/>
        <v>7314.2419826666674</v>
      </c>
      <c r="AF149" s="64">
        <f t="shared" si="82"/>
        <v>332465.54466666671</v>
      </c>
      <c r="AG149" s="35">
        <f t="shared" si="83"/>
        <v>0</v>
      </c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94" t="s">
        <v>857</v>
      </c>
      <c r="AT149" s="434">
        <f t="shared" si="84"/>
        <v>0.11666666666666667</v>
      </c>
      <c r="AU149" s="433">
        <f t="shared" si="85"/>
        <v>0.15</v>
      </c>
      <c r="AV149" s="437">
        <f t="shared" si="86"/>
        <v>3.3333333333333326E-2</v>
      </c>
    </row>
    <row r="150" spans="1:48" s="83" customFormat="1" ht="12.75" hidden="1" outlineLevel="1" collapsed="1">
      <c r="A150" s="70">
        <f t="shared" si="81"/>
        <v>56</v>
      </c>
      <c r="B150" s="93" t="str">
        <f>'[1]2019'!B136</f>
        <v>Склад ГСМ подземный, 00010308, 14.12.2012</v>
      </c>
      <c r="C150" s="84">
        <v>1</v>
      </c>
      <c r="D150" s="70" t="s">
        <v>354</v>
      </c>
      <c r="E150" s="70" t="s">
        <v>128</v>
      </c>
      <c r="F150" s="71" t="s">
        <v>355</v>
      </c>
      <c r="G150" s="72">
        <v>0</v>
      </c>
      <c r="H150" s="71" t="s">
        <v>356</v>
      </c>
      <c r="I150" s="73" t="str">
        <f>'[1]2016'!I123</f>
        <v>34</v>
      </c>
      <c r="J150" s="74" t="s">
        <v>131</v>
      </c>
      <c r="K150" s="75">
        <v>330</v>
      </c>
      <c r="L150" s="74">
        <f t="shared" si="87"/>
        <v>361</v>
      </c>
      <c r="M150" s="75"/>
      <c r="N150" s="76">
        <v>41257</v>
      </c>
      <c r="O150" s="86"/>
      <c r="P150" s="77">
        <f>'[1]2019'!R136</f>
        <v>4808.42</v>
      </c>
      <c r="Q150" s="88"/>
      <c r="R150" s="59">
        <f t="shared" si="78"/>
        <v>4808.42</v>
      </c>
      <c r="S150" s="59">
        <f>'[1]2019'!S136+'[1]2019'!Z136</f>
        <v>1223.9614545454544</v>
      </c>
      <c r="T150" s="59">
        <f>'[1]2019'!U136</f>
        <v>3584.4585454545459</v>
      </c>
      <c r="U150" s="59">
        <f t="shared" si="69"/>
        <v>3409.6069090909095</v>
      </c>
      <c r="V150" s="59">
        <f t="shared" si="61"/>
        <v>14.570969696969698</v>
      </c>
      <c r="W150" s="59">
        <f t="shared" si="62"/>
        <v>13.319722991689751</v>
      </c>
      <c r="X150" s="59">
        <f t="shared" si="63"/>
        <v>0</v>
      </c>
      <c r="Y150" s="59">
        <f t="shared" si="64"/>
        <v>13.319722991689751</v>
      </c>
      <c r="Z150" s="60">
        <f t="shared" si="71"/>
        <v>174.85163636363637</v>
      </c>
      <c r="AA150" s="60">
        <f t="shared" si="79"/>
        <v>159.83667590027702</v>
      </c>
      <c r="AB150" s="60">
        <f t="shared" si="80"/>
        <v>3497.0327272727277</v>
      </c>
      <c r="AC150" s="62">
        <f>'[1]2019'!AC136</f>
        <v>2.1999999999999999E-2</v>
      </c>
      <c r="AD150" s="62">
        <v>0.02</v>
      </c>
      <c r="AE150" s="63">
        <f t="shared" si="72"/>
        <v>76.934719999999999</v>
      </c>
      <c r="AF150" s="64">
        <f t="shared" si="82"/>
        <v>3497.0327272727277</v>
      </c>
      <c r="AG150" s="35">
        <f t="shared" si="83"/>
        <v>0</v>
      </c>
      <c r="AU150" s="89"/>
    </row>
    <row r="151" spans="1:48" s="83" customFormat="1" ht="12.75" hidden="1" outlineLevel="1" collapsed="1">
      <c r="A151" s="70">
        <f t="shared" si="81"/>
        <v>57</v>
      </c>
      <c r="B151" s="93" t="str">
        <f>'[1]2019'!B137</f>
        <v>Склад ГСМ, 000000007, 02.04.2012</v>
      </c>
      <c r="C151" s="84">
        <v>1</v>
      </c>
      <c r="D151" s="70" t="s">
        <v>357</v>
      </c>
      <c r="E151" s="70" t="s">
        <v>128</v>
      </c>
      <c r="F151" s="71" t="s">
        <v>358</v>
      </c>
      <c r="G151" s="72">
        <v>0</v>
      </c>
      <c r="H151" s="71" t="s">
        <v>359</v>
      </c>
      <c r="I151" s="73" t="str">
        <f>'[1]2016'!I124</f>
        <v>19</v>
      </c>
      <c r="J151" s="74" t="s">
        <v>131</v>
      </c>
      <c r="K151" s="75">
        <f>30*12+1</f>
        <v>361</v>
      </c>
      <c r="L151" s="74">
        <f t="shared" si="87"/>
        <v>361</v>
      </c>
      <c r="M151" s="75"/>
      <c r="N151" s="76">
        <v>41001</v>
      </c>
      <c r="O151" s="86"/>
      <c r="P151" s="77">
        <f>'[1]2019'!R137</f>
        <v>905000</v>
      </c>
      <c r="Q151" s="88"/>
      <c r="R151" s="59">
        <f t="shared" si="78"/>
        <v>905000</v>
      </c>
      <c r="S151" s="59">
        <f>'[1]2019'!S137+'[1]2019'!Z137</f>
        <v>230637.1191135734</v>
      </c>
      <c r="T151" s="59">
        <f>'[1]2019'!U137</f>
        <v>674362.88088642643</v>
      </c>
      <c r="U151" s="59">
        <f t="shared" si="69"/>
        <v>644279.77839335159</v>
      </c>
      <c r="V151" s="59">
        <f t="shared" si="61"/>
        <v>2506.9252077562328</v>
      </c>
      <c r="W151" s="59">
        <f t="shared" si="62"/>
        <v>2506.9252077562328</v>
      </c>
      <c r="X151" s="59">
        <f t="shared" si="63"/>
        <v>0</v>
      </c>
      <c r="Y151" s="59">
        <f t="shared" si="64"/>
        <v>2506.9252077562328</v>
      </c>
      <c r="Z151" s="60">
        <f t="shared" si="71"/>
        <v>30083.102493074795</v>
      </c>
      <c r="AA151" s="60">
        <f t="shared" si="79"/>
        <v>30083.102493074795</v>
      </c>
      <c r="AB151" s="60">
        <f t="shared" si="80"/>
        <v>659321.32963988907</v>
      </c>
      <c r="AC151" s="62">
        <f>'[1]2019'!AC137</f>
        <v>2.1999999999999999E-2</v>
      </c>
      <c r="AD151" s="62">
        <v>0.02</v>
      </c>
      <c r="AE151" s="63">
        <f t="shared" si="72"/>
        <v>14505.069252077559</v>
      </c>
      <c r="AF151" s="64">
        <f t="shared" si="82"/>
        <v>659321.32963988907</v>
      </c>
      <c r="AG151" s="35">
        <f t="shared" si="83"/>
        <v>0</v>
      </c>
      <c r="AU151" s="89"/>
    </row>
    <row r="152" spans="1:48" s="83" customFormat="1" ht="12.75" hidden="1" outlineLevel="1" collapsed="1">
      <c r="A152" s="70">
        <f t="shared" si="81"/>
        <v>58</v>
      </c>
      <c r="B152" s="93" t="str">
        <f>'[1]2019'!B138</f>
        <v>Склад ГЭС , 000000010, 02.04.2012</v>
      </c>
      <c r="C152" s="84">
        <v>1</v>
      </c>
      <c r="D152" s="70" t="s">
        <v>360</v>
      </c>
      <c r="E152" s="70" t="s">
        <v>128</v>
      </c>
      <c r="F152" s="71" t="s">
        <v>361</v>
      </c>
      <c r="G152" s="72">
        <v>0</v>
      </c>
      <c r="H152" s="71" t="s">
        <v>362</v>
      </c>
      <c r="I152" s="73" t="str">
        <f>'[1]2016'!I125</f>
        <v>22</v>
      </c>
      <c r="J152" s="74" t="s">
        <v>131</v>
      </c>
      <c r="K152" s="75">
        <v>361</v>
      </c>
      <c r="L152" s="74">
        <f t="shared" si="87"/>
        <v>361</v>
      </c>
      <c r="M152" s="75"/>
      <c r="N152" s="76">
        <v>41001</v>
      </c>
      <c r="O152" s="86"/>
      <c r="P152" s="77">
        <f>'[1]2019'!R138</f>
        <v>431305</v>
      </c>
      <c r="Q152" s="88"/>
      <c r="R152" s="59">
        <f t="shared" si="78"/>
        <v>431305</v>
      </c>
      <c r="S152" s="59">
        <f>'[1]2019'!S138+'[1]2019'!Z138</f>
        <v>109917.06371191135</v>
      </c>
      <c r="T152" s="59">
        <f>'[1]2019'!U138</f>
        <v>321387.93628808868</v>
      </c>
      <c r="U152" s="59">
        <f t="shared" si="69"/>
        <v>307050.92797783937</v>
      </c>
      <c r="V152" s="59">
        <f t="shared" si="61"/>
        <v>1194.7506925207756</v>
      </c>
      <c r="W152" s="59">
        <f t="shared" si="62"/>
        <v>1194.7506925207756</v>
      </c>
      <c r="X152" s="59">
        <f t="shared" si="63"/>
        <v>0</v>
      </c>
      <c r="Y152" s="59">
        <f t="shared" si="64"/>
        <v>1194.7506925207756</v>
      </c>
      <c r="Z152" s="60">
        <f t="shared" si="71"/>
        <v>14337.008310249308</v>
      </c>
      <c r="AA152" s="60">
        <f t="shared" si="79"/>
        <v>14337.008310249308</v>
      </c>
      <c r="AB152" s="60">
        <f t="shared" si="80"/>
        <v>314219.43213296402</v>
      </c>
      <c r="AC152" s="62">
        <f>'[1]2019'!AC138</f>
        <v>2.1999999999999999E-2</v>
      </c>
      <c r="AD152" s="62">
        <v>0.02</v>
      </c>
      <c r="AE152" s="63">
        <f t="shared" si="72"/>
        <v>6912.8275069252077</v>
      </c>
      <c r="AF152" s="64">
        <f t="shared" si="82"/>
        <v>314219.43213296402</v>
      </c>
      <c r="AG152" s="35">
        <f t="shared" si="83"/>
        <v>0</v>
      </c>
      <c r="AU152" s="89"/>
    </row>
    <row r="153" spans="1:48" s="83" customFormat="1" ht="25.5" hidden="1" outlineLevel="1" collapsed="1">
      <c r="A153" s="70">
        <f t="shared" si="81"/>
        <v>59</v>
      </c>
      <c r="B153" s="93" t="str">
        <f>'[1]2019'!B139</f>
        <v>Склад ГЭС холод. с отсеками/подсоб.помещения для мастеров, 000000012, 02.04.2012</v>
      </c>
      <c r="C153" s="84">
        <v>1</v>
      </c>
      <c r="D153" s="70" t="s">
        <v>360</v>
      </c>
      <c r="E153" s="70" t="s">
        <v>128</v>
      </c>
      <c r="F153" s="71" t="s">
        <v>361</v>
      </c>
      <c r="G153" s="72">
        <v>0</v>
      </c>
      <c r="H153" s="71" t="s">
        <v>363</v>
      </c>
      <c r="I153" s="73" t="str">
        <f>'[1]2016'!I126</f>
        <v>24</v>
      </c>
      <c r="J153" s="74" t="s">
        <v>131</v>
      </c>
      <c r="K153" s="75">
        <v>181</v>
      </c>
      <c r="L153" s="74">
        <f t="shared" si="87"/>
        <v>361</v>
      </c>
      <c r="M153" s="75"/>
      <c r="N153" s="76">
        <v>41001</v>
      </c>
      <c r="O153" s="86"/>
      <c r="P153" s="77">
        <f>'[1]2019'!R139</f>
        <v>781529</v>
      </c>
      <c r="Q153" s="88"/>
      <c r="R153" s="59">
        <f t="shared" si="78"/>
        <v>781529</v>
      </c>
      <c r="S153" s="59">
        <f>'[1]2019'!S139+'[1]2019'!Z139</f>
        <v>397241.25966850837</v>
      </c>
      <c r="T153" s="59">
        <f>'[1]2019'!U139</f>
        <v>384287.74033149163</v>
      </c>
      <c r="U153" s="59">
        <f t="shared" si="69"/>
        <v>332473.66298342531</v>
      </c>
      <c r="V153" s="59">
        <f t="shared" si="61"/>
        <v>4317.8397790055251</v>
      </c>
      <c r="W153" s="59">
        <f t="shared" si="62"/>
        <v>2164.9002770083102</v>
      </c>
      <c r="X153" s="59">
        <f t="shared" si="63"/>
        <v>0</v>
      </c>
      <c r="Y153" s="59">
        <f t="shared" si="64"/>
        <v>2164.9002770083102</v>
      </c>
      <c r="Z153" s="60">
        <f t="shared" si="71"/>
        <v>51814.077348066305</v>
      </c>
      <c r="AA153" s="60">
        <f t="shared" si="79"/>
        <v>25978.803324099725</v>
      </c>
      <c r="AB153" s="60">
        <f t="shared" si="80"/>
        <v>358380.70165745844</v>
      </c>
      <c r="AC153" s="62">
        <f>'[1]2019'!AC139</f>
        <v>2.1999999999999999E-2</v>
      </c>
      <c r="AD153" s="62">
        <v>0.02</v>
      </c>
      <c r="AE153" s="63">
        <f t="shared" si="72"/>
        <v>7884.3754364640854</v>
      </c>
      <c r="AF153" s="64">
        <f t="shared" si="82"/>
        <v>358380.70165745844</v>
      </c>
      <c r="AG153" s="35">
        <f t="shared" si="83"/>
        <v>0</v>
      </c>
      <c r="AU153" s="89"/>
    </row>
    <row r="154" spans="1:48" s="43" customFormat="1" ht="25.5" outlineLevel="1" collapsed="1">
      <c r="A154" s="48">
        <f t="shared" si="81"/>
        <v>60</v>
      </c>
      <c r="B154" s="49" t="str">
        <f>'[1]2019'!B140</f>
        <v>Линия электропередачи (ВЛИ-10 кВ) от врезки в КЛ-10кВ ТП-330 - ГПП "Новая" до ТП-335, Э00000103, 31.12.2015, 346 969.21</v>
      </c>
      <c r="C154" s="84">
        <v>0.29399999999999998</v>
      </c>
      <c r="D154" s="70" t="s">
        <v>226</v>
      </c>
      <c r="E154" s="70" t="s">
        <v>128</v>
      </c>
      <c r="F154" s="71"/>
      <c r="G154" s="72"/>
      <c r="H154" s="71" t="s">
        <v>364</v>
      </c>
      <c r="I154" s="73" t="str">
        <f>'[1]2016'!I127</f>
        <v>207</v>
      </c>
      <c r="J154" s="74" t="s">
        <v>131</v>
      </c>
      <c r="K154" s="75">
        <v>360</v>
      </c>
      <c r="L154" s="74">
        <f t="shared" si="87"/>
        <v>361</v>
      </c>
      <c r="M154" s="75"/>
      <c r="N154" s="76">
        <v>42369</v>
      </c>
      <c r="O154" s="86"/>
      <c r="P154" s="77">
        <f>'[1]2019'!R140</f>
        <v>346969.21</v>
      </c>
      <c r="Q154" s="88"/>
      <c r="R154" s="59">
        <f t="shared" si="78"/>
        <v>346969.21</v>
      </c>
      <c r="S154" s="59">
        <f>'[1]2019'!S140+'[1]2019'!Z140</f>
        <v>46262.561333333331</v>
      </c>
      <c r="T154" s="59">
        <f>'[1]2019'!U140</f>
        <v>300706.64866666665</v>
      </c>
      <c r="U154" s="59">
        <f t="shared" si="69"/>
        <v>289141.0083333333</v>
      </c>
      <c r="V154" s="59">
        <f t="shared" si="61"/>
        <v>963.80336111111114</v>
      </c>
      <c r="W154" s="59">
        <f t="shared" si="62"/>
        <v>961.13354570637125</v>
      </c>
      <c r="X154" s="59">
        <f t="shared" si="63"/>
        <v>0</v>
      </c>
      <c r="Y154" s="59">
        <f t="shared" si="64"/>
        <v>961.13354570637125</v>
      </c>
      <c r="Z154" s="60">
        <f t="shared" si="71"/>
        <v>11565.640333333333</v>
      </c>
      <c r="AA154" s="60">
        <f t="shared" si="79"/>
        <v>11533.602548476454</v>
      </c>
      <c r="AB154" s="60">
        <f t="shared" si="80"/>
        <v>294923.82849999995</v>
      </c>
      <c r="AC154" s="62">
        <f>'[1]2019'!AC140</f>
        <v>2.1999999999999999E-2</v>
      </c>
      <c r="AD154" s="62">
        <v>0.02</v>
      </c>
      <c r="AE154" s="63">
        <f t="shared" si="72"/>
        <v>6488.3242269999982</v>
      </c>
      <c r="AF154" s="64">
        <f t="shared" si="82"/>
        <v>294923.82849999995</v>
      </c>
      <c r="AG154" s="35">
        <f t="shared" si="83"/>
        <v>0</v>
      </c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94" t="s">
        <v>856</v>
      </c>
      <c r="AT154" s="434">
        <f>S154/P154*100%</f>
        <v>0.13333333333333333</v>
      </c>
      <c r="AU154" s="433">
        <f t="shared" ref="AU154:AU160" si="88">(S154+Z154)/P154*100%</f>
        <v>0.16666666666666663</v>
      </c>
      <c r="AV154" s="437">
        <f>AU154-AT154</f>
        <v>3.3333333333333298E-2</v>
      </c>
    </row>
    <row r="155" spans="1:48" s="83" customFormat="1" ht="25.5" hidden="1" customHeight="1" outlineLevel="1" collapsed="1">
      <c r="A155" s="70"/>
      <c r="B155" s="69" t="str">
        <f>'[1]2019'!B141</f>
        <v>Линия электропередачи (КВЛИ-0,4 кВ) от ТП-219 п.8</v>
      </c>
      <c r="C155" s="84">
        <v>0.28000000000000003</v>
      </c>
      <c r="D155" s="70" t="s">
        <v>226</v>
      </c>
      <c r="E155" s="70" t="s">
        <v>128</v>
      </c>
      <c r="F155" s="71"/>
      <c r="G155" s="72"/>
      <c r="H155" s="71" t="s">
        <v>365</v>
      </c>
      <c r="I155" s="73" t="str">
        <f>'[1]2016'!I129</f>
        <v>259</v>
      </c>
      <c r="J155" s="74" t="s">
        <v>168</v>
      </c>
      <c r="K155" s="75">
        <v>180</v>
      </c>
      <c r="L155" s="74">
        <f>15*12</f>
        <v>180</v>
      </c>
      <c r="M155" s="75"/>
      <c r="N155" s="76">
        <v>42718</v>
      </c>
      <c r="O155" s="86"/>
      <c r="P155" s="77">
        <f>'[1]2019'!R141*0</f>
        <v>0</v>
      </c>
      <c r="Q155" s="88"/>
      <c r="R155" s="59">
        <f t="shared" si="78"/>
        <v>0</v>
      </c>
      <c r="S155" s="59">
        <f>'[1]2019'!S141*0+'[1]2019'!Z141*0</f>
        <v>0</v>
      </c>
      <c r="T155" s="59">
        <f>'[1]2019'!U141*0</f>
        <v>0</v>
      </c>
      <c r="U155" s="59">
        <f t="shared" si="69"/>
        <v>0</v>
      </c>
      <c r="V155" s="59">
        <f t="shared" si="61"/>
        <v>0</v>
      </c>
      <c r="W155" s="59">
        <f t="shared" si="62"/>
        <v>0</v>
      </c>
      <c r="X155" s="59">
        <f t="shared" si="63"/>
        <v>0</v>
      </c>
      <c r="Y155" s="59">
        <f t="shared" si="64"/>
        <v>0</v>
      </c>
      <c r="Z155" s="60">
        <f t="shared" si="71"/>
        <v>0</v>
      </c>
      <c r="AA155" s="60">
        <f t="shared" si="79"/>
        <v>0</v>
      </c>
      <c r="AB155" s="60">
        <f t="shared" si="80"/>
        <v>0</v>
      </c>
      <c r="AC155" s="62">
        <f>'[1]2019'!AC141</f>
        <v>2.1999999999999999E-2</v>
      </c>
      <c r="AD155" s="62">
        <v>0.02</v>
      </c>
      <c r="AE155" s="63">
        <f t="shared" ref="AE155:AE162" si="89">IF($C$3="УСН",0,IF(AND($E155="движимое",N155&gt;$AF$1),0,IF($G148=0,AB155*AC155,G155*AD155)))</f>
        <v>0</v>
      </c>
      <c r="AF155" s="64">
        <f t="shared" si="82"/>
        <v>0</v>
      </c>
      <c r="AG155" s="35">
        <f t="shared" si="83"/>
        <v>0</v>
      </c>
      <c r="AU155" s="89" t="e">
        <f t="shared" si="88"/>
        <v>#DIV/0!</v>
      </c>
    </row>
    <row r="156" spans="1:48" s="43" customFormat="1" ht="25.5" outlineLevel="1" collapsed="1">
      <c r="A156" s="48">
        <f>A154+1</f>
        <v>61</v>
      </c>
      <c r="B156" s="49" t="str">
        <f>'[1]2019'!B142</f>
        <v>Линия электропередачи (КВЛИ-0,4 кВ) от ТП-219 ф.12, Э00000154</v>
      </c>
      <c r="C156" s="84">
        <v>0.28000000000000003</v>
      </c>
      <c r="D156" s="70" t="s">
        <v>226</v>
      </c>
      <c r="E156" s="70" t="s">
        <v>128</v>
      </c>
      <c r="F156" s="71"/>
      <c r="G156" s="72"/>
      <c r="H156" s="71" t="s">
        <v>366</v>
      </c>
      <c r="I156" s="73" t="str">
        <f>'[1]2016'!I130</f>
        <v>258</v>
      </c>
      <c r="J156" s="74" t="s">
        <v>168</v>
      </c>
      <c r="K156" s="75">
        <v>180</v>
      </c>
      <c r="L156" s="74">
        <f>15*12</f>
        <v>180</v>
      </c>
      <c r="M156" s="75"/>
      <c r="N156" s="76">
        <v>42718</v>
      </c>
      <c r="O156" s="86"/>
      <c r="P156" s="77">
        <f>'[1]2019'!R142</f>
        <v>100000</v>
      </c>
      <c r="Q156" s="88"/>
      <c r="R156" s="59">
        <f t="shared" si="78"/>
        <v>100000</v>
      </c>
      <c r="S156" s="59">
        <f>'[1]2019'!S142+'[1]2019'!Z142</f>
        <v>20000</v>
      </c>
      <c r="T156" s="59">
        <f>'[1]2019'!U142</f>
        <v>79999.999999999985</v>
      </c>
      <c r="U156" s="59">
        <f t="shared" si="69"/>
        <v>73333.333333333314</v>
      </c>
      <c r="V156" s="59">
        <f t="shared" si="61"/>
        <v>555.55555555555554</v>
      </c>
      <c r="W156" s="59">
        <f t="shared" si="62"/>
        <v>555.55555555555554</v>
      </c>
      <c r="X156" s="59">
        <f t="shared" si="63"/>
        <v>0</v>
      </c>
      <c r="Y156" s="59">
        <f t="shared" si="64"/>
        <v>555.55555555555554</v>
      </c>
      <c r="Z156" s="60">
        <f t="shared" si="71"/>
        <v>6666.6666666666661</v>
      </c>
      <c r="AA156" s="60">
        <f t="shared" si="79"/>
        <v>6666.6666666666661</v>
      </c>
      <c r="AB156" s="60">
        <f t="shared" si="80"/>
        <v>76666.666666666657</v>
      </c>
      <c r="AC156" s="62">
        <f>'[1]2019'!AC142</f>
        <v>2.1999999999999999E-2</v>
      </c>
      <c r="AD156" s="62">
        <v>0.02</v>
      </c>
      <c r="AE156" s="63">
        <f t="shared" si="89"/>
        <v>1686.6666666666663</v>
      </c>
      <c r="AF156" s="64">
        <f t="shared" si="82"/>
        <v>76666.666666666657</v>
      </c>
      <c r="AG156" s="35">
        <f t="shared" si="83"/>
        <v>0</v>
      </c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94" t="s">
        <v>857</v>
      </c>
      <c r="AT156" s="434">
        <f t="shared" ref="AT156:AT160" si="90">S156/P156*100%</f>
        <v>0.2</v>
      </c>
      <c r="AU156" s="433">
        <f t="shared" si="88"/>
        <v>0.26666666666666666</v>
      </c>
      <c r="AV156" s="437">
        <f t="shared" ref="AV156:AV160" si="91">AU156-AT156</f>
        <v>6.6666666666666652E-2</v>
      </c>
    </row>
    <row r="157" spans="1:48" s="43" customFormat="1" ht="25.5" outlineLevel="1" collapsed="1">
      <c r="A157" s="48">
        <f t="shared" si="81"/>
        <v>62</v>
      </c>
      <c r="B157" s="49" t="str">
        <f>'[1]2019'!B143</f>
        <v>Линия электропередачи (КВЛИ-0,4кВ) для электроснабж. фонтана по ул. Калинина 123 от ВРУ ж/д Калинина, Э00000115</v>
      </c>
      <c r="C157" s="50">
        <v>0.16839999999999999</v>
      </c>
      <c r="D157" s="48" t="s">
        <v>226</v>
      </c>
      <c r="E157" s="48" t="s">
        <v>128</v>
      </c>
      <c r="F157" s="51"/>
      <c r="G157" s="52"/>
      <c r="H157" s="71" t="s">
        <v>367</v>
      </c>
      <c r="I157" s="53" t="str">
        <f>'[1]2016'!I131</f>
        <v>219</v>
      </c>
      <c r="J157" s="54" t="s">
        <v>131</v>
      </c>
      <c r="K157" s="55">
        <v>360</v>
      </c>
      <c r="L157" s="54">
        <f t="shared" ref="L157:L165" si="92">30*12+1</f>
        <v>361</v>
      </c>
      <c r="M157" s="55"/>
      <c r="N157" s="56">
        <v>42551</v>
      </c>
      <c r="O157" s="80"/>
      <c r="P157" s="58">
        <f>'[1]2019'!R143</f>
        <v>134147.64000000001</v>
      </c>
      <c r="Q157" s="79"/>
      <c r="R157" s="59">
        <f t="shared" si="78"/>
        <v>134147.64000000001</v>
      </c>
      <c r="S157" s="59">
        <f>'[1]2019'!S143+'[1]2019'!Z143</f>
        <v>14792.768</v>
      </c>
      <c r="T157" s="59">
        <f>'[1]2019'!U143</f>
        <v>119354.87200000002</v>
      </c>
      <c r="U157" s="59">
        <f t="shared" si="69"/>
        <v>114883.28400000001</v>
      </c>
      <c r="V157" s="59">
        <f t="shared" si="61"/>
        <v>372.63233333333335</v>
      </c>
      <c r="W157" s="59">
        <f t="shared" si="62"/>
        <v>371.60011080332413</v>
      </c>
      <c r="X157" s="59">
        <f t="shared" si="63"/>
        <v>0</v>
      </c>
      <c r="Y157" s="59">
        <f t="shared" si="64"/>
        <v>371.60011080332413</v>
      </c>
      <c r="Z157" s="60">
        <f t="shared" si="71"/>
        <v>4471.5879999999997</v>
      </c>
      <c r="AA157" s="60">
        <f t="shared" si="79"/>
        <v>4459.2013296398891</v>
      </c>
      <c r="AB157" s="60">
        <f t="shared" si="80"/>
        <v>117119.07800000001</v>
      </c>
      <c r="AC157" s="62">
        <f>'[1]2019'!AC143</f>
        <v>2.1999999999999999E-2</v>
      </c>
      <c r="AD157" s="62">
        <v>0.02</v>
      </c>
      <c r="AE157" s="63">
        <f t="shared" si="89"/>
        <v>2576.6197160000002</v>
      </c>
      <c r="AF157" s="64">
        <f t="shared" si="82"/>
        <v>117119.07800000001</v>
      </c>
      <c r="AG157" s="35">
        <f t="shared" si="83"/>
        <v>0</v>
      </c>
      <c r="AS157" s="94" t="s">
        <v>857</v>
      </c>
      <c r="AT157" s="434">
        <f t="shared" si="90"/>
        <v>0.11027229401873934</v>
      </c>
      <c r="AU157" s="433">
        <f t="shared" si="88"/>
        <v>0.14360562735207266</v>
      </c>
      <c r="AV157" s="437">
        <f t="shared" si="91"/>
        <v>3.3333333333333326E-2</v>
      </c>
    </row>
    <row r="158" spans="1:48" s="43" customFormat="1" ht="25.5" outlineLevel="1" collapsed="1">
      <c r="A158" s="48">
        <f t="shared" si="81"/>
        <v>63</v>
      </c>
      <c r="B158" s="49" t="str">
        <f>'[1]2019'!B144</f>
        <v>Линия электропередачи (КЛ-0,4 кВ) для  электроснабжения ГСПО "Док" от ТП-336, Э00000149</v>
      </c>
      <c r="C158" s="84">
        <v>0.185</v>
      </c>
      <c r="D158" s="70" t="s">
        <v>226</v>
      </c>
      <c r="E158" s="70" t="s">
        <v>128</v>
      </c>
      <c r="F158" s="71"/>
      <c r="G158" s="72"/>
      <c r="H158" s="71" t="s">
        <v>368</v>
      </c>
      <c r="I158" s="73" t="str">
        <f>'[1]2016'!I132</f>
        <v>253</v>
      </c>
      <c r="J158" s="74" t="s">
        <v>131</v>
      </c>
      <c r="K158" s="75">
        <v>361</v>
      </c>
      <c r="L158" s="74">
        <f t="shared" si="92"/>
        <v>361</v>
      </c>
      <c r="M158" s="75"/>
      <c r="N158" s="76">
        <v>42704</v>
      </c>
      <c r="O158" s="86"/>
      <c r="P158" s="77">
        <f>'[1]2019'!R144</f>
        <v>215868.79999999999</v>
      </c>
      <c r="Q158" s="88"/>
      <c r="R158" s="59">
        <f t="shared" si="78"/>
        <v>215868.79999999999</v>
      </c>
      <c r="S158" s="59">
        <f>'[1]2019'!S144+'[1]2019'!Z144</f>
        <v>22125.057063711909</v>
      </c>
      <c r="T158" s="59">
        <f>'[1]2019'!U144</f>
        <v>193743.74293628809</v>
      </c>
      <c r="U158" s="59">
        <f t="shared" si="69"/>
        <v>186568.04875346262</v>
      </c>
      <c r="V158" s="59">
        <f t="shared" si="61"/>
        <v>597.97451523545703</v>
      </c>
      <c r="W158" s="59">
        <f t="shared" si="62"/>
        <v>597.97451523545703</v>
      </c>
      <c r="X158" s="59">
        <f t="shared" si="63"/>
        <v>0</v>
      </c>
      <c r="Y158" s="59">
        <f t="shared" si="64"/>
        <v>597.97451523545703</v>
      </c>
      <c r="Z158" s="60">
        <f t="shared" si="71"/>
        <v>7175.6941828254839</v>
      </c>
      <c r="AA158" s="60">
        <f t="shared" si="79"/>
        <v>7175.6941828254839</v>
      </c>
      <c r="AB158" s="60">
        <f t="shared" si="80"/>
        <v>190155.89584487537</v>
      </c>
      <c r="AC158" s="62">
        <f>'[1]2019'!AC144</f>
        <v>2.1999999999999999E-2</v>
      </c>
      <c r="AD158" s="62">
        <v>0.02</v>
      </c>
      <c r="AE158" s="63">
        <f t="shared" si="89"/>
        <v>4183.4297085872577</v>
      </c>
      <c r="AF158" s="64">
        <f t="shared" si="82"/>
        <v>190155.89584487537</v>
      </c>
      <c r="AG158" s="35">
        <f t="shared" si="83"/>
        <v>0</v>
      </c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94" t="s">
        <v>857</v>
      </c>
      <c r="AT158" s="434">
        <f t="shared" si="90"/>
        <v>0.10249307479224376</v>
      </c>
      <c r="AU158" s="433">
        <f t="shared" si="88"/>
        <v>0.13573407202216067</v>
      </c>
      <c r="AV158" s="437">
        <f t="shared" si="91"/>
        <v>3.3240997229916913E-2</v>
      </c>
    </row>
    <row r="159" spans="1:48" s="43" customFormat="1" ht="40.5" customHeight="1" outlineLevel="1" collapsed="1">
      <c r="A159" s="48">
        <f t="shared" si="81"/>
        <v>64</v>
      </c>
      <c r="B159" s="49" t="str">
        <f>'[1]2019'!B145</f>
        <v>Линия электропередачи (КЛ-0,4 кВ) для  электроснабжения санитарного модуля пр.Коммунистич. 48, Э00000146</v>
      </c>
      <c r="C159" s="84">
        <v>0.05</v>
      </c>
      <c r="D159" s="70" t="s">
        <v>226</v>
      </c>
      <c r="E159" s="70" t="s">
        <v>128</v>
      </c>
      <c r="F159" s="71"/>
      <c r="G159" s="72"/>
      <c r="H159" s="71" t="s">
        <v>369</v>
      </c>
      <c r="I159" s="73" t="str">
        <f>'[1]2016'!I133</f>
        <v>250</v>
      </c>
      <c r="J159" s="74" t="s">
        <v>131</v>
      </c>
      <c r="K159" s="75">
        <v>361</v>
      </c>
      <c r="L159" s="74">
        <f t="shared" si="92"/>
        <v>361</v>
      </c>
      <c r="M159" s="75"/>
      <c r="N159" s="76">
        <v>42674</v>
      </c>
      <c r="O159" s="86"/>
      <c r="P159" s="77">
        <f>'[1]2019'!R145</f>
        <v>15614.77</v>
      </c>
      <c r="Q159" s="88"/>
      <c r="R159" s="59">
        <f t="shared" si="78"/>
        <v>15614.77</v>
      </c>
      <c r="S159" s="59">
        <f>'[1]2019'!S145+'[1]2019'!Z145</f>
        <v>1643.66</v>
      </c>
      <c r="T159" s="59">
        <f>'[1]2019'!U145</f>
        <v>13971.109999999999</v>
      </c>
      <c r="U159" s="59">
        <f t="shared" si="69"/>
        <v>13452.059473684209</v>
      </c>
      <c r="V159" s="59">
        <f t="shared" si="61"/>
        <v>43.254210526315788</v>
      </c>
      <c r="W159" s="59">
        <f t="shared" si="62"/>
        <v>43.254210526315788</v>
      </c>
      <c r="X159" s="59">
        <f t="shared" si="63"/>
        <v>0</v>
      </c>
      <c r="Y159" s="59">
        <f t="shared" si="64"/>
        <v>43.254210526315788</v>
      </c>
      <c r="Z159" s="60">
        <f t="shared" si="71"/>
        <v>519.05052631578951</v>
      </c>
      <c r="AA159" s="60">
        <f t="shared" si="79"/>
        <v>519.05052631578951</v>
      </c>
      <c r="AB159" s="60">
        <f t="shared" si="80"/>
        <v>13711.584736842104</v>
      </c>
      <c r="AC159" s="62">
        <f>'[1]2019'!AC145</f>
        <v>2.1999999999999999E-2</v>
      </c>
      <c r="AD159" s="62">
        <v>0.02</v>
      </c>
      <c r="AE159" s="63">
        <f t="shared" si="89"/>
        <v>301.65486421052628</v>
      </c>
      <c r="AF159" s="64">
        <f t="shared" si="82"/>
        <v>13711.584736842104</v>
      </c>
      <c r="AG159" s="35">
        <f t="shared" si="83"/>
        <v>0</v>
      </c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94" t="s">
        <v>857</v>
      </c>
      <c r="AT159" s="434">
        <f t="shared" si="90"/>
        <v>0.10526315789473685</v>
      </c>
      <c r="AU159" s="433">
        <f t="shared" si="88"/>
        <v>0.13850415512465375</v>
      </c>
      <c r="AV159" s="437">
        <f t="shared" si="91"/>
        <v>3.3240997229916899E-2</v>
      </c>
    </row>
    <row r="160" spans="1:48" s="43" customFormat="1" ht="41.25" customHeight="1" outlineLevel="1" collapsed="1">
      <c r="A160" s="48">
        <f t="shared" si="81"/>
        <v>65</v>
      </c>
      <c r="B160" s="49" t="str">
        <f>'[1]2019'!B146</f>
        <v>Линия электропередачи (КЛ-0,4 кВ) для электроснабжения магазина в ж/д по пр. Коммунистический 33 от , Э00000138</v>
      </c>
      <c r="C160" s="84">
        <v>0.1</v>
      </c>
      <c r="D160" s="70" t="s">
        <v>226</v>
      </c>
      <c r="E160" s="70" t="s">
        <v>128</v>
      </c>
      <c r="F160" s="71"/>
      <c r="G160" s="72"/>
      <c r="H160" s="71" t="s">
        <v>370</v>
      </c>
      <c r="I160" s="73" t="str">
        <f>'[1]2016'!I134</f>
        <v>242</v>
      </c>
      <c r="J160" s="74" t="s">
        <v>131</v>
      </c>
      <c r="K160" s="75">
        <v>360</v>
      </c>
      <c r="L160" s="74">
        <f t="shared" si="92"/>
        <v>361</v>
      </c>
      <c r="M160" s="75"/>
      <c r="N160" s="76">
        <v>42674</v>
      </c>
      <c r="O160" s="86"/>
      <c r="P160" s="77">
        <f>'[1]2019'!R146</f>
        <v>166294.62</v>
      </c>
      <c r="Q160" s="88"/>
      <c r="R160" s="59">
        <f t="shared" si="78"/>
        <v>166294.62</v>
      </c>
      <c r="S160" s="59">
        <f>'[1]2019'!S146+'[1]2019'!Z146</f>
        <v>17553.320999999996</v>
      </c>
      <c r="T160" s="59">
        <f>'[1]2019'!U146</f>
        <v>148741.29899999997</v>
      </c>
      <c r="U160" s="59">
        <f t="shared" si="69"/>
        <v>143198.14499999996</v>
      </c>
      <c r="V160" s="59">
        <f t="shared" si="61"/>
        <v>461.92949999999996</v>
      </c>
      <c r="W160" s="59">
        <f t="shared" si="62"/>
        <v>460.6499168975069</v>
      </c>
      <c r="X160" s="59">
        <f t="shared" si="63"/>
        <v>0</v>
      </c>
      <c r="Y160" s="59">
        <f t="shared" si="64"/>
        <v>460.6499168975069</v>
      </c>
      <c r="Z160" s="60">
        <f t="shared" si="71"/>
        <v>5543.1539999999995</v>
      </c>
      <c r="AA160" s="60">
        <f t="shared" si="79"/>
        <v>5527.7990027700826</v>
      </c>
      <c r="AB160" s="60">
        <f t="shared" si="80"/>
        <v>145969.72199999995</v>
      </c>
      <c r="AC160" s="62">
        <f>'[1]2019'!AC146</f>
        <v>2.1999999999999999E-2</v>
      </c>
      <c r="AD160" s="62">
        <v>0.02</v>
      </c>
      <c r="AE160" s="63">
        <f t="shared" si="89"/>
        <v>3211.3338839999988</v>
      </c>
      <c r="AF160" s="64">
        <f t="shared" si="82"/>
        <v>145969.72199999995</v>
      </c>
      <c r="AG160" s="35">
        <f t="shared" si="83"/>
        <v>0</v>
      </c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94" t="s">
        <v>857</v>
      </c>
      <c r="AT160" s="434">
        <f t="shared" si="90"/>
        <v>0.10555555555555554</v>
      </c>
      <c r="AU160" s="433">
        <f t="shared" si="88"/>
        <v>0.13888888888888887</v>
      </c>
      <c r="AV160" s="437">
        <f t="shared" si="91"/>
        <v>3.3333333333333326E-2</v>
      </c>
    </row>
    <row r="161" spans="1:48" s="83" customFormat="1" ht="12.75" hidden="1" outlineLevel="1" collapsed="1">
      <c r="A161" s="70">
        <f t="shared" si="81"/>
        <v>66</v>
      </c>
      <c r="B161" s="69" t="str">
        <f>'[1]2019'!B147</f>
        <v>Склад ГЭС холодный с отсеками, 00010310, 14.12.2012</v>
      </c>
      <c r="C161" s="84">
        <v>1</v>
      </c>
      <c r="D161" s="70" t="s">
        <v>226</v>
      </c>
      <c r="E161" s="70" t="s">
        <v>128</v>
      </c>
      <c r="F161" s="70"/>
      <c r="G161" s="72">
        <v>0</v>
      </c>
      <c r="H161" s="71" t="s">
        <v>371</v>
      </c>
      <c r="I161" s="73" t="str">
        <f>'[1]2016'!I135</f>
        <v>35</v>
      </c>
      <c r="J161" s="74" t="s">
        <v>131</v>
      </c>
      <c r="K161" s="75"/>
      <c r="L161" s="74">
        <f t="shared" si="92"/>
        <v>361</v>
      </c>
      <c r="M161" s="75"/>
      <c r="N161" s="76">
        <v>41257</v>
      </c>
      <c r="O161" s="86"/>
      <c r="P161" s="77">
        <f>'[1]2019'!R147</f>
        <v>1</v>
      </c>
      <c r="Q161" s="88"/>
      <c r="R161" s="59">
        <f t="shared" si="78"/>
        <v>1</v>
      </c>
      <c r="S161" s="59">
        <f>'[1]2019'!S147+'[1]2019'!Z147</f>
        <v>1</v>
      </c>
      <c r="T161" s="59">
        <f>'[1]2019'!U147</f>
        <v>0</v>
      </c>
      <c r="U161" s="59">
        <f t="shared" si="69"/>
        <v>0</v>
      </c>
      <c r="V161" s="59">
        <f t="shared" si="61"/>
        <v>0</v>
      </c>
      <c r="W161" s="59">
        <f t="shared" si="62"/>
        <v>2.7700831024930748E-3</v>
      </c>
      <c r="X161" s="59">
        <f t="shared" si="63"/>
        <v>0</v>
      </c>
      <c r="Y161" s="59">
        <f t="shared" si="64"/>
        <v>2.7700831024930748E-3</v>
      </c>
      <c r="Z161" s="60">
        <f t="shared" si="71"/>
        <v>0</v>
      </c>
      <c r="AA161" s="60">
        <f t="shared" si="79"/>
        <v>0</v>
      </c>
      <c r="AB161" s="60">
        <f t="shared" si="80"/>
        <v>0</v>
      </c>
      <c r="AC161" s="62">
        <f>'[1]2019'!AC147</f>
        <v>2.1999999999999999E-2</v>
      </c>
      <c r="AD161" s="62">
        <v>0.02</v>
      </c>
      <c r="AE161" s="63">
        <f t="shared" si="89"/>
        <v>0</v>
      </c>
      <c r="AF161" s="64">
        <f t="shared" si="82"/>
        <v>0</v>
      </c>
      <c r="AG161" s="35">
        <f t="shared" si="83"/>
        <v>0</v>
      </c>
      <c r="AU161" s="89"/>
    </row>
    <row r="162" spans="1:48" s="43" customFormat="1" ht="38.25" outlineLevel="1" collapsed="1">
      <c r="A162" s="48">
        <f t="shared" si="81"/>
        <v>67</v>
      </c>
      <c r="B162" s="49" t="str">
        <f>'[1]2019'!B148</f>
        <v>Линия электропередачи (КЛ-0,4кВ) от ТП-284 ф.18,22 для электроснабжения МКЖД ул. Калинина 135, Э00000088, 31.07.2015, 618 386.54</v>
      </c>
      <c r="C162" s="84">
        <v>0.64800000000000002</v>
      </c>
      <c r="D162" s="70" t="s">
        <v>372</v>
      </c>
      <c r="E162" s="70" t="s">
        <v>128</v>
      </c>
      <c r="F162" s="71" t="s">
        <v>373</v>
      </c>
      <c r="G162" s="72"/>
      <c r="H162" s="71" t="s">
        <v>374</v>
      </c>
      <c r="I162" s="73" t="str">
        <f>'[1]2016'!I136</f>
        <v>194</v>
      </c>
      <c r="J162" s="74" t="s">
        <v>131</v>
      </c>
      <c r="K162" s="75">
        <v>360</v>
      </c>
      <c r="L162" s="74">
        <f t="shared" si="92"/>
        <v>361</v>
      </c>
      <c r="M162" s="75"/>
      <c r="N162" s="76">
        <v>42216</v>
      </c>
      <c r="O162" s="86"/>
      <c r="P162" s="77">
        <f>'[1]2019'!R148</f>
        <v>618386.54</v>
      </c>
      <c r="Q162" s="88"/>
      <c r="R162" s="59">
        <f t="shared" si="78"/>
        <v>618386.54</v>
      </c>
      <c r="S162" s="59">
        <f>'[1]2019'!S148+'[1]2019'!Z148</f>
        <v>91040.240611111105</v>
      </c>
      <c r="T162" s="59">
        <f>'[1]2019'!U148</f>
        <v>527346.29938888911</v>
      </c>
      <c r="U162" s="59">
        <f t="shared" si="69"/>
        <v>506733.41472222243</v>
      </c>
      <c r="V162" s="59">
        <f t="shared" si="61"/>
        <v>1717.7403888888889</v>
      </c>
      <c r="W162" s="59">
        <f t="shared" si="62"/>
        <v>1712.982105263158</v>
      </c>
      <c r="X162" s="59">
        <f t="shared" si="63"/>
        <v>0</v>
      </c>
      <c r="Y162" s="59">
        <f t="shared" si="64"/>
        <v>1712.982105263158</v>
      </c>
      <c r="Z162" s="60">
        <f t="shared" si="71"/>
        <v>20612.884666666665</v>
      </c>
      <c r="AA162" s="60">
        <f t="shared" si="79"/>
        <v>20555.785263157897</v>
      </c>
      <c r="AB162" s="60">
        <f t="shared" si="80"/>
        <v>517039.8570555558</v>
      </c>
      <c r="AC162" s="62">
        <f>'[1]2019'!AC148</f>
        <v>2.1999999999999999E-2</v>
      </c>
      <c r="AD162" s="62">
        <v>0.02</v>
      </c>
      <c r="AE162" s="63">
        <f t="shared" si="89"/>
        <v>11374.876855222226</v>
      </c>
      <c r="AF162" s="64">
        <f t="shared" si="82"/>
        <v>517039.8570555558</v>
      </c>
      <c r="AG162" s="35">
        <f t="shared" si="83"/>
        <v>0</v>
      </c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94" t="s">
        <v>857</v>
      </c>
      <c r="AT162" s="434">
        <f t="shared" ref="AT162:AT165" si="93">S162/P162*100%</f>
        <v>0.1472222222222222</v>
      </c>
      <c r="AU162" s="433">
        <f t="shared" ref="AU162:AU165" si="94">(S162+Z162)/P162*100%</f>
        <v>0.18055555555555552</v>
      </c>
      <c r="AV162" s="437">
        <f t="shared" ref="AV162:AV165" si="95">AU162-AT162</f>
        <v>3.3333333333333326E-2</v>
      </c>
    </row>
    <row r="163" spans="1:48" s="43" customFormat="1" ht="25.5" outlineLevel="1" collapsed="1">
      <c r="A163" s="48">
        <f t="shared" si="81"/>
        <v>68</v>
      </c>
      <c r="B163" s="49" t="str">
        <f>'[1]2019'!B149</f>
        <v>Линия электропередачи (КЛ-10 кВ) для электроснабжения ТП-52, Э00000163</v>
      </c>
      <c r="C163" s="84">
        <v>0.04</v>
      </c>
      <c r="D163" s="70" t="s">
        <v>226</v>
      </c>
      <c r="E163" s="70" t="s">
        <v>128</v>
      </c>
      <c r="F163" s="71"/>
      <c r="G163" s="72"/>
      <c r="H163" s="71" t="s">
        <v>375</v>
      </c>
      <c r="I163" s="73" t="str">
        <f>'[1]2016'!I137</f>
        <v>297</v>
      </c>
      <c r="J163" s="74" t="s">
        <v>131</v>
      </c>
      <c r="K163" s="75">
        <v>361</v>
      </c>
      <c r="L163" s="74">
        <f t="shared" si="92"/>
        <v>361</v>
      </c>
      <c r="M163" s="75"/>
      <c r="N163" s="76">
        <v>42735</v>
      </c>
      <c r="O163" s="86"/>
      <c r="P163" s="77">
        <f>'[1]2019'!R149</f>
        <v>87387.67</v>
      </c>
      <c r="Q163" s="88"/>
      <c r="R163" s="59">
        <f t="shared" si="78"/>
        <v>87387.67</v>
      </c>
      <c r="S163" s="59">
        <f>'[1]2019'!S149+'[1]2019'!Z149</f>
        <v>8714.5598891966765</v>
      </c>
      <c r="T163" s="59">
        <f>'[1]2019'!U149</f>
        <v>78673.110110803304</v>
      </c>
      <c r="U163" s="59">
        <f t="shared" si="69"/>
        <v>75768.256814404405</v>
      </c>
      <c r="V163" s="59">
        <f t="shared" si="61"/>
        <v>242.07110803324099</v>
      </c>
      <c r="W163" s="59">
        <f t="shared" si="62"/>
        <v>242.07110803324099</v>
      </c>
      <c r="X163" s="59">
        <f t="shared" si="63"/>
        <v>0</v>
      </c>
      <c r="Y163" s="59">
        <f t="shared" si="64"/>
        <v>242.07110803324099</v>
      </c>
      <c r="Z163" s="60">
        <f t="shared" si="71"/>
        <v>2904.8532963988919</v>
      </c>
      <c r="AA163" s="60">
        <f t="shared" si="79"/>
        <v>2904.8532963988919</v>
      </c>
      <c r="AB163" s="60">
        <f t="shared" si="80"/>
        <v>77220.683462603862</v>
      </c>
      <c r="AC163" s="62">
        <f>'[1]2019'!AC149</f>
        <v>2.1999999999999999E-2</v>
      </c>
      <c r="AD163" s="62">
        <v>0.02</v>
      </c>
      <c r="AE163" s="63">
        <f>IF($C$3="УСН",0,IF(AND($E163="движимое",N163&gt;$AF$1),0,IF($G155=0,AB163*AC163,G163*AD163)))</f>
        <v>1698.8550361772848</v>
      </c>
      <c r="AF163" s="64">
        <f t="shared" si="82"/>
        <v>77220.683462603862</v>
      </c>
      <c r="AG163" s="35">
        <f t="shared" si="83"/>
        <v>0</v>
      </c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94" t="s">
        <v>856</v>
      </c>
      <c r="AT163" s="434">
        <f t="shared" si="93"/>
        <v>9.9722991689750698E-2</v>
      </c>
      <c r="AU163" s="433">
        <f t="shared" si="94"/>
        <v>0.1329639889196676</v>
      </c>
      <c r="AV163" s="437">
        <f t="shared" si="95"/>
        <v>3.3240997229916899E-2</v>
      </c>
    </row>
    <row r="164" spans="1:48" s="43" customFormat="1" ht="25.5" outlineLevel="1" collapsed="1">
      <c r="A164" s="48">
        <f t="shared" si="81"/>
        <v>69</v>
      </c>
      <c r="B164" s="49" t="str">
        <f>'[1]2019'!B150</f>
        <v>Линия электропередачи (КЛ-10/0,4кВ) от ТП-23 для электроснабжения гаражных кооперативов, Э00000125</v>
      </c>
      <c r="C164" s="84">
        <v>0.21</v>
      </c>
      <c r="D164" s="70" t="s">
        <v>226</v>
      </c>
      <c r="E164" s="70" t="s">
        <v>128</v>
      </c>
      <c r="F164" s="71"/>
      <c r="G164" s="72"/>
      <c r="H164" s="71" t="s">
        <v>376</v>
      </c>
      <c r="I164" s="73" t="str">
        <f>'[1]2016'!I138</f>
        <v>229</v>
      </c>
      <c r="J164" s="74" t="s">
        <v>131</v>
      </c>
      <c r="K164" s="75">
        <v>180</v>
      </c>
      <c r="L164" s="74">
        <f t="shared" si="92"/>
        <v>361</v>
      </c>
      <c r="M164" s="75"/>
      <c r="N164" s="76">
        <v>42582</v>
      </c>
      <c r="O164" s="86"/>
      <c r="P164" s="77">
        <f>'[1]2019'!R150</f>
        <v>351688</v>
      </c>
      <c r="Q164" s="88"/>
      <c r="R164" s="59">
        <f t="shared" si="78"/>
        <v>351688</v>
      </c>
      <c r="S164" s="59">
        <f>'[1]2019'!S150+'[1]2019'!Z150</f>
        <v>80106.711111111115</v>
      </c>
      <c r="T164" s="59">
        <f>'[1]2019'!U150</f>
        <v>271581.28888888878</v>
      </c>
      <c r="U164" s="59">
        <f t="shared" si="69"/>
        <v>248135.42222222211</v>
      </c>
      <c r="V164" s="59">
        <f t="shared" si="61"/>
        <v>1953.8222222222223</v>
      </c>
      <c r="W164" s="59">
        <f t="shared" si="62"/>
        <v>974.20498614958444</v>
      </c>
      <c r="X164" s="59">
        <f t="shared" si="63"/>
        <v>0</v>
      </c>
      <c r="Y164" s="59">
        <f t="shared" si="64"/>
        <v>974.20498614958444</v>
      </c>
      <c r="Z164" s="60">
        <f t="shared" si="71"/>
        <v>23445.866666666669</v>
      </c>
      <c r="AA164" s="60">
        <f t="shared" si="79"/>
        <v>11690.459833795014</v>
      </c>
      <c r="AB164" s="60">
        <f t="shared" si="80"/>
        <v>259858.35555555543</v>
      </c>
      <c r="AC164" s="62">
        <f>'[1]2019'!AC150</f>
        <v>2.1999999999999999E-2</v>
      </c>
      <c r="AD164" s="62">
        <v>0.02</v>
      </c>
      <c r="AE164" s="63">
        <f>IF($C$3="УСН",0,IF(AND($E164="движимое",N164&gt;$AF$1),0,IF($G156=0,AB164*AC164,G164*AD164)))</f>
        <v>5716.8838222222194</v>
      </c>
      <c r="AF164" s="64">
        <f t="shared" si="82"/>
        <v>259858.35555555543</v>
      </c>
      <c r="AG164" s="35">
        <f t="shared" si="83"/>
        <v>0</v>
      </c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94" t="s">
        <v>857</v>
      </c>
      <c r="AT164" s="434">
        <f t="shared" si="93"/>
        <v>0.2277777777777778</v>
      </c>
      <c r="AU164" s="433">
        <f t="shared" si="94"/>
        <v>0.29444444444444445</v>
      </c>
      <c r="AV164" s="437">
        <f t="shared" si="95"/>
        <v>6.6666666666666652E-2</v>
      </c>
    </row>
    <row r="165" spans="1:48" s="43" customFormat="1" ht="25.5" outlineLevel="1" collapsed="1">
      <c r="A165" s="48">
        <f t="shared" si="81"/>
        <v>70</v>
      </c>
      <c r="B165" s="49" t="str">
        <f>'[1]2019'!B151</f>
        <v>Линия электропередачи (КЛ-10кВ) для электроснабжения потребителей центр. кольца гСеверска от ГПП-702, Э00000132</v>
      </c>
      <c r="C165" s="84">
        <v>1.19</v>
      </c>
      <c r="D165" s="70" t="s">
        <v>226</v>
      </c>
      <c r="E165" s="70" t="s">
        <v>128</v>
      </c>
      <c r="F165" s="71"/>
      <c r="G165" s="72"/>
      <c r="H165" s="71" t="s">
        <v>377</v>
      </c>
      <c r="I165" s="73" t="str">
        <f>'[1]2016'!I139</f>
        <v>236</v>
      </c>
      <c r="J165" s="74" t="s">
        <v>131</v>
      </c>
      <c r="K165" s="75">
        <v>360</v>
      </c>
      <c r="L165" s="74">
        <f t="shared" si="92"/>
        <v>361</v>
      </c>
      <c r="M165" s="75"/>
      <c r="N165" s="76">
        <v>42643</v>
      </c>
      <c r="O165" s="86"/>
      <c r="P165" s="77">
        <f>'[1]2019'!R151</f>
        <v>1513099.12</v>
      </c>
      <c r="Q165" s="88"/>
      <c r="R165" s="59">
        <f t="shared" si="78"/>
        <v>1513099.12</v>
      </c>
      <c r="S165" s="59">
        <f>'[1]2019'!S151+'[1]2019'!Z151</f>
        <v>163919.07133333333</v>
      </c>
      <c r="T165" s="59">
        <f>'[1]2019'!U151</f>
        <v>1349180.048666667</v>
      </c>
      <c r="U165" s="59">
        <f t="shared" si="69"/>
        <v>1298743.4113333337</v>
      </c>
      <c r="V165" s="59">
        <f t="shared" si="61"/>
        <v>4203.0531111111113</v>
      </c>
      <c r="W165" s="59">
        <f t="shared" si="62"/>
        <v>4191.4103047091412</v>
      </c>
      <c r="X165" s="59">
        <f t="shared" si="63"/>
        <v>0</v>
      </c>
      <c r="Y165" s="59">
        <f t="shared" si="64"/>
        <v>4191.4103047091412</v>
      </c>
      <c r="Z165" s="60">
        <f>IF($N165&gt;$T$13,(DATEDIF($N165,$U$13,"M")*$X165),IF($Q165=0,(IF(V165*12&lt;T165,V165*12,T165)),(DATEDIF($T$13,$O165,"M")+1)*V165+(DATEDIF($O165,$U$13,"M")*X165)))</f>
        <v>50436.637333333332</v>
      </c>
      <c r="AA165" s="60">
        <f t="shared" si="79"/>
        <v>50296.923656509694</v>
      </c>
      <c r="AB165" s="60">
        <f t="shared" si="80"/>
        <v>1323961.7300000004</v>
      </c>
      <c r="AC165" s="62">
        <f>'[1]2019'!AC151</f>
        <v>2.1999999999999999E-2</v>
      </c>
      <c r="AD165" s="62">
        <v>0.02</v>
      </c>
      <c r="AE165" s="63">
        <f>IF($C$3="УСН",0,IF(AND($E165="движимое",N165&gt;$AF$1),0,IF($G157=0,AB165*AC165,G165*AD165)))</f>
        <v>29127.158060000009</v>
      </c>
      <c r="AF165" s="64">
        <f t="shared" si="82"/>
        <v>1323961.7300000004</v>
      </c>
      <c r="AG165" s="35">
        <f t="shared" si="83"/>
        <v>0</v>
      </c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94" t="s">
        <v>856</v>
      </c>
      <c r="AT165" s="434">
        <f t="shared" si="93"/>
        <v>0.10833333333333332</v>
      </c>
      <c r="AU165" s="433">
        <f t="shared" si="94"/>
        <v>0.14166666666666664</v>
      </c>
      <c r="AV165" s="437">
        <f t="shared" si="95"/>
        <v>3.3333333333333312E-2</v>
      </c>
    </row>
    <row r="166" spans="1:48" s="83" customFormat="1" ht="25.5" hidden="1" outlineLevel="1" collapsed="1">
      <c r="A166" s="70">
        <f t="shared" si="81"/>
        <v>71</v>
      </c>
      <c r="B166" s="69" t="str">
        <f>'[1]2019'!B152</f>
        <v>Стационарная установка групповой пров. и регулир сч э/э, 00043117, 14.12.2012</v>
      </c>
      <c r="C166" s="84">
        <v>1</v>
      </c>
      <c r="D166" s="70" t="s">
        <v>226</v>
      </c>
      <c r="E166" s="70" t="s">
        <v>81</v>
      </c>
      <c r="F166" s="71"/>
      <c r="G166" s="72">
        <v>0</v>
      </c>
      <c r="H166" s="71" t="s">
        <v>378</v>
      </c>
      <c r="I166" s="73" t="str">
        <f>'[1]2016'!I140</f>
        <v>59</v>
      </c>
      <c r="J166" s="74" t="s">
        <v>168</v>
      </c>
      <c r="K166" s="75">
        <v>25</v>
      </c>
      <c r="L166" s="74">
        <f>15*12</f>
        <v>180</v>
      </c>
      <c r="M166" s="75"/>
      <c r="N166" s="76">
        <v>41257</v>
      </c>
      <c r="O166" s="86"/>
      <c r="P166" s="77">
        <f>'[1]2019'!R152</f>
        <v>77520</v>
      </c>
      <c r="Q166" s="88"/>
      <c r="R166" s="59">
        <f t="shared" si="78"/>
        <v>77520</v>
      </c>
      <c r="S166" s="59">
        <f>'[1]2019'!S152+'[1]2019'!Z152</f>
        <v>77520</v>
      </c>
      <c r="T166" s="59">
        <f>'[1]2019'!U152</f>
        <v>0</v>
      </c>
      <c r="U166" s="59">
        <f t="shared" si="69"/>
        <v>0</v>
      </c>
      <c r="V166" s="59">
        <f t="shared" si="61"/>
        <v>3100.8</v>
      </c>
      <c r="W166" s="59">
        <f t="shared" si="62"/>
        <v>430.66666666666669</v>
      </c>
      <c r="X166" s="59">
        <f t="shared" si="63"/>
        <v>0</v>
      </c>
      <c r="Y166" s="59">
        <f t="shared" si="64"/>
        <v>430.66666666666669</v>
      </c>
      <c r="Z166" s="60">
        <f t="shared" ref="Z166:Z171" si="96">IF($N166&gt;$T$13,(DATEDIF($N166,$U$13,"M")*$X166),IF($Q166=0,(IF(V166*12&lt;T166,V166*12,T166)),(DATEDIF($T$13,$O166,"M")+1)*V166+(DATEDIF($O166,$U$13,"M")*X166)))</f>
        <v>0</v>
      </c>
      <c r="AA166" s="60">
        <f t="shared" si="79"/>
        <v>0</v>
      </c>
      <c r="AB166" s="60">
        <f t="shared" si="80"/>
        <v>0</v>
      </c>
      <c r="AC166" s="62">
        <f>'[1]2019'!AC152</f>
        <v>0</v>
      </c>
      <c r="AD166" s="62">
        <v>0</v>
      </c>
      <c r="AE166" s="63">
        <f>IF($C$3="УСН",0,IF(AND($E166="движимое",N166&gt;$AF$1),0,IF($G158=0,AB166*AC166,G166*AD166)))</f>
        <v>0</v>
      </c>
      <c r="AU166" s="89"/>
    </row>
    <row r="167" spans="1:48" s="43" customFormat="1" ht="25.5" outlineLevel="1" collapsed="1">
      <c r="A167" s="48">
        <f t="shared" si="81"/>
        <v>72</v>
      </c>
      <c r="B167" s="49" t="str">
        <f>'[1]2019'!B153</f>
        <v>Электроснабжение (КЛ-0,4кВ) нежилого здания ул.Первомайская 11, стр.1 от ТП-104 ф.5, Э00000081, 31.05.2015, 28 818.51</v>
      </c>
      <c r="C167" s="84">
        <v>0.03</v>
      </c>
      <c r="D167" s="70" t="s">
        <v>226</v>
      </c>
      <c r="E167" s="70" t="s">
        <v>128</v>
      </c>
      <c r="F167" s="71"/>
      <c r="G167" s="72"/>
      <c r="H167" s="71" t="s">
        <v>379</v>
      </c>
      <c r="I167" s="73" t="str">
        <f>'[1]2016'!I141</f>
        <v>188</v>
      </c>
      <c r="J167" s="74" t="s">
        <v>131</v>
      </c>
      <c r="K167" s="75">
        <v>360</v>
      </c>
      <c r="L167" s="74">
        <f>30*12+1</f>
        <v>361</v>
      </c>
      <c r="M167" s="75"/>
      <c r="N167" s="76">
        <v>42155</v>
      </c>
      <c r="O167" s="86"/>
      <c r="P167" s="77">
        <f>'[1]2019'!R153</f>
        <v>28818.51</v>
      </c>
      <c r="Q167" s="88"/>
      <c r="R167" s="59">
        <f t="shared" si="78"/>
        <v>28818.51</v>
      </c>
      <c r="S167" s="59">
        <f>'[1]2019'!S153+'[1]2019'!Z153</f>
        <v>4402.8279166666671</v>
      </c>
      <c r="T167" s="59">
        <f>'[1]2019'!U153</f>
        <v>24415.682083333337</v>
      </c>
      <c r="U167" s="59">
        <f t="shared" si="69"/>
        <v>23455.065083333338</v>
      </c>
      <c r="V167" s="59">
        <f t="shared" si="61"/>
        <v>80.051416666666668</v>
      </c>
      <c r="W167" s="59">
        <f t="shared" si="62"/>
        <v>79.829667590027697</v>
      </c>
      <c r="X167" s="59">
        <f t="shared" si="63"/>
        <v>0</v>
      </c>
      <c r="Y167" s="59">
        <f t="shared" si="64"/>
        <v>79.829667590027697</v>
      </c>
      <c r="Z167" s="60">
        <f t="shared" si="96"/>
        <v>960.61699999999996</v>
      </c>
      <c r="AA167" s="60">
        <f t="shared" si="79"/>
        <v>957.95601108033236</v>
      </c>
      <c r="AB167" s="60">
        <f t="shared" si="80"/>
        <v>23935.373583333338</v>
      </c>
      <c r="AC167" s="62">
        <f>'[1]2019'!AC153</f>
        <v>2.1999999999999999E-2</v>
      </c>
      <c r="AD167" s="62">
        <v>0.02</v>
      </c>
      <c r="AE167" s="63">
        <f>IF($C$3="УСН",0,IF(AND($E167="движимое",N167&gt;$AF$1),0,IF($G159=0,AB167*AC167,G167*AD167)))</f>
        <v>526.57821883333338</v>
      </c>
      <c r="AF167" s="64">
        <f t="shared" ref="AF167:AF178" si="97">(T167+U167)/2</f>
        <v>23935.373583333338</v>
      </c>
      <c r="AG167" s="35">
        <f t="shared" ref="AG167:AG178" si="98">AB167-AF167</f>
        <v>0</v>
      </c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94" t="s">
        <v>857</v>
      </c>
      <c r="AT167" s="434">
        <f t="shared" ref="AT167:AT178" si="99">S167/P167*100%</f>
        <v>0.15277777777777779</v>
      </c>
      <c r="AU167" s="433">
        <f t="shared" ref="AU167:AU178" si="100">(S167+Z167)/P167*100%</f>
        <v>0.18611111111111114</v>
      </c>
      <c r="AV167" s="437">
        <f t="shared" ref="AV167:AV178" si="101">AU167-AT167</f>
        <v>3.3333333333333354E-2</v>
      </c>
    </row>
    <row r="168" spans="1:48" s="43" customFormat="1" ht="25.5" outlineLevel="1" collapsed="1">
      <c r="A168" s="48">
        <f t="shared" si="81"/>
        <v>73</v>
      </c>
      <c r="B168" s="49" t="str">
        <f>'[1]2019'!B154</f>
        <v>ТП-104 для электроснабжения МАУ "СОШ № 76", Э00000059, 30.09.2014</v>
      </c>
      <c r="C168" s="84">
        <v>1</v>
      </c>
      <c r="D168" s="70" t="s">
        <v>380</v>
      </c>
      <c r="E168" s="70" t="s">
        <v>128</v>
      </c>
      <c r="F168" s="71" t="s">
        <v>381</v>
      </c>
      <c r="G168" s="72"/>
      <c r="H168" s="71" t="s">
        <v>382</v>
      </c>
      <c r="I168" s="73" t="str">
        <f>'[1]2016'!I142</f>
        <v>168</v>
      </c>
      <c r="J168" s="74" t="s">
        <v>87</v>
      </c>
      <c r="K168" s="75">
        <v>240</v>
      </c>
      <c r="L168" s="74">
        <f t="shared" ref="L168:L174" si="102">20*12</f>
        <v>240</v>
      </c>
      <c r="M168" s="75"/>
      <c r="N168" s="76">
        <v>41912</v>
      </c>
      <c r="O168" s="86"/>
      <c r="P168" s="77">
        <f>'[1]2019'!R154</f>
        <v>2028014.89</v>
      </c>
      <c r="Q168" s="87"/>
      <c r="R168" s="59">
        <f t="shared" si="78"/>
        <v>2028014.89</v>
      </c>
      <c r="S168" s="59">
        <f>'[1]2019'!S154+'[1]2019'!Z154</f>
        <v>532353.90862500004</v>
      </c>
      <c r="T168" s="59">
        <f>'[1]2019'!U154</f>
        <v>1495660.9813749997</v>
      </c>
      <c r="U168" s="59">
        <f t="shared" si="69"/>
        <v>1394260.2368749997</v>
      </c>
      <c r="V168" s="59">
        <f t="shared" si="61"/>
        <v>8450.0620416666661</v>
      </c>
      <c r="W168" s="59">
        <f t="shared" si="62"/>
        <v>8450.0620416666661</v>
      </c>
      <c r="X168" s="59">
        <f t="shared" si="63"/>
        <v>0</v>
      </c>
      <c r="Y168" s="59">
        <f t="shared" si="64"/>
        <v>8450.0620416666661</v>
      </c>
      <c r="Z168" s="60">
        <f t="shared" si="96"/>
        <v>101400.7445</v>
      </c>
      <c r="AA168" s="60">
        <f t="shared" si="79"/>
        <v>101400.7445</v>
      </c>
      <c r="AB168" s="60">
        <f t="shared" si="80"/>
        <v>1444960.6091249997</v>
      </c>
      <c r="AC168" s="62">
        <f>'[1]2019'!AC154</f>
        <v>2.1999999999999999E-2</v>
      </c>
      <c r="AD168" s="62">
        <v>0.02</v>
      </c>
      <c r="AE168" s="63">
        <f t="shared" ref="AE168:AE174" si="103">IF($C$3="УСН",0,IF(AND($E168="движимое",N168&gt;$AF$1),0,IF($G168=0,AB168*AC168,G168*AD168)))</f>
        <v>31789.133400749994</v>
      </c>
      <c r="AF168" s="64">
        <f t="shared" si="97"/>
        <v>1444960.6091249997</v>
      </c>
      <c r="AG168" s="35">
        <f t="shared" si="98"/>
        <v>0</v>
      </c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94" t="s">
        <v>856</v>
      </c>
      <c r="AT168" s="434">
        <f t="shared" si="99"/>
        <v>0.26250000000000001</v>
      </c>
      <c r="AU168" s="433">
        <f t="shared" si="100"/>
        <v>0.31250000000000006</v>
      </c>
      <c r="AV168" s="437">
        <f t="shared" si="101"/>
        <v>5.0000000000000044E-2</v>
      </c>
    </row>
    <row r="169" spans="1:48" s="43" customFormat="1" ht="25.5" outlineLevel="1" collapsed="1">
      <c r="A169" s="48">
        <f t="shared" si="81"/>
        <v>74</v>
      </c>
      <c r="B169" s="49" t="str">
        <f>'[1]2019'!B155</f>
        <v>Трансформаторная подстанция ТП-326, Э00000030, 30.08.2013</v>
      </c>
      <c r="C169" s="84">
        <v>1</v>
      </c>
      <c r="D169" s="70" t="s">
        <v>383</v>
      </c>
      <c r="E169" s="70" t="s">
        <v>128</v>
      </c>
      <c r="F169" s="71" t="s">
        <v>384</v>
      </c>
      <c r="G169" s="72"/>
      <c r="H169" s="71" t="s">
        <v>385</v>
      </c>
      <c r="I169" s="73" t="str">
        <f>'[1]2016'!I143</f>
        <v>142</v>
      </c>
      <c r="J169" s="74" t="s">
        <v>87</v>
      </c>
      <c r="K169" s="75">
        <v>181</v>
      </c>
      <c r="L169" s="74">
        <f t="shared" si="102"/>
        <v>240</v>
      </c>
      <c r="M169" s="75"/>
      <c r="N169" s="76">
        <v>41516</v>
      </c>
      <c r="O169" s="86"/>
      <c r="P169" s="77">
        <f>'[1]2019'!R155</f>
        <v>1872164.57</v>
      </c>
      <c r="Q169" s="88"/>
      <c r="R169" s="59">
        <f t="shared" si="78"/>
        <v>1872164.57</v>
      </c>
      <c r="S169" s="59">
        <f>'[1]2019'!S155+'[1]2019'!Z155</f>
        <v>786102.25038674031</v>
      </c>
      <c r="T169" s="59">
        <f>'[1]2019'!U155</f>
        <v>1086062.3196132598</v>
      </c>
      <c r="U169" s="59">
        <f t="shared" si="69"/>
        <v>961940.91165745864</v>
      </c>
      <c r="V169" s="59">
        <f t="shared" si="61"/>
        <v>10343.450662983425</v>
      </c>
      <c r="W169" s="59">
        <f t="shared" si="62"/>
        <v>7800.6857083333334</v>
      </c>
      <c r="X169" s="59">
        <f t="shared" si="63"/>
        <v>0</v>
      </c>
      <c r="Y169" s="59">
        <f t="shared" si="64"/>
        <v>7800.6857083333334</v>
      </c>
      <c r="Z169" s="60">
        <f t="shared" si="96"/>
        <v>124121.4079558011</v>
      </c>
      <c r="AA169" s="60">
        <f t="shared" si="79"/>
        <v>93608.228499999997</v>
      </c>
      <c r="AB169" s="60">
        <f t="shared" si="80"/>
        <v>1024001.6156353592</v>
      </c>
      <c r="AC169" s="62">
        <f>'[1]2019'!AC155</f>
        <v>2.1999999999999999E-2</v>
      </c>
      <c r="AD169" s="62">
        <v>0.02</v>
      </c>
      <c r="AE169" s="63">
        <f t="shared" si="103"/>
        <v>22528.035543977901</v>
      </c>
      <c r="AF169" s="64">
        <f t="shared" si="97"/>
        <v>1024001.6156353592</v>
      </c>
      <c r="AG169" s="35">
        <f t="shared" si="98"/>
        <v>0</v>
      </c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94" t="s">
        <v>856</v>
      </c>
      <c r="AT169" s="434">
        <f t="shared" si="99"/>
        <v>0.41988950276243092</v>
      </c>
      <c r="AU169" s="433">
        <f t="shared" si="100"/>
        <v>0.48618784530386738</v>
      </c>
      <c r="AV169" s="437">
        <f t="shared" si="101"/>
        <v>6.6298342541436461E-2</v>
      </c>
    </row>
    <row r="170" spans="1:48" s="43" customFormat="1" ht="25.5" outlineLevel="1" collapsed="1">
      <c r="A170" s="48">
        <f t="shared" si="81"/>
        <v>75</v>
      </c>
      <c r="B170" s="49" t="str">
        <f>'[1]2019'!B156</f>
        <v xml:space="preserve">Трансформаторная подстанция ТП-332 (стр.№3/1) по ул. Солнечная, участок № 4, Э00000094, 30.09.2015 </v>
      </c>
      <c r="C170" s="84">
        <v>1</v>
      </c>
      <c r="D170" s="70" t="s">
        <v>386</v>
      </c>
      <c r="E170" s="70" t="s">
        <v>128</v>
      </c>
      <c r="F170" s="71" t="s">
        <v>387</v>
      </c>
      <c r="G170" s="72"/>
      <c r="H170" s="71" t="s">
        <v>388</v>
      </c>
      <c r="I170" s="73" t="str">
        <f>'[1]2016'!I144</f>
        <v>200</v>
      </c>
      <c r="J170" s="74" t="s">
        <v>87</v>
      </c>
      <c r="K170" s="75">
        <v>240</v>
      </c>
      <c r="L170" s="74">
        <f t="shared" si="102"/>
        <v>240</v>
      </c>
      <c r="M170" s="75"/>
      <c r="N170" s="76">
        <v>42277</v>
      </c>
      <c r="O170" s="86"/>
      <c r="P170" s="77">
        <f>'[1]2019'!R156</f>
        <v>1883213.19</v>
      </c>
      <c r="Q170" s="88"/>
      <c r="R170" s="59">
        <f t="shared" si="78"/>
        <v>1883213.19</v>
      </c>
      <c r="S170" s="59">
        <f>'[1]2019'!S156+'[1]2019'!Z156</f>
        <v>400182.80287499999</v>
      </c>
      <c r="T170" s="59">
        <f>'[1]2019'!U156</f>
        <v>1483030.3871249997</v>
      </c>
      <c r="U170" s="59">
        <f t="shared" si="69"/>
        <v>1388869.7276249996</v>
      </c>
      <c r="V170" s="59">
        <f t="shared" si="61"/>
        <v>7846.7216250000001</v>
      </c>
      <c r="W170" s="59">
        <f t="shared" si="62"/>
        <v>7846.7216250000001</v>
      </c>
      <c r="X170" s="59">
        <f t="shared" si="63"/>
        <v>0</v>
      </c>
      <c r="Y170" s="59">
        <f t="shared" si="64"/>
        <v>7846.7216250000001</v>
      </c>
      <c r="Z170" s="60">
        <f t="shared" si="96"/>
        <v>94160.659500000009</v>
      </c>
      <c r="AA170" s="60">
        <f t="shared" si="79"/>
        <v>94160.659500000009</v>
      </c>
      <c r="AB170" s="60">
        <f t="shared" si="80"/>
        <v>1435950.0573749996</v>
      </c>
      <c r="AC170" s="62">
        <f>'[1]2019'!AC156</f>
        <v>2.1999999999999999E-2</v>
      </c>
      <c r="AD170" s="62">
        <v>0.02</v>
      </c>
      <c r="AE170" s="63">
        <f t="shared" si="103"/>
        <v>31590.90126224999</v>
      </c>
      <c r="AF170" s="64">
        <f t="shared" si="97"/>
        <v>1435950.0573749996</v>
      </c>
      <c r="AG170" s="35">
        <f t="shared" si="98"/>
        <v>0</v>
      </c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94" t="s">
        <v>856</v>
      </c>
      <c r="AT170" s="434">
        <f t="shared" si="99"/>
        <v>0.21249999999999999</v>
      </c>
      <c r="AU170" s="433">
        <f t="shared" si="100"/>
        <v>0.26250000000000001</v>
      </c>
      <c r="AV170" s="437">
        <f t="shared" si="101"/>
        <v>5.0000000000000017E-2</v>
      </c>
    </row>
    <row r="171" spans="1:48" s="43" customFormat="1" ht="25.5" outlineLevel="1" collapsed="1">
      <c r="A171" s="48">
        <f t="shared" si="81"/>
        <v>76</v>
      </c>
      <c r="B171" s="49" t="str">
        <f>'[1]2019'!B157</f>
        <v>Трансформаторная подстанция ТП-336 для эл.снабжения жилых домов стр.№5/1,№5/2,№5/3 по ул. Ленина 130, Э00000139</v>
      </c>
      <c r="C171" s="84">
        <v>1</v>
      </c>
      <c r="D171" s="70" t="s">
        <v>226</v>
      </c>
      <c r="E171" s="70" t="s">
        <v>128</v>
      </c>
      <c r="F171" s="71"/>
      <c r="G171" s="72"/>
      <c r="H171" s="71" t="s">
        <v>389</v>
      </c>
      <c r="I171" s="73" t="str">
        <f>'[1]2016'!I145</f>
        <v>243</v>
      </c>
      <c r="J171" s="74" t="s">
        <v>87</v>
      </c>
      <c r="K171" s="75">
        <v>240</v>
      </c>
      <c r="L171" s="74">
        <f t="shared" si="102"/>
        <v>240</v>
      </c>
      <c r="M171" s="75"/>
      <c r="N171" s="76">
        <v>42674</v>
      </c>
      <c r="O171" s="86"/>
      <c r="P171" s="77">
        <f>'[1]2019'!R157</f>
        <v>1866056.17</v>
      </c>
      <c r="Q171" s="88"/>
      <c r="R171" s="59">
        <f t="shared" si="78"/>
        <v>1866056.17</v>
      </c>
      <c r="S171" s="59">
        <f>'[1]2019'!S157+'[1]2019'!Z157</f>
        <v>295458.89358333329</v>
      </c>
      <c r="T171" s="59">
        <f>'[1]2019'!U157</f>
        <v>1570597.2764166666</v>
      </c>
      <c r="U171" s="59">
        <f t="shared" si="69"/>
        <v>1477294.4679166665</v>
      </c>
      <c r="V171" s="59">
        <f t="shared" si="61"/>
        <v>7775.2340416666666</v>
      </c>
      <c r="W171" s="59">
        <f t="shared" si="62"/>
        <v>7775.2340416666666</v>
      </c>
      <c r="X171" s="59">
        <f t="shared" si="63"/>
        <v>0</v>
      </c>
      <c r="Y171" s="59">
        <f t="shared" si="64"/>
        <v>7775.2340416666666</v>
      </c>
      <c r="Z171" s="60">
        <f t="shared" si="96"/>
        <v>93302.808499999999</v>
      </c>
      <c r="AA171" s="60">
        <f t="shared" si="79"/>
        <v>93302.808499999999</v>
      </c>
      <c r="AB171" s="60">
        <f t="shared" si="80"/>
        <v>1523945.8721666667</v>
      </c>
      <c r="AC171" s="62">
        <f>'[1]2019'!AC157</f>
        <v>2.1999999999999999E-2</v>
      </c>
      <c r="AD171" s="62">
        <v>0.02</v>
      </c>
      <c r="AE171" s="63">
        <f t="shared" si="103"/>
        <v>33526.809187666666</v>
      </c>
      <c r="AF171" s="64">
        <f t="shared" si="97"/>
        <v>1523945.8721666667</v>
      </c>
      <c r="AG171" s="35">
        <f t="shared" si="98"/>
        <v>0</v>
      </c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94" t="s">
        <v>856</v>
      </c>
      <c r="AT171" s="434">
        <f t="shared" si="99"/>
        <v>0.15833333333333333</v>
      </c>
      <c r="AU171" s="433">
        <f t="shared" si="100"/>
        <v>0.20833333333333331</v>
      </c>
      <c r="AV171" s="437">
        <f t="shared" si="101"/>
        <v>4.9999999999999989E-2</v>
      </c>
    </row>
    <row r="172" spans="1:48" s="43" customFormat="1" ht="25.5" outlineLevel="1" collapsed="1">
      <c r="A172" s="48">
        <f t="shared" si="81"/>
        <v>77</v>
      </c>
      <c r="B172" s="49" t="str">
        <f>'[1]2019'!B158</f>
        <v>Трансформаторная подстанция ТП-35*, Э00000161</v>
      </c>
      <c r="C172" s="50">
        <v>1</v>
      </c>
      <c r="D172" s="48" t="s">
        <v>226</v>
      </c>
      <c r="E172" s="48" t="s">
        <v>128</v>
      </c>
      <c r="F172" s="51"/>
      <c r="G172" s="52"/>
      <c r="H172" s="71" t="s">
        <v>390</v>
      </c>
      <c r="I172" s="53" t="str">
        <f>'[1]2016'!I146</f>
        <v>265</v>
      </c>
      <c r="J172" s="54" t="s">
        <v>87</v>
      </c>
      <c r="K172" s="55">
        <v>240</v>
      </c>
      <c r="L172" s="54">
        <f t="shared" si="102"/>
        <v>240</v>
      </c>
      <c r="M172" s="55"/>
      <c r="N172" s="56">
        <v>42731</v>
      </c>
      <c r="O172" s="80"/>
      <c r="P172" s="58">
        <f>'[1]2019'!R158</f>
        <v>125048.34999999999</v>
      </c>
      <c r="Q172" s="58"/>
      <c r="R172" s="59">
        <f t="shared" si="78"/>
        <v>125048.34999999999</v>
      </c>
      <c r="S172" s="59">
        <f>'[1]2019'!S158+'[1]2019'!Z158</f>
        <v>18391.98</v>
      </c>
      <c r="T172" s="59">
        <f>'[1]2019'!U158</f>
        <v>106656.37</v>
      </c>
      <c r="U172" s="59">
        <f t="shared" si="69"/>
        <v>100854.54999999999</v>
      </c>
      <c r="V172" s="59">
        <f t="shared" si="61"/>
        <v>521.03479166666659</v>
      </c>
      <c r="W172" s="59">
        <f t="shared" si="62"/>
        <v>521.03479166666659</v>
      </c>
      <c r="X172" s="59">
        <f t="shared" si="63"/>
        <v>0</v>
      </c>
      <c r="Y172" s="59">
        <f t="shared" si="64"/>
        <v>521.03479166666659</v>
      </c>
      <c r="Z172" s="60">
        <v>5801.82</v>
      </c>
      <c r="AA172" s="60">
        <f t="shared" si="79"/>
        <v>6252.4174999999996</v>
      </c>
      <c r="AB172" s="60">
        <f t="shared" si="80"/>
        <v>103755.45999999999</v>
      </c>
      <c r="AC172" s="62">
        <f>'[1]2019'!AC158</f>
        <v>2.1999999999999999E-2</v>
      </c>
      <c r="AD172" s="62">
        <v>0.02</v>
      </c>
      <c r="AE172" s="63">
        <f t="shared" si="103"/>
        <v>2282.6201199999996</v>
      </c>
      <c r="AF172" s="64">
        <f t="shared" si="97"/>
        <v>103755.45999999999</v>
      </c>
      <c r="AG172" s="35">
        <f t="shared" si="98"/>
        <v>0</v>
      </c>
      <c r="AS172" s="94" t="s">
        <v>856</v>
      </c>
      <c r="AT172" s="434">
        <f t="shared" si="99"/>
        <v>0.1470789498621933</v>
      </c>
      <c r="AU172" s="433">
        <f t="shared" si="100"/>
        <v>0.19347556365197943</v>
      </c>
      <c r="AV172" s="437">
        <f t="shared" si="101"/>
        <v>4.6396613789786129E-2</v>
      </c>
    </row>
    <row r="173" spans="1:48" s="43" customFormat="1" ht="25.5" outlineLevel="1" collapsed="1">
      <c r="A173" s="48">
        <f t="shared" si="81"/>
        <v>78</v>
      </c>
      <c r="B173" s="49" t="str">
        <f>'[1]2019'!B159</f>
        <v>Трансформаторная подстанция ТП-38, Э00000157</v>
      </c>
      <c r="C173" s="50">
        <v>1</v>
      </c>
      <c r="D173" s="48" t="s">
        <v>226</v>
      </c>
      <c r="E173" s="48" t="s">
        <v>128</v>
      </c>
      <c r="F173" s="51"/>
      <c r="G173" s="52"/>
      <c r="H173" s="71" t="s">
        <v>391</v>
      </c>
      <c r="I173" s="53" t="str">
        <f>'[1]2016'!I147</f>
        <v>261</v>
      </c>
      <c r="J173" s="54" t="s">
        <v>87</v>
      </c>
      <c r="K173" s="55">
        <v>240</v>
      </c>
      <c r="L173" s="54">
        <f t="shared" si="102"/>
        <v>240</v>
      </c>
      <c r="M173" s="55"/>
      <c r="N173" s="56">
        <v>42731</v>
      </c>
      <c r="O173" s="80"/>
      <c r="P173" s="58">
        <f>'[1]2019'!R159</f>
        <v>86440.68</v>
      </c>
      <c r="Q173" s="79"/>
      <c r="R173" s="59">
        <f t="shared" si="78"/>
        <v>86440.68</v>
      </c>
      <c r="S173" s="59">
        <f>'[1]2019'!S159+'[1]2019'!Z159</f>
        <v>12966.101999999999</v>
      </c>
      <c r="T173" s="59">
        <f>'[1]2019'!U159</f>
        <v>73474.577999999994</v>
      </c>
      <c r="U173" s="59">
        <f t="shared" si="69"/>
        <v>69152.543999999994</v>
      </c>
      <c r="V173" s="59">
        <f t="shared" ref="V173:V211" si="104">IF(K173=0,0,P173/K173)</f>
        <v>360.16949999999997</v>
      </c>
      <c r="W173" s="59">
        <f t="shared" ref="W173:W211" si="105">IF(L173=0,0,IF(K173&gt;L173,V173,P173/L173))</f>
        <v>360.16949999999997</v>
      </c>
      <c r="X173" s="59">
        <f t="shared" ref="X173:X177" si="106">IF(M173=0,0,R173/M173)</f>
        <v>0</v>
      </c>
      <c r="Y173" s="59">
        <f>IF(L173=0,0,IF(M173&gt;L173,X173,R173/L173))</f>
        <v>360.16949999999997</v>
      </c>
      <c r="Z173" s="60">
        <f>IF($N173&gt;$T$13,(DATEDIF($N173,$U$13,"M")*$X173),IF($Q173=0,(IF(V173*12&lt;T173,V173*12,T173)),(DATEDIF($T$13,$O173,"M")+1)*V173+(DATEDIF($O173,$U$13,"M")*X173)))</f>
        <v>4322.0339999999997</v>
      </c>
      <c r="AA173" s="60">
        <f t="shared" si="79"/>
        <v>4322.0339999999997</v>
      </c>
      <c r="AB173" s="60">
        <f t="shared" si="80"/>
        <v>71313.560999999987</v>
      </c>
      <c r="AC173" s="62">
        <f>'[1]2019'!AC159</f>
        <v>2.1999999999999999E-2</v>
      </c>
      <c r="AD173" s="62">
        <v>0.02</v>
      </c>
      <c r="AE173" s="63">
        <f t="shared" si="103"/>
        <v>1568.8983419999997</v>
      </c>
      <c r="AF173" s="64">
        <f t="shared" si="97"/>
        <v>71313.560999999987</v>
      </c>
      <c r="AG173" s="35">
        <f t="shared" si="98"/>
        <v>0</v>
      </c>
      <c r="AS173" s="94" t="s">
        <v>856</v>
      </c>
      <c r="AT173" s="434">
        <f t="shared" si="99"/>
        <v>0.15</v>
      </c>
      <c r="AU173" s="433">
        <f t="shared" si="100"/>
        <v>0.2</v>
      </c>
      <c r="AV173" s="437">
        <f t="shared" si="101"/>
        <v>5.0000000000000017E-2</v>
      </c>
    </row>
    <row r="174" spans="1:48" s="43" customFormat="1" ht="25.5" outlineLevel="1" collapsed="1">
      <c r="A174" s="48">
        <f t="shared" si="81"/>
        <v>79</v>
      </c>
      <c r="B174" s="49" t="str">
        <f>'[1]2019'!B160</f>
        <v>ЦКПП-разъезд "Южный", электрооборудование и комплектная трансформаторная подстанция № 47, Э00000158</v>
      </c>
      <c r="C174" s="50">
        <v>1</v>
      </c>
      <c r="D174" s="48" t="s">
        <v>226</v>
      </c>
      <c r="E174" s="48" t="s">
        <v>128</v>
      </c>
      <c r="F174" s="51"/>
      <c r="G174" s="52"/>
      <c r="H174" s="71" t="s">
        <v>392</v>
      </c>
      <c r="I174" s="53" t="str">
        <f>'[1]2016'!I148</f>
        <v>262</v>
      </c>
      <c r="J174" s="54" t="s">
        <v>87</v>
      </c>
      <c r="K174" s="55">
        <v>240</v>
      </c>
      <c r="L174" s="54">
        <f t="shared" si="102"/>
        <v>240</v>
      </c>
      <c r="M174" s="55"/>
      <c r="N174" s="56">
        <v>42731</v>
      </c>
      <c r="O174" s="80"/>
      <c r="P174" s="58">
        <f>'[1]2019'!R160</f>
        <v>77966.100000000006</v>
      </c>
      <c r="Q174" s="79"/>
      <c r="R174" s="59">
        <f t="shared" si="78"/>
        <v>77966.100000000006</v>
      </c>
      <c r="S174" s="59">
        <f>'[1]2019'!S160+'[1]2019'!Z160</f>
        <v>11694.915000000001</v>
      </c>
      <c r="T174" s="59">
        <f>'[1]2019'!U160</f>
        <v>66271.185000000027</v>
      </c>
      <c r="U174" s="59">
        <f t="shared" si="69"/>
        <v>62372.880000000026</v>
      </c>
      <c r="V174" s="59">
        <f t="shared" si="104"/>
        <v>324.85875000000004</v>
      </c>
      <c r="W174" s="59">
        <f t="shared" si="105"/>
        <v>324.85875000000004</v>
      </c>
      <c r="X174" s="59">
        <f t="shared" si="106"/>
        <v>0</v>
      </c>
      <c r="Y174" s="59">
        <f>IF(L174=0,0,IF(M174&gt;L174,X174,R174/L174))</f>
        <v>324.85875000000004</v>
      </c>
      <c r="Z174" s="60">
        <f>IF($N174&gt;$T$13,(DATEDIF($N174,$U$13,"M")*$X174),IF($Q174=0,(IF(V174*12&lt;T174,V174*12,T174)),(DATEDIF($T$13,$O174,"M")+1)*V174+(DATEDIF($O174,$U$13,"M")*X174)))</f>
        <v>3898.3050000000003</v>
      </c>
      <c r="AA174" s="60">
        <f t="shared" si="79"/>
        <v>3898.3050000000003</v>
      </c>
      <c r="AB174" s="60">
        <f t="shared" si="80"/>
        <v>64322.03250000003</v>
      </c>
      <c r="AC174" s="62">
        <f>'[1]2019'!AC160</f>
        <v>2.1999999999999999E-2</v>
      </c>
      <c r="AD174" s="62">
        <v>0.02</v>
      </c>
      <c r="AE174" s="63">
        <f t="shared" si="103"/>
        <v>1415.0847150000006</v>
      </c>
      <c r="AF174" s="64">
        <f t="shared" si="97"/>
        <v>64322.03250000003</v>
      </c>
      <c r="AG174" s="35">
        <f t="shared" si="98"/>
        <v>0</v>
      </c>
      <c r="AS174" s="94" t="s">
        <v>856</v>
      </c>
      <c r="AT174" s="434">
        <f t="shared" si="99"/>
        <v>0.15</v>
      </c>
      <c r="AU174" s="433">
        <f t="shared" si="100"/>
        <v>0.2</v>
      </c>
      <c r="AV174" s="437">
        <f t="shared" si="101"/>
        <v>5.0000000000000017E-2</v>
      </c>
    </row>
    <row r="175" spans="1:48" s="43" customFormat="1" ht="25.5" outlineLevel="1" collapsed="1">
      <c r="A175" s="48">
        <f t="shared" si="81"/>
        <v>80</v>
      </c>
      <c r="B175" s="49" t="str">
        <f>'[1]2019'!B161</f>
        <v>Линия электропередачи ВЛ-0,4 кВ от ТП-5 ф.3 для электроснабжения сад. уч СНТ Мир кв. № 5 ул. Широкая, Э00000093, 30.09.2015, 409 050.25</v>
      </c>
      <c r="C175" s="50">
        <v>0.65300000000000002</v>
      </c>
      <c r="D175" s="48" t="s">
        <v>393</v>
      </c>
      <c r="E175" s="48" t="s">
        <v>128</v>
      </c>
      <c r="F175" s="51" t="s">
        <v>394</v>
      </c>
      <c r="G175" s="52"/>
      <c r="H175" s="71" t="s">
        <v>395</v>
      </c>
      <c r="I175" s="53" t="str">
        <f>'[1]2016'!I149</f>
        <v>199</v>
      </c>
      <c r="J175" s="54" t="s">
        <v>168</v>
      </c>
      <c r="K175" s="55">
        <v>180</v>
      </c>
      <c r="L175" s="54">
        <f>15*12</f>
        <v>180</v>
      </c>
      <c r="M175" s="55"/>
      <c r="N175" s="56">
        <v>42277</v>
      </c>
      <c r="O175" s="80"/>
      <c r="P175" s="58">
        <f>'[1]2019'!R161</f>
        <v>409050.25</v>
      </c>
      <c r="Q175" s="79"/>
      <c r="R175" s="59">
        <f t="shared" si="78"/>
        <v>409050.25</v>
      </c>
      <c r="S175" s="59">
        <f>'[1]2019'!S161+'[1]2019'!Z161</f>
        <v>115897.57083333333</v>
      </c>
      <c r="T175" s="59">
        <f>'[1]2019'!U161</f>
        <v>293152.6791666667</v>
      </c>
      <c r="U175" s="59">
        <f t="shared" si="69"/>
        <v>265882.66250000003</v>
      </c>
      <c r="V175" s="59">
        <f t="shared" si="104"/>
        <v>2272.5013888888889</v>
      </c>
      <c r="W175" s="59">
        <f t="shared" si="105"/>
        <v>2272.5013888888889</v>
      </c>
      <c r="X175" s="59">
        <f t="shared" si="106"/>
        <v>0</v>
      </c>
      <c r="Y175" s="59">
        <f>IF(L175=0,0,IF(M175&gt;L175,X175,R175/L175))</f>
        <v>2272.5013888888889</v>
      </c>
      <c r="Z175" s="60">
        <f>IF($N175&gt;$T$13,(DATEDIF($N175,$U$13,"M")*$X175),IF($Q175=0,(IF(V175*12&lt;T175,V175*12,T175)),(DATEDIF($T$13,$O175,"M")+1)*V175+(DATEDIF($O175,$U$13,"M")*X175)))</f>
        <v>27270.016666666666</v>
      </c>
      <c r="AA175" s="60">
        <f t="shared" si="79"/>
        <v>27270.016666666666</v>
      </c>
      <c r="AB175" s="60">
        <f t="shared" si="80"/>
        <v>279517.6708333334</v>
      </c>
      <c r="AC175" s="62">
        <f>'[1]2019'!AC161</f>
        <v>2.1999999999999999E-2</v>
      </c>
      <c r="AD175" s="62">
        <v>0.02</v>
      </c>
      <c r="AE175" s="63">
        <f>IF($C$3="УСН",0,IF(AND($E175="движимое",N175&gt;$AF$1),0,IF($G172=0,AB175*AC175,G175*AD175)))</f>
        <v>6149.3887583333344</v>
      </c>
      <c r="AF175" s="64">
        <f t="shared" si="97"/>
        <v>279517.6708333334</v>
      </c>
      <c r="AG175" s="35">
        <f t="shared" si="98"/>
        <v>0</v>
      </c>
      <c r="AS175" s="94" t="s">
        <v>857</v>
      </c>
      <c r="AT175" s="434">
        <f t="shared" si="99"/>
        <v>0.28333333333333333</v>
      </c>
      <c r="AU175" s="433">
        <f t="shared" si="100"/>
        <v>0.35</v>
      </c>
      <c r="AV175" s="437">
        <f t="shared" si="101"/>
        <v>6.6666666666666652E-2</v>
      </c>
    </row>
    <row r="176" spans="1:48" s="43" customFormat="1" ht="25.5" outlineLevel="1" collapsed="1">
      <c r="A176" s="48">
        <f t="shared" si="81"/>
        <v>81</v>
      </c>
      <c r="B176" s="49" t="str">
        <f>'[1]2019'!B162</f>
        <v>Линия электропередачи(ВЛИ-0,4 кВ) от ТП-231 ф.17 для электроснабжения здания по пер. Чекист 6а соор., Э00000110</v>
      </c>
      <c r="C176" s="50">
        <v>0.22</v>
      </c>
      <c r="D176" s="48" t="s">
        <v>226</v>
      </c>
      <c r="E176" s="48" t="s">
        <v>128</v>
      </c>
      <c r="F176" s="51"/>
      <c r="G176" s="52"/>
      <c r="H176" s="71" t="s">
        <v>396</v>
      </c>
      <c r="I176" s="53" t="str">
        <f>'[1]2016'!I150</f>
        <v>214</v>
      </c>
      <c r="J176" s="54" t="s">
        <v>168</v>
      </c>
      <c r="K176" s="55">
        <v>180</v>
      </c>
      <c r="L176" s="54">
        <f>15*12</f>
        <v>180</v>
      </c>
      <c r="M176" s="55"/>
      <c r="N176" s="56">
        <v>42490</v>
      </c>
      <c r="O176" s="80"/>
      <c r="P176" s="58">
        <f>'[1]2019'!R162</f>
        <v>132964.82999999999</v>
      </c>
      <c r="Q176" s="79"/>
      <c r="R176" s="59">
        <f t="shared" si="78"/>
        <v>132964.82999999999</v>
      </c>
      <c r="S176" s="59">
        <f>'[1]2019'!S162+'[1]2019'!Z162</f>
        <v>32502.513999999999</v>
      </c>
      <c r="T176" s="59">
        <f>'[1]2019'!U162</f>
        <v>100462.31599999999</v>
      </c>
      <c r="U176" s="59">
        <f t="shared" si="69"/>
        <v>91597.993999999992</v>
      </c>
      <c r="V176" s="59">
        <f t="shared" si="104"/>
        <v>738.69349999999997</v>
      </c>
      <c r="W176" s="59">
        <f t="shared" si="105"/>
        <v>738.69349999999997</v>
      </c>
      <c r="X176" s="59">
        <f t="shared" si="106"/>
        <v>0</v>
      </c>
      <c r="Y176" s="59">
        <f>IF(L176=0,0,IF(M176&gt;L176,X176,R176/L176))</f>
        <v>738.69349999999997</v>
      </c>
      <c r="Z176" s="60">
        <f>IF($N176&gt;$T$13,(DATEDIF($N176,$U$13,"M")*$X176),IF($Q176=0,(IF(V176*12&lt;T176,V176*12,T176)),(DATEDIF($T$13,$O176,"M")+1)*V176+(DATEDIF($O176,$U$13,"M")*X176)))</f>
        <v>8864.3220000000001</v>
      </c>
      <c r="AA176" s="60">
        <f t="shared" si="79"/>
        <v>8864.3220000000001</v>
      </c>
      <c r="AB176" s="60">
        <f t="shared" si="80"/>
        <v>96030.154999999999</v>
      </c>
      <c r="AC176" s="62">
        <f>'[1]2019'!AC162</f>
        <v>2.1999999999999999E-2</v>
      </c>
      <c r="AD176" s="62">
        <v>0.02</v>
      </c>
      <c r="AE176" s="63">
        <f>IF($C$3="УСН",0,IF(AND($E176="движимое",N176&gt;$AF$1),0,IF($G172=0,AB176*AC176,G176*AD176)))</f>
        <v>2112.6634099999997</v>
      </c>
      <c r="AF176" s="64">
        <f t="shared" si="97"/>
        <v>96030.154999999999</v>
      </c>
      <c r="AG176" s="35">
        <f t="shared" si="98"/>
        <v>0</v>
      </c>
      <c r="AS176" s="94" t="s">
        <v>857</v>
      </c>
      <c r="AT176" s="434">
        <f t="shared" si="99"/>
        <v>0.24444444444444446</v>
      </c>
      <c r="AU176" s="433">
        <f t="shared" si="100"/>
        <v>0.31111111111111112</v>
      </c>
      <c r="AV176" s="437">
        <f t="shared" si="101"/>
        <v>6.6666666666666652E-2</v>
      </c>
    </row>
    <row r="177" spans="1:48" s="43" customFormat="1" ht="25.5" outlineLevel="1" collapsed="1">
      <c r="A177" s="48">
        <f t="shared" si="81"/>
        <v>82</v>
      </c>
      <c r="B177" s="49" t="str">
        <f>'[1]2019'!B163</f>
        <v>Линия электроперередачи (2КЛ-0,4 кВ) для электроснабжен магазина "Каменный мост" по пр.Коммун., 70/1, Э00000152</v>
      </c>
      <c r="C177" s="50">
        <v>0.182</v>
      </c>
      <c r="D177" s="48" t="s">
        <v>226</v>
      </c>
      <c r="E177" s="48" t="s">
        <v>128</v>
      </c>
      <c r="F177" s="51"/>
      <c r="G177" s="52"/>
      <c r="H177" s="71" t="s">
        <v>397</v>
      </c>
      <c r="I177" s="53" t="str">
        <f>'[1]2016'!I151</f>
        <v>256</v>
      </c>
      <c r="J177" s="54" t="s">
        <v>131</v>
      </c>
      <c r="K177" s="55">
        <v>361</v>
      </c>
      <c r="L177" s="54">
        <f>30*12+1</f>
        <v>361</v>
      </c>
      <c r="M177" s="55"/>
      <c r="N177" s="56">
        <v>42704</v>
      </c>
      <c r="O177" s="80"/>
      <c r="P177" s="58">
        <f>'[1]2019'!R163</f>
        <v>212618.98</v>
      </c>
      <c r="Q177" s="79"/>
      <c r="R177" s="59">
        <f t="shared" si="78"/>
        <v>212618.98</v>
      </c>
      <c r="S177" s="59">
        <f>'[1]2019'!S163+'[1]2019'!Z163</f>
        <v>21791.973019390585</v>
      </c>
      <c r="T177" s="59">
        <f>'[1]2019'!U163</f>
        <v>190827.00698060938</v>
      </c>
      <c r="U177" s="59">
        <f t="shared" si="69"/>
        <v>183759.34005540161</v>
      </c>
      <c r="V177" s="59">
        <f t="shared" si="104"/>
        <v>588.9722437673131</v>
      </c>
      <c r="W177" s="59">
        <f t="shared" si="105"/>
        <v>588.9722437673131</v>
      </c>
      <c r="X177" s="59">
        <f t="shared" si="106"/>
        <v>0</v>
      </c>
      <c r="Y177" s="59">
        <f>IF(L177=0,0,IF(M177&gt;L177,X177,R177/L177))</f>
        <v>588.9722437673131</v>
      </c>
      <c r="Z177" s="60">
        <f>IF($N177&gt;$T$13,(DATEDIF($N177,$U$13,"M")*$X177),IF($Q177=0,(IF(V177*12&lt;T177,V177*12,T177)),(DATEDIF($T$13,$O177,"M")+1)*V177+(DATEDIF($O177,$U$13,"M")*X177)))</f>
        <v>7067.6669252077572</v>
      </c>
      <c r="AA177" s="60">
        <f t="shared" si="79"/>
        <v>7067.6669252077572</v>
      </c>
      <c r="AB177" s="60">
        <f t="shared" si="80"/>
        <v>187293.1735180055</v>
      </c>
      <c r="AC177" s="62">
        <f>'[1]2019'!AC163</f>
        <v>2.1999999999999999E-2</v>
      </c>
      <c r="AD177" s="62">
        <v>0.02</v>
      </c>
      <c r="AE177" s="63">
        <f>IF($C$3="УСН",0,IF(AND($E177="движимое",N177&gt;$AF$1),0,IF($G177=0,AB177*AC177,G177*AD177)))</f>
        <v>4120.449817396121</v>
      </c>
      <c r="AF177" s="64">
        <f t="shared" si="97"/>
        <v>187293.1735180055</v>
      </c>
      <c r="AG177" s="35">
        <f t="shared" si="98"/>
        <v>0</v>
      </c>
      <c r="AS177" s="94" t="s">
        <v>857</v>
      </c>
      <c r="AT177" s="434">
        <f t="shared" si="99"/>
        <v>0.10249307479224377</v>
      </c>
      <c r="AU177" s="433">
        <f t="shared" si="100"/>
        <v>0.13573407202216067</v>
      </c>
      <c r="AV177" s="437">
        <f t="shared" si="101"/>
        <v>3.3240997229916899E-2</v>
      </c>
    </row>
    <row r="178" spans="1:48" s="43" customFormat="1" ht="25.5" outlineLevel="1" collapsed="1">
      <c r="A178" s="48">
        <f t="shared" si="81"/>
        <v>83</v>
      </c>
      <c r="B178" s="49" t="str">
        <f>'[1]2019'!B164</f>
        <v>ВЛИ-0,4кВ от опоры 5/4  ТП-3 ф.2 *, Э00000078, 31.03.2015, 71 204.65</v>
      </c>
      <c r="C178" s="50">
        <v>0.157</v>
      </c>
      <c r="D178" s="48" t="s">
        <v>398</v>
      </c>
      <c r="E178" s="48" t="s">
        <v>128</v>
      </c>
      <c r="F178" s="51" t="s">
        <v>399</v>
      </c>
      <c r="G178" s="52"/>
      <c r="H178" s="71" t="s">
        <v>400</v>
      </c>
      <c r="I178" s="53" t="str">
        <f>'[1]2016'!I154</f>
        <v>185</v>
      </c>
      <c r="J178" s="54" t="s">
        <v>168</v>
      </c>
      <c r="K178" s="55">
        <v>180</v>
      </c>
      <c r="L178" s="54">
        <f>15*12</f>
        <v>180</v>
      </c>
      <c r="M178" s="55"/>
      <c r="N178" s="56">
        <v>42094</v>
      </c>
      <c r="O178" s="80"/>
      <c r="P178" s="58">
        <f>'[1]2019'!R164</f>
        <v>161748.26</v>
      </c>
      <c r="Q178" s="58"/>
      <c r="R178" s="59">
        <f t="shared" si="78"/>
        <v>161748.26</v>
      </c>
      <c r="S178" s="59">
        <f>'[1]2019'!S164+'[1]2019'!Z164</f>
        <v>41785.443333333336</v>
      </c>
      <c r="T178" s="59">
        <f>'[1]2019'!U164</f>
        <v>119962.81666666669</v>
      </c>
      <c r="U178" s="59">
        <f t="shared" si="69"/>
        <v>109097.01933333336</v>
      </c>
      <c r="V178" s="59">
        <f t="shared" si="104"/>
        <v>898.6014444444445</v>
      </c>
      <c r="W178" s="59">
        <f t="shared" si="105"/>
        <v>898.6014444444445</v>
      </c>
      <c r="X178" s="59">
        <v>978.53</v>
      </c>
      <c r="Y178" s="59">
        <v>978.53</v>
      </c>
      <c r="Z178" s="60">
        <f>IF($N178&gt;$T$13,(DATEDIF($N178,$U$13,"M")*$X178),IF($Q178=0,(IF(V178*12&lt;T178,V178*12,T178)),(DATEDIF($T$13,$O178,"M")+1)*V178+(DATEDIF($O178,$U$13,"M")*X178)))+82.58</f>
        <v>10865.797333333334</v>
      </c>
      <c r="AA178" s="60">
        <f t="shared" si="79"/>
        <v>10783.217333333334</v>
      </c>
      <c r="AB178" s="60">
        <f t="shared" si="80"/>
        <v>114529.91800000003</v>
      </c>
      <c r="AC178" s="62">
        <f>'[1]2019'!AC164</f>
        <v>2.1999999999999999E-2</v>
      </c>
      <c r="AD178" s="62">
        <v>0.02</v>
      </c>
      <c r="AE178" s="63">
        <f>IF($C$3="УСН",0,IF(AND($E178="движимое",N178&gt;$AF$1),0,IF($G178=0,AB178*AC178,G178*AD178)))</f>
        <v>2519.6581960000008</v>
      </c>
      <c r="AF178" s="64">
        <f t="shared" si="97"/>
        <v>114529.91800000003</v>
      </c>
      <c r="AG178" s="35">
        <f t="shared" si="98"/>
        <v>0</v>
      </c>
      <c r="AS178" s="94" t="s">
        <v>857</v>
      </c>
      <c r="AT178" s="434">
        <f t="shared" si="99"/>
        <v>0.25833627720838132</v>
      </c>
      <c r="AU178" s="433">
        <f t="shared" si="100"/>
        <v>0.32551349032543947</v>
      </c>
      <c r="AV178" s="437">
        <f t="shared" si="101"/>
        <v>6.7177213117058154E-2</v>
      </c>
    </row>
    <row r="179" spans="1:48" s="83" customFormat="1" ht="25.5" hidden="1" outlineLevel="1" collapsed="1">
      <c r="A179" s="70">
        <f t="shared" si="81"/>
        <v>84</v>
      </c>
      <c r="B179" s="69" t="str">
        <f>'[1]2019'!B165</f>
        <v>Устройство испытательное Ретом-11М, 00050548, 14.12.2012</v>
      </c>
      <c r="C179" s="84">
        <v>1</v>
      </c>
      <c r="D179" s="70" t="s">
        <v>226</v>
      </c>
      <c r="E179" s="70" t="s">
        <v>81</v>
      </c>
      <c r="F179" s="71"/>
      <c r="G179" s="72">
        <v>0</v>
      </c>
      <c r="H179" s="71" t="s">
        <v>401</v>
      </c>
      <c r="I179" s="73" t="str">
        <f>'[1]2016'!I155</f>
        <v>91</v>
      </c>
      <c r="J179" s="74" t="s">
        <v>168</v>
      </c>
      <c r="K179" s="75">
        <v>54</v>
      </c>
      <c r="L179" s="74">
        <f>15*12</f>
        <v>180</v>
      </c>
      <c r="M179" s="75"/>
      <c r="N179" s="76">
        <v>41257</v>
      </c>
      <c r="O179" s="86"/>
      <c r="P179" s="77">
        <f>'[1]2019'!R165</f>
        <v>74250</v>
      </c>
      <c r="Q179" s="88"/>
      <c r="R179" s="59">
        <f t="shared" si="78"/>
        <v>74250</v>
      </c>
      <c r="S179" s="59">
        <f>'[1]2019'!S165+'[1]2019'!Z165</f>
        <v>74250</v>
      </c>
      <c r="T179" s="59">
        <f>'[1]2019'!U165</f>
        <v>0</v>
      </c>
      <c r="U179" s="59">
        <f t="shared" si="69"/>
        <v>0</v>
      </c>
      <c r="V179" s="59">
        <f t="shared" si="104"/>
        <v>1375</v>
      </c>
      <c r="W179" s="59">
        <f t="shared" si="105"/>
        <v>412.5</v>
      </c>
      <c r="X179" s="59">
        <f t="shared" ref="X179:X211" si="107">IF(M179=0,0,R179/M179)</f>
        <v>0</v>
      </c>
      <c r="Y179" s="59">
        <f t="shared" ref="Y179:Y211" si="108">IF(L179=0,0,IF(M179&gt;L179,X179,R179/L179))</f>
        <v>412.5</v>
      </c>
      <c r="Z179" s="60">
        <f t="shared" ref="Z179:Z208" si="109">IF($N179&gt;$T$13,(DATEDIF($N179,$U$13,"M")*$X179),IF($Q179=0,(IF(V179*12&lt;T179,V179*12,T179)),(DATEDIF($T$13,$O179,"M")+1)*V179+(DATEDIF($O179,$U$13,"M")*X179)))</f>
        <v>0</v>
      </c>
      <c r="AA179" s="60">
        <f t="shared" si="79"/>
        <v>0</v>
      </c>
      <c r="AB179" s="60">
        <f t="shared" si="80"/>
        <v>0</v>
      </c>
      <c r="AC179" s="62">
        <f>'[1]2019'!AC165</f>
        <v>0</v>
      </c>
      <c r="AD179" s="62">
        <v>0</v>
      </c>
      <c r="AE179" s="63">
        <f>IF($C$3="УСН",0,IF(AND($E179="движимое",N179&gt;$AF$1),0,IF($G179=0,AB179*AC179,G179*AD179)))</f>
        <v>0</v>
      </c>
      <c r="AU179" s="89"/>
    </row>
    <row r="180" spans="1:48" s="43" customFormat="1" ht="25.5" outlineLevel="1" collapsed="1">
      <c r="A180" s="48">
        <f t="shared" si="81"/>
        <v>85</v>
      </c>
      <c r="B180" s="49" t="str">
        <f>'[1]2019'!B166</f>
        <v>Линия электропередач (ВЛ-0,4 кВ) от ВУ-1 ж/д Коммунис.40 киоск "Роспечать" (ТП-149 ф.4), Э00000098, 31.10.2015, 23 477.24</v>
      </c>
      <c r="C180" s="84">
        <v>0.17</v>
      </c>
      <c r="D180" s="70" t="s">
        <v>226</v>
      </c>
      <c r="E180" s="70" t="s">
        <v>128</v>
      </c>
      <c r="F180" s="71"/>
      <c r="G180" s="72"/>
      <c r="H180" s="71" t="s">
        <v>402</v>
      </c>
      <c r="I180" s="73" t="str">
        <f>'[1]2016'!I156</f>
        <v>202</v>
      </c>
      <c r="J180" s="74" t="s">
        <v>168</v>
      </c>
      <c r="K180" s="75">
        <v>180</v>
      </c>
      <c r="L180" s="74">
        <f>15*12</f>
        <v>180</v>
      </c>
      <c r="M180" s="75"/>
      <c r="N180" s="76">
        <v>42308</v>
      </c>
      <c r="O180" s="86"/>
      <c r="P180" s="77">
        <f>'[1]2019'!R166</f>
        <v>23477.24</v>
      </c>
      <c r="Q180" s="88"/>
      <c r="R180" s="59">
        <f t="shared" si="78"/>
        <v>23477.24</v>
      </c>
      <c r="S180" s="59">
        <f>'[1]2019'!S166+'[1]2019'!Z166</f>
        <v>6521.4555555555571</v>
      </c>
      <c r="T180" s="59">
        <f>'[1]2019'!U166</f>
        <v>16955.784444444442</v>
      </c>
      <c r="U180" s="59">
        <f t="shared" si="69"/>
        <v>15390.635111111109</v>
      </c>
      <c r="V180" s="59">
        <f t="shared" si="104"/>
        <v>130.42911111111113</v>
      </c>
      <c r="W180" s="59">
        <f t="shared" si="105"/>
        <v>130.42911111111113</v>
      </c>
      <c r="X180" s="59">
        <f t="shared" si="107"/>
        <v>0</v>
      </c>
      <c r="Y180" s="59">
        <f t="shared" si="108"/>
        <v>130.42911111111113</v>
      </c>
      <c r="Z180" s="60">
        <f t="shared" si="109"/>
        <v>1565.1493333333335</v>
      </c>
      <c r="AA180" s="60">
        <f t="shared" si="79"/>
        <v>1565.1493333333335</v>
      </c>
      <c r="AB180" s="60">
        <f t="shared" si="80"/>
        <v>16173.209777777774</v>
      </c>
      <c r="AC180" s="62">
        <f>'[1]2019'!AC166</f>
        <v>2.1999999999999999E-2</v>
      </c>
      <c r="AD180" s="62">
        <v>0.02</v>
      </c>
      <c r="AE180" s="63">
        <f>IF($C$3="УСН",0,IF(AND($E180="движимое",N180&gt;$AF$1),0,IF($G172=0,AB180*AC180,G180*AD180)))</f>
        <v>355.81061511111102</v>
      </c>
      <c r="AF180" s="64">
        <f t="shared" ref="AF180:AF191" si="110">(T180+U180)/2</f>
        <v>16173.209777777774</v>
      </c>
      <c r="AG180" s="35">
        <f t="shared" ref="AG180:AG191" si="111">AB180-AF180</f>
        <v>0</v>
      </c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94" t="s">
        <v>857</v>
      </c>
      <c r="AT180" s="434">
        <f t="shared" ref="AT180:AT191" si="112">S180/P180*100%</f>
        <v>0.27777777777777785</v>
      </c>
      <c r="AU180" s="433">
        <f t="shared" ref="AU180:AU191" si="113">(S180+Z180)/P180*100%</f>
        <v>0.3444444444444445</v>
      </c>
      <c r="AV180" s="437">
        <f t="shared" ref="AV180:AV191" si="114">AU180-AT180</f>
        <v>6.6666666666666652E-2</v>
      </c>
    </row>
    <row r="181" spans="1:48" s="43" customFormat="1" ht="12.75" outlineLevel="1" collapsed="1">
      <c r="A181" s="48">
        <f t="shared" si="81"/>
        <v>86</v>
      </c>
      <c r="B181" s="49" t="str">
        <f>'[1]2019'!B167</f>
        <v>Линия электропередачи (2КЛ-10кВ) от ТП-330 до ТП-336, Э00000133</v>
      </c>
      <c r="C181" s="84">
        <v>0.20499999999999999</v>
      </c>
      <c r="D181" s="70" t="s">
        <v>226</v>
      </c>
      <c r="E181" s="70" t="s">
        <v>128</v>
      </c>
      <c r="F181" s="71"/>
      <c r="G181" s="72"/>
      <c r="H181" s="71" t="s">
        <v>403</v>
      </c>
      <c r="I181" s="73" t="str">
        <f>'[1]2016'!I157</f>
        <v>237</v>
      </c>
      <c r="J181" s="74" t="s">
        <v>131</v>
      </c>
      <c r="K181" s="75">
        <v>360</v>
      </c>
      <c r="L181" s="74">
        <f>30*12+1</f>
        <v>361</v>
      </c>
      <c r="M181" s="75"/>
      <c r="N181" s="76">
        <v>42735</v>
      </c>
      <c r="O181" s="86"/>
      <c r="P181" s="77">
        <f>'[1]2019'!R167</f>
        <v>317750.73</v>
      </c>
      <c r="Q181" s="88"/>
      <c r="R181" s="59">
        <f t="shared" si="78"/>
        <v>317750.73</v>
      </c>
      <c r="S181" s="59">
        <f>'[1]2019'!S167+'[1]2019'!Z167</f>
        <v>34237.85</v>
      </c>
      <c r="T181" s="59">
        <f>'[1]2019'!U167</f>
        <v>283512.87999999995</v>
      </c>
      <c r="U181" s="59">
        <f t="shared" si="69"/>
        <v>272921.18899999995</v>
      </c>
      <c r="V181" s="59">
        <f t="shared" si="104"/>
        <v>882.64091666666661</v>
      </c>
      <c r="W181" s="59">
        <f t="shared" si="105"/>
        <v>880.19592797783923</v>
      </c>
      <c r="X181" s="59">
        <f t="shared" si="107"/>
        <v>0</v>
      </c>
      <c r="Y181" s="59">
        <f t="shared" si="108"/>
        <v>880.19592797783923</v>
      </c>
      <c r="Z181" s="60">
        <f t="shared" si="109"/>
        <v>10591.690999999999</v>
      </c>
      <c r="AA181" s="60">
        <f t="shared" si="79"/>
        <v>10562.35113573407</v>
      </c>
      <c r="AB181" s="60">
        <f t="shared" si="80"/>
        <v>278217.03449999995</v>
      </c>
      <c r="AC181" s="62">
        <f>'[1]2019'!AC167</f>
        <v>2.1999999999999999E-2</v>
      </c>
      <c r="AD181" s="62">
        <v>0.02</v>
      </c>
      <c r="AE181" s="63">
        <f t="shared" ref="AE181:AE186" si="115">IF($C$3="УСН",0,IF(AND($E181="движимое",N181&gt;$AF$1),0,IF($G181=0,AB181*AC181,G181*AD181)))</f>
        <v>6120.774758999999</v>
      </c>
      <c r="AF181" s="64">
        <f t="shared" si="110"/>
        <v>278217.03449999995</v>
      </c>
      <c r="AG181" s="35">
        <f t="shared" si="111"/>
        <v>0</v>
      </c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94" t="s">
        <v>856</v>
      </c>
      <c r="AT181" s="434">
        <f t="shared" si="112"/>
        <v>0.10775065725262063</v>
      </c>
      <c r="AU181" s="433">
        <f t="shared" si="113"/>
        <v>0.14108399058595397</v>
      </c>
      <c r="AV181" s="437">
        <f t="shared" si="114"/>
        <v>3.333333333333334E-2</v>
      </c>
    </row>
    <row r="182" spans="1:48" s="43" customFormat="1" ht="25.5" outlineLevel="1" collapsed="1">
      <c r="A182" s="48">
        <f t="shared" si="81"/>
        <v>87</v>
      </c>
      <c r="B182" s="49" t="str">
        <f>'[1]2019'!B168</f>
        <v>Линия электропередачи (ВЛИ-0,4 кВ) для электроснабжения ИГБ "Островок-2" от ТП-208, Э00000151</v>
      </c>
      <c r="C182" s="84">
        <v>0.28000000000000003</v>
      </c>
      <c r="D182" s="70" t="s">
        <v>226</v>
      </c>
      <c r="E182" s="70" t="s">
        <v>128</v>
      </c>
      <c r="F182" s="71"/>
      <c r="G182" s="72"/>
      <c r="H182" s="71" t="s">
        <v>404</v>
      </c>
      <c r="I182" s="73" t="str">
        <f>'[1]2016'!I158</f>
        <v>255</v>
      </c>
      <c r="J182" s="74" t="s">
        <v>168</v>
      </c>
      <c r="K182" s="75">
        <v>180</v>
      </c>
      <c r="L182" s="74">
        <f>15*12</f>
        <v>180</v>
      </c>
      <c r="M182" s="75"/>
      <c r="N182" s="76">
        <v>42704</v>
      </c>
      <c r="O182" s="86"/>
      <c r="P182" s="77">
        <f>'[1]2019'!R168</f>
        <v>210845.79</v>
      </c>
      <c r="Q182" s="88"/>
      <c r="R182" s="59">
        <f t="shared" si="78"/>
        <v>210845.79</v>
      </c>
      <c r="S182" s="59">
        <f>'[1]2019'!S168+'[1]2019'!Z168</f>
        <v>43340.52350000001</v>
      </c>
      <c r="T182" s="59">
        <f>'[1]2019'!U168</f>
        <v>167505.2665</v>
      </c>
      <c r="U182" s="59">
        <f t="shared" si="69"/>
        <v>153448.8805</v>
      </c>
      <c r="V182" s="59">
        <f t="shared" si="104"/>
        <v>1171.3655000000001</v>
      </c>
      <c r="W182" s="59">
        <f t="shared" si="105"/>
        <v>1171.3655000000001</v>
      </c>
      <c r="X182" s="59">
        <f t="shared" si="107"/>
        <v>0</v>
      </c>
      <c r="Y182" s="59">
        <f t="shared" si="108"/>
        <v>1171.3655000000001</v>
      </c>
      <c r="Z182" s="60">
        <f t="shared" si="109"/>
        <v>14056.386000000002</v>
      </c>
      <c r="AA182" s="60">
        <f t="shared" si="79"/>
        <v>14056.386000000002</v>
      </c>
      <c r="AB182" s="60">
        <f t="shared" si="80"/>
        <v>160477.0735</v>
      </c>
      <c r="AC182" s="62">
        <f>'[1]2019'!AC168</f>
        <v>2.1999999999999999E-2</v>
      </c>
      <c r="AD182" s="62">
        <v>0.02</v>
      </c>
      <c r="AE182" s="63">
        <f t="shared" si="115"/>
        <v>3530.4956169999996</v>
      </c>
      <c r="AF182" s="64">
        <f t="shared" si="110"/>
        <v>160477.0735</v>
      </c>
      <c r="AG182" s="35">
        <f t="shared" si="111"/>
        <v>0</v>
      </c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94" t="s">
        <v>857</v>
      </c>
      <c r="AT182" s="434">
        <f t="shared" si="112"/>
        <v>0.2055555555555556</v>
      </c>
      <c r="AU182" s="433">
        <f t="shared" si="113"/>
        <v>0.27222222222222225</v>
      </c>
      <c r="AV182" s="437">
        <f t="shared" si="114"/>
        <v>6.6666666666666652E-2</v>
      </c>
    </row>
    <row r="183" spans="1:48" s="43" customFormat="1" ht="25.5" outlineLevel="1" collapsed="1">
      <c r="A183" s="48">
        <f t="shared" si="81"/>
        <v>88</v>
      </c>
      <c r="B183" s="49" t="str">
        <f>'[1]2019'!B169</f>
        <v>Линия электропередачи (ВЛИ-0,4 кВ) для электроснабжения объекта теплоснабжения (теплового пункта № 3, Э00000116</v>
      </c>
      <c r="C183" s="84">
        <v>0.23699999999999999</v>
      </c>
      <c r="D183" s="70" t="s">
        <v>226</v>
      </c>
      <c r="E183" s="70" t="s">
        <v>128</v>
      </c>
      <c r="F183" s="71"/>
      <c r="G183" s="72"/>
      <c r="H183" s="71" t="s">
        <v>405</v>
      </c>
      <c r="I183" s="73" t="str">
        <f>'[1]2016'!I160</f>
        <v>220</v>
      </c>
      <c r="J183" s="74" t="s">
        <v>168</v>
      </c>
      <c r="K183" s="75">
        <v>180</v>
      </c>
      <c r="L183" s="74">
        <f>15*12</f>
        <v>180</v>
      </c>
      <c r="M183" s="75"/>
      <c r="N183" s="76">
        <v>42551</v>
      </c>
      <c r="O183" s="86"/>
      <c r="P183" s="77">
        <f>'[1]2019'!R169</f>
        <v>49453.13</v>
      </c>
      <c r="Q183" s="88"/>
      <c r="R183" s="59">
        <f t="shared" si="78"/>
        <v>49453.13</v>
      </c>
      <c r="S183" s="59">
        <f>'[1]2019'!S169+'[1]2019'!Z169</f>
        <v>11539.063666666667</v>
      </c>
      <c r="T183" s="59">
        <f>'[1]2019'!U169</f>
        <v>37914.066333333336</v>
      </c>
      <c r="U183" s="59">
        <f t="shared" si="69"/>
        <v>34617.191000000006</v>
      </c>
      <c r="V183" s="59">
        <f t="shared" si="104"/>
        <v>274.73961111111112</v>
      </c>
      <c r="W183" s="59">
        <f t="shared" si="105"/>
        <v>274.73961111111112</v>
      </c>
      <c r="X183" s="59">
        <f t="shared" si="107"/>
        <v>0</v>
      </c>
      <c r="Y183" s="59">
        <f t="shared" si="108"/>
        <v>274.73961111111112</v>
      </c>
      <c r="Z183" s="60">
        <f t="shared" si="109"/>
        <v>3296.8753333333334</v>
      </c>
      <c r="AA183" s="60">
        <f t="shared" si="79"/>
        <v>3296.8753333333334</v>
      </c>
      <c r="AB183" s="60">
        <f t="shared" si="80"/>
        <v>36265.628666666671</v>
      </c>
      <c r="AC183" s="62">
        <f>'[1]2019'!AC169</f>
        <v>2.1999999999999999E-2</v>
      </c>
      <c r="AD183" s="62">
        <v>0.02</v>
      </c>
      <c r="AE183" s="63">
        <f t="shared" si="115"/>
        <v>797.84383066666669</v>
      </c>
      <c r="AF183" s="64">
        <f t="shared" si="110"/>
        <v>36265.628666666671</v>
      </c>
      <c r="AG183" s="35">
        <f t="shared" si="111"/>
        <v>0</v>
      </c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94" t="s">
        <v>857</v>
      </c>
      <c r="AT183" s="434">
        <f t="shared" si="112"/>
        <v>0.23333333333333334</v>
      </c>
      <c r="AU183" s="433">
        <f t="shared" si="113"/>
        <v>0.30000000000000004</v>
      </c>
      <c r="AV183" s="437">
        <f t="shared" si="114"/>
        <v>6.6666666666666707E-2</v>
      </c>
    </row>
    <row r="184" spans="1:48" s="43" customFormat="1" ht="25.5" outlineLevel="1" collapsed="1">
      <c r="A184" s="48">
        <f t="shared" si="81"/>
        <v>89</v>
      </c>
      <c r="B184" s="49" t="str">
        <f>'[1]2019'!B170</f>
        <v>Линия электропередачи (ВЛИ-0,4 кВ) от РП-4 ф.13 для электроснабжения нежилого помещения ул. Сосновая, Э00000120</v>
      </c>
      <c r="C184" s="84">
        <v>0.1</v>
      </c>
      <c r="D184" s="70" t="s">
        <v>226</v>
      </c>
      <c r="E184" s="70" t="s">
        <v>128</v>
      </c>
      <c r="F184" s="71"/>
      <c r="G184" s="72"/>
      <c r="H184" s="71" t="s">
        <v>406</v>
      </c>
      <c r="I184" s="73" t="str">
        <f>'[1]2016'!I161</f>
        <v>224</v>
      </c>
      <c r="J184" s="74" t="s">
        <v>168</v>
      </c>
      <c r="K184" s="75">
        <v>180</v>
      </c>
      <c r="L184" s="74">
        <f>15*12</f>
        <v>180</v>
      </c>
      <c r="M184" s="75"/>
      <c r="N184" s="76">
        <v>42582</v>
      </c>
      <c r="O184" s="86"/>
      <c r="P184" s="77">
        <f>'[1]2019'!R170</f>
        <v>64365.29</v>
      </c>
      <c r="Q184" s="88"/>
      <c r="R184" s="59">
        <f t="shared" si="78"/>
        <v>64365.29</v>
      </c>
      <c r="S184" s="59">
        <f>'[1]2019'!S170+'[1]2019'!Z170</f>
        <v>14660.982722222223</v>
      </c>
      <c r="T184" s="59">
        <f>'[1]2019'!U170</f>
        <v>49704.307277777785</v>
      </c>
      <c r="U184" s="59">
        <f t="shared" si="69"/>
        <v>45413.287944444455</v>
      </c>
      <c r="V184" s="59">
        <f t="shared" si="104"/>
        <v>357.58494444444443</v>
      </c>
      <c r="W184" s="59">
        <f t="shared" si="105"/>
        <v>357.58494444444443</v>
      </c>
      <c r="X184" s="59">
        <f t="shared" si="107"/>
        <v>0</v>
      </c>
      <c r="Y184" s="59">
        <f t="shared" si="108"/>
        <v>357.58494444444443</v>
      </c>
      <c r="Z184" s="60">
        <f t="shared" si="109"/>
        <v>4291.0193333333336</v>
      </c>
      <c r="AA184" s="60">
        <f t="shared" si="79"/>
        <v>4291.0193333333336</v>
      </c>
      <c r="AB184" s="60">
        <f t="shared" si="80"/>
        <v>47558.79761111112</v>
      </c>
      <c r="AC184" s="62">
        <f>'[1]2019'!AC170</f>
        <v>2.1999999999999999E-2</v>
      </c>
      <c r="AD184" s="62">
        <v>0.02</v>
      </c>
      <c r="AE184" s="63">
        <f t="shared" si="115"/>
        <v>1046.2935474444446</v>
      </c>
      <c r="AF184" s="64">
        <f t="shared" si="110"/>
        <v>47558.79761111112</v>
      </c>
      <c r="AG184" s="35">
        <f t="shared" si="111"/>
        <v>0</v>
      </c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94" t="s">
        <v>857</v>
      </c>
      <c r="AT184" s="434">
        <f t="shared" si="112"/>
        <v>0.22777777777777777</v>
      </c>
      <c r="AU184" s="433">
        <f t="shared" si="113"/>
        <v>0.29444444444444445</v>
      </c>
      <c r="AV184" s="437">
        <f t="shared" si="114"/>
        <v>6.666666666666668E-2</v>
      </c>
    </row>
    <row r="185" spans="1:48" s="43" customFormat="1" ht="25.5" outlineLevel="1" collapsed="1">
      <c r="A185" s="48">
        <f t="shared" si="81"/>
        <v>90</v>
      </c>
      <c r="B185" s="49" t="str">
        <f>'[1]2019'!B171</f>
        <v>Линия электропередачи (ВЛИ-0,4 кВ) от ТП-1 ф.2 для электроснабжения земельного участка № 513 ОСЛ Мир, Э00000162</v>
      </c>
      <c r="C185" s="84">
        <v>0.41</v>
      </c>
      <c r="D185" s="70" t="s">
        <v>226</v>
      </c>
      <c r="E185" s="70" t="s">
        <v>128</v>
      </c>
      <c r="F185" s="71"/>
      <c r="G185" s="72"/>
      <c r="H185" s="71" t="s">
        <v>407</v>
      </c>
      <c r="I185" s="73" t="str">
        <f>'[1]2016'!I162</f>
        <v>296</v>
      </c>
      <c r="J185" s="74" t="s">
        <v>168</v>
      </c>
      <c r="K185" s="75">
        <v>180</v>
      </c>
      <c r="L185" s="74">
        <f>15*12</f>
        <v>180</v>
      </c>
      <c r="M185" s="75"/>
      <c r="N185" s="76">
        <v>42735</v>
      </c>
      <c r="O185" s="86"/>
      <c r="P185" s="77">
        <f>'[1]2019'!R171</f>
        <v>296595.20000000001</v>
      </c>
      <c r="Q185" s="88"/>
      <c r="R185" s="59">
        <f t="shared" si="78"/>
        <v>296595.20000000001</v>
      </c>
      <c r="S185" s="59">
        <f>'[1]2019'!S171+'[1]2019'!Z171</f>
        <v>59319.040000000008</v>
      </c>
      <c r="T185" s="59">
        <f>'[1]2019'!U171</f>
        <v>237276.15999999997</v>
      </c>
      <c r="U185" s="59">
        <f t="shared" si="69"/>
        <v>217503.14666666664</v>
      </c>
      <c r="V185" s="59">
        <f t="shared" si="104"/>
        <v>1647.7511111111112</v>
      </c>
      <c r="W185" s="59">
        <f t="shared" si="105"/>
        <v>1647.7511111111112</v>
      </c>
      <c r="X185" s="59">
        <f t="shared" si="107"/>
        <v>0</v>
      </c>
      <c r="Y185" s="59">
        <f t="shared" si="108"/>
        <v>1647.7511111111112</v>
      </c>
      <c r="Z185" s="60">
        <f t="shared" si="109"/>
        <v>19773.013333333336</v>
      </c>
      <c r="AA185" s="60">
        <f t="shared" si="79"/>
        <v>19773.013333333336</v>
      </c>
      <c r="AB185" s="60">
        <f t="shared" si="80"/>
        <v>227389.65333333332</v>
      </c>
      <c r="AC185" s="62">
        <f>'[1]2019'!AC171</f>
        <v>2.1999999999999999E-2</v>
      </c>
      <c r="AD185" s="62">
        <v>0.02</v>
      </c>
      <c r="AE185" s="63">
        <f t="shared" si="115"/>
        <v>5002.5723733333325</v>
      </c>
      <c r="AF185" s="64">
        <f t="shared" si="110"/>
        <v>227389.65333333332</v>
      </c>
      <c r="AG185" s="35">
        <f t="shared" si="111"/>
        <v>0</v>
      </c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94" t="s">
        <v>857</v>
      </c>
      <c r="AT185" s="434">
        <f t="shared" si="112"/>
        <v>0.2</v>
      </c>
      <c r="AU185" s="433">
        <f t="shared" si="113"/>
        <v>0.26666666666666672</v>
      </c>
      <c r="AV185" s="437">
        <f t="shared" si="114"/>
        <v>6.6666666666666707E-2</v>
      </c>
    </row>
    <row r="186" spans="1:48" s="43" customFormat="1" ht="25.5" outlineLevel="1" collapsed="1">
      <c r="A186" s="48">
        <f t="shared" si="81"/>
        <v>91</v>
      </c>
      <c r="B186" s="49" t="str">
        <f>'[1]2019'!B172</f>
        <v>Трансформаторная подстанция )ТП-335) для электроснабжения торгового центра "Том Лад", Э00000104, 31.12.2015, 2 110 386.40</v>
      </c>
      <c r="C186" s="84">
        <v>1</v>
      </c>
      <c r="D186" s="70" t="s">
        <v>408</v>
      </c>
      <c r="E186" s="70" t="s">
        <v>128</v>
      </c>
      <c r="F186" s="71" t="s">
        <v>409</v>
      </c>
      <c r="G186" s="72"/>
      <c r="H186" s="71" t="s">
        <v>410</v>
      </c>
      <c r="I186" s="73" t="str">
        <f>'[1]2016'!I163</f>
        <v>208</v>
      </c>
      <c r="J186" s="74" t="s">
        <v>87</v>
      </c>
      <c r="K186" s="75">
        <v>240</v>
      </c>
      <c r="L186" s="74">
        <f t="shared" ref="L186:L191" si="116">20*12</f>
        <v>240</v>
      </c>
      <c r="M186" s="75"/>
      <c r="N186" s="76">
        <v>42369</v>
      </c>
      <c r="O186" s="86"/>
      <c r="P186" s="77">
        <f>'[1]2019'!R172</f>
        <v>2110386.4</v>
      </c>
      <c r="Q186" s="88"/>
      <c r="R186" s="59">
        <f t="shared" si="78"/>
        <v>2110386.4</v>
      </c>
      <c r="S186" s="59">
        <f>'[1]2019'!S172+'[1]2019'!Z172</f>
        <v>422077.28</v>
      </c>
      <c r="T186" s="59">
        <f>'[1]2019'!U172</f>
        <v>1688309.1199999996</v>
      </c>
      <c r="U186" s="59">
        <f t="shared" si="69"/>
        <v>1582789.7999999996</v>
      </c>
      <c r="V186" s="59">
        <f t="shared" si="104"/>
        <v>8793.2766666666666</v>
      </c>
      <c r="W186" s="59">
        <f t="shared" si="105"/>
        <v>8793.2766666666666</v>
      </c>
      <c r="X186" s="59">
        <f t="shared" si="107"/>
        <v>0</v>
      </c>
      <c r="Y186" s="59">
        <f t="shared" si="108"/>
        <v>8793.2766666666666</v>
      </c>
      <c r="Z186" s="60">
        <f t="shared" si="109"/>
        <v>105519.32</v>
      </c>
      <c r="AA186" s="60">
        <f t="shared" si="79"/>
        <v>105519.32</v>
      </c>
      <c r="AB186" s="60">
        <f t="shared" si="80"/>
        <v>1635549.4599999995</v>
      </c>
      <c r="AC186" s="62">
        <f>'[1]2019'!AC172</f>
        <v>2.1999999999999999E-2</v>
      </c>
      <c r="AD186" s="62">
        <v>0.02</v>
      </c>
      <c r="AE186" s="63">
        <f t="shared" si="115"/>
        <v>35982.088119999986</v>
      </c>
      <c r="AF186" s="64">
        <f t="shared" si="110"/>
        <v>1635549.4599999995</v>
      </c>
      <c r="AG186" s="35">
        <f t="shared" si="111"/>
        <v>0</v>
      </c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94" t="s">
        <v>856</v>
      </c>
      <c r="AT186" s="434">
        <f t="shared" si="112"/>
        <v>0.2</v>
      </c>
      <c r="AU186" s="433">
        <f t="shared" si="113"/>
        <v>0.25000000000000006</v>
      </c>
      <c r="AV186" s="437">
        <f t="shared" si="114"/>
        <v>5.0000000000000044E-2</v>
      </c>
    </row>
    <row r="187" spans="1:48" s="43" customFormat="1" ht="25.5" outlineLevel="1" collapsed="1">
      <c r="A187" s="48">
        <f t="shared" si="81"/>
        <v>92</v>
      </c>
      <c r="B187" s="49" t="str">
        <f>'[1]2019'!B173</f>
        <v>Трансформаторная подстанция ТП-10 в п. Иглаково, Э00000150</v>
      </c>
      <c r="C187" s="84">
        <v>1</v>
      </c>
      <c r="D187" s="70" t="s">
        <v>226</v>
      </c>
      <c r="E187" s="70" t="s">
        <v>128</v>
      </c>
      <c r="F187" s="71"/>
      <c r="G187" s="72"/>
      <c r="H187" s="71" t="s">
        <v>411</v>
      </c>
      <c r="I187" s="73" t="str">
        <f>'[1]2016'!I164</f>
        <v>254</v>
      </c>
      <c r="J187" s="74" t="s">
        <v>87</v>
      </c>
      <c r="K187" s="75">
        <v>240</v>
      </c>
      <c r="L187" s="74">
        <f t="shared" si="116"/>
        <v>240</v>
      </c>
      <c r="M187" s="75"/>
      <c r="N187" s="76">
        <v>42704</v>
      </c>
      <c r="O187" s="86"/>
      <c r="P187" s="77">
        <f>'[1]2019'!R173</f>
        <v>605656.15</v>
      </c>
      <c r="Q187" s="88"/>
      <c r="R187" s="59">
        <f t="shared" si="78"/>
        <v>605656.15</v>
      </c>
      <c r="S187" s="59">
        <f>'[1]2019'!S173+'[1]2019'!Z173</f>
        <v>93371.989791666681</v>
      </c>
      <c r="T187" s="59">
        <f>'[1]2019'!U173</f>
        <v>512284.1602083334</v>
      </c>
      <c r="U187" s="59">
        <f t="shared" si="69"/>
        <v>482001.3527083334</v>
      </c>
      <c r="V187" s="59">
        <f t="shared" si="104"/>
        <v>2523.5672916666667</v>
      </c>
      <c r="W187" s="59">
        <f t="shared" si="105"/>
        <v>2523.5672916666667</v>
      </c>
      <c r="X187" s="59">
        <f t="shared" si="107"/>
        <v>0</v>
      </c>
      <c r="Y187" s="59">
        <f t="shared" si="108"/>
        <v>2523.5672916666667</v>
      </c>
      <c r="Z187" s="60">
        <f t="shared" si="109"/>
        <v>30282.807500000003</v>
      </c>
      <c r="AA187" s="60">
        <f t="shared" si="79"/>
        <v>30282.807500000003</v>
      </c>
      <c r="AB187" s="60">
        <f t="shared" si="80"/>
        <v>497142.7564583334</v>
      </c>
      <c r="AC187" s="62">
        <f>'[1]2019'!AC173</f>
        <v>2.1999999999999999E-2</v>
      </c>
      <c r="AD187" s="62">
        <v>0.02</v>
      </c>
      <c r="AE187" s="63">
        <f>IF($C$3="УСН",0,IF(AND($E187="движимое",N187&gt;$AF$1),0,IF($G172=0,AB187*AC187,G187*AD187)))</f>
        <v>10937.140642083334</v>
      </c>
      <c r="AF187" s="64">
        <f t="shared" si="110"/>
        <v>497142.7564583334</v>
      </c>
      <c r="AG187" s="35">
        <f t="shared" si="111"/>
        <v>0</v>
      </c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94" t="s">
        <v>856</v>
      </c>
      <c r="AT187" s="434">
        <f t="shared" si="112"/>
        <v>0.15416666666666667</v>
      </c>
      <c r="AU187" s="433">
        <f t="shared" si="113"/>
        <v>0.20416666666666666</v>
      </c>
      <c r="AV187" s="437">
        <f t="shared" si="114"/>
        <v>4.9999999999999989E-2</v>
      </c>
    </row>
    <row r="188" spans="1:48" s="43" customFormat="1" ht="25.5" outlineLevel="1" collapsed="1">
      <c r="A188" s="48">
        <f t="shared" si="81"/>
        <v>93</v>
      </c>
      <c r="B188" s="49" t="str">
        <f>'[1]2019'!B174</f>
        <v>Трансформаторная подстанция ТП-15, Э00000156</v>
      </c>
      <c r="C188" s="84">
        <v>1</v>
      </c>
      <c r="D188" s="70" t="s">
        <v>226</v>
      </c>
      <c r="E188" s="70" t="s">
        <v>128</v>
      </c>
      <c r="F188" s="71"/>
      <c r="G188" s="72"/>
      <c r="H188" s="71" t="s">
        <v>412</v>
      </c>
      <c r="I188" s="73" t="str">
        <f>'[1]2016'!I165</f>
        <v>260</v>
      </c>
      <c r="J188" s="74" t="s">
        <v>87</v>
      </c>
      <c r="K188" s="75">
        <v>240</v>
      </c>
      <c r="L188" s="74">
        <f t="shared" si="116"/>
        <v>240</v>
      </c>
      <c r="M188" s="75"/>
      <c r="N188" s="76">
        <v>42731</v>
      </c>
      <c r="O188" s="86"/>
      <c r="P188" s="77">
        <f>'[1]2019'!R174</f>
        <v>67796.61</v>
      </c>
      <c r="Q188" s="88"/>
      <c r="R188" s="59">
        <f t="shared" si="78"/>
        <v>67796.61</v>
      </c>
      <c r="S188" s="59">
        <f>'[1]2019'!S174+'[1]2019'!Z174</f>
        <v>10169.4915</v>
      </c>
      <c r="T188" s="59">
        <f>'[1]2019'!U174</f>
        <v>57627.118500000011</v>
      </c>
      <c r="U188" s="59">
        <f t="shared" si="69"/>
        <v>54237.288000000015</v>
      </c>
      <c r="V188" s="59">
        <f t="shared" si="104"/>
        <v>282.48587500000002</v>
      </c>
      <c r="W188" s="59">
        <f t="shared" si="105"/>
        <v>282.48587500000002</v>
      </c>
      <c r="X188" s="59">
        <f t="shared" si="107"/>
        <v>0</v>
      </c>
      <c r="Y188" s="59">
        <f t="shared" si="108"/>
        <v>282.48587500000002</v>
      </c>
      <c r="Z188" s="60">
        <f t="shared" si="109"/>
        <v>3389.8305</v>
      </c>
      <c r="AA188" s="60">
        <f t="shared" si="79"/>
        <v>3389.8305</v>
      </c>
      <c r="AB188" s="60">
        <f t="shared" si="80"/>
        <v>55932.203250000013</v>
      </c>
      <c r="AC188" s="62">
        <f>'[1]2019'!AC174</f>
        <v>2.1999999999999999E-2</v>
      </c>
      <c r="AD188" s="62">
        <v>0.02</v>
      </c>
      <c r="AE188" s="63">
        <f>IF($C$3="УСН",0,IF(AND($E188="движимое",N188&gt;$AF$1),0,IF($G188=0,AB188*AC188,G188*AD188)))</f>
        <v>1230.5084715000003</v>
      </c>
      <c r="AF188" s="64">
        <f t="shared" si="110"/>
        <v>55932.203250000013</v>
      </c>
      <c r="AG188" s="35">
        <f t="shared" si="111"/>
        <v>0</v>
      </c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94" t="s">
        <v>856</v>
      </c>
      <c r="AT188" s="434">
        <f t="shared" si="112"/>
        <v>0.15</v>
      </c>
      <c r="AU188" s="433">
        <f t="shared" si="113"/>
        <v>0.2</v>
      </c>
      <c r="AV188" s="437">
        <f t="shared" si="114"/>
        <v>5.0000000000000017E-2</v>
      </c>
    </row>
    <row r="189" spans="1:48" s="43" customFormat="1" ht="25.5" outlineLevel="1" collapsed="1">
      <c r="A189" s="48">
        <f t="shared" si="81"/>
        <v>94</v>
      </c>
      <c r="B189" s="49" t="str">
        <f>'[1]2019'!B175</f>
        <v>Трансформаторная подстанция ТП-18, Э00000159</v>
      </c>
      <c r="C189" s="84">
        <v>1</v>
      </c>
      <c r="D189" s="70" t="s">
        <v>226</v>
      </c>
      <c r="E189" s="70" t="s">
        <v>128</v>
      </c>
      <c r="F189" s="71"/>
      <c r="G189" s="72"/>
      <c r="H189" s="71" t="s">
        <v>413</v>
      </c>
      <c r="I189" s="73" t="str">
        <f>'[1]2016'!I166</f>
        <v>263</v>
      </c>
      <c r="J189" s="74" t="s">
        <v>87</v>
      </c>
      <c r="K189" s="75">
        <v>240</v>
      </c>
      <c r="L189" s="74">
        <f t="shared" si="116"/>
        <v>240</v>
      </c>
      <c r="M189" s="75"/>
      <c r="N189" s="76">
        <v>42731</v>
      </c>
      <c r="O189" s="86"/>
      <c r="P189" s="77">
        <f>'[1]2019'!R175</f>
        <v>165677.97</v>
      </c>
      <c r="Q189" s="88"/>
      <c r="R189" s="59">
        <f t="shared" si="78"/>
        <v>165677.97</v>
      </c>
      <c r="S189" s="59">
        <f>'[1]2019'!S175+'[1]2019'!Z175</f>
        <v>24851.695499999998</v>
      </c>
      <c r="T189" s="59">
        <f>'[1]2019'!U175</f>
        <v>140826.27449999997</v>
      </c>
      <c r="U189" s="59">
        <f t="shared" si="69"/>
        <v>132542.37599999996</v>
      </c>
      <c r="V189" s="59">
        <f t="shared" si="104"/>
        <v>690.32487500000002</v>
      </c>
      <c r="W189" s="59">
        <f t="shared" si="105"/>
        <v>690.32487500000002</v>
      </c>
      <c r="X189" s="59">
        <f t="shared" si="107"/>
        <v>0</v>
      </c>
      <c r="Y189" s="59">
        <f t="shared" si="108"/>
        <v>690.32487500000002</v>
      </c>
      <c r="Z189" s="60">
        <f t="shared" si="109"/>
        <v>8283.8984999999993</v>
      </c>
      <c r="AA189" s="60">
        <f t="shared" si="79"/>
        <v>8283.8984999999993</v>
      </c>
      <c r="AB189" s="60">
        <f t="shared" si="80"/>
        <v>136684.32524999997</v>
      </c>
      <c r="AC189" s="62">
        <f>'[1]2019'!AC175</f>
        <v>2.1999999999999999E-2</v>
      </c>
      <c r="AD189" s="62">
        <v>0.02</v>
      </c>
      <c r="AE189" s="63">
        <f>IF($C$3="УСН",0,IF(AND($E189="движимое",N189&gt;$AF$1),0,IF($G189=0,AB189*AC189,G189*AD189)))</f>
        <v>3007.0551554999993</v>
      </c>
      <c r="AF189" s="64">
        <f t="shared" si="110"/>
        <v>136684.32524999997</v>
      </c>
      <c r="AG189" s="35">
        <f t="shared" si="111"/>
        <v>0</v>
      </c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94" t="s">
        <v>856</v>
      </c>
      <c r="AT189" s="434">
        <f t="shared" si="112"/>
        <v>0.15</v>
      </c>
      <c r="AU189" s="433">
        <f t="shared" si="113"/>
        <v>0.19999999999999998</v>
      </c>
      <c r="AV189" s="437">
        <f t="shared" si="114"/>
        <v>4.9999999999999989E-2</v>
      </c>
    </row>
    <row r="190" spans="1:48" s="43" customFormat="1" ht="25.5" outlineLevel="1" collapsed="1">
      <c r="A190" s="48">
        <f t="shared" si="81"/>
        <v>95</v>
      </c>
      <c r="B190" s="49" t="str">
        <f>'[1]2019'!B176</f>
        <v>Трансформаторная подстанция ТП-181, Э00000160</v>
      </c>
      <c r="C190" s="84">
        <v>1</v>
      </c>
      <c r="D190" s="70" t="s">
        <v>226</v>
      </c>
      <c r="E190" s="70" t="s">
        <v>128</v>
      </c>
      <c r="F190" s="71"/>
      <c r="G190" s="72"/>
      <c r="H190" s="71" t="s">
        <v>414</v>
      </c>
      <c r="I190" s="73" t="str">
        <f>'[1]2016'!I167</f>
        <v>264</v>
      </c>
      <c r="J190" s="74" t="s">
        <v>87</v>
      </c>
      <c r="K190" s="75">
        <v>240</v>
      </c>
      <c r="L190" s="74">
        <f t="shared" si="116"/>
        <v>240</v>
      </c>
      <c r="M190" s="75"/>
      <c r="N190" s="76">
        <v>42731</v>
      </c>
      <c r="O190" s="86"/>
      <c r="P190" s="77">
        <f>'[1]2019'!R176</f>
        <v>172881.35</v>
      </c>
      <c r="Q190" s="88"/>
      <c r="R190" s="59">
        <f t="shared" si="78"/>
        <v>172881.35</v>
      </c>
      <c r="S190" s="59">
        <f>'[1]2019'!S176+'[1]2019'!Z176</f>
        <v>25932.202500000003</v>
      </c>
      <c r="T190" s="59">
        <f>'[1]2019'!U176</f>
        <v>146949.14749999999</v>
      </c>
      <c r="U190" s="59">
        <f t="shared" si="69"/>
        <v>138305.07999999999</v>
      </c>
      <c r="V190" s="59">
        <f t="shared" si="104"/>
        <v>720.33895833333338</v>
      </c>
      <c r="W190" s="59">
        <f t="shared" si="105"/>
        <v>720.33895833333338</v>
      </c>
      <c r="X190" s="59">
        <f t="shared" si="107"/>
        <v>0</v>
      </c>
      <c r="Y190" s="59">
        <f t="shared" si="108"/>
        <v>720.33895833333338</v>
      </c>
      <c r="Z190" s="60">
        <f t="shared" si="109"/>
        <v>8644.067500000001</v>
      </c>
      <c r="AA190" s="60">
        <f t="shared" si="79"/>
        <v>8644.067500000001</v>
      </c>
      <c r="AB190" s="60">
        <f t="shared" si="80"/>
        <v>142627.11374999999</v>
      </c>
      <c r="AC190" s="62">
        <f>'[1]2019'!AC176</f>
        <v>2.1999999999999999E-2</v>
      </c>
      <c r="AD190" s="62">
        <v>0.02</v>
      </c>
      <c r="AE190" s="63">
        <f>IF($C$3="УСН",0,IF(AND($E190="движимое",N190&gt;$AF$1),0,IF($G190=0,AB190*AC190,G190*AD190)))</f>
        <v>3137.7965024999994</v>
      </c>
      <c r="AF190" s="64">
        <f t="shared" si="110"/>
        <v>142627.11374999999</v>
      </c>
      <c r="AG190" s="35">
        <f t="shared" si="111"/>
        <v>0</v>
      </c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94" t="s">
        <v>856</v>
      </c>
      <c r="AT190" s="434">
        <f t="shared" si="112"/>
        <v>0.15000000000000002</v>
      </c>
      <c r="AU190" s="433">
        <f t="shared" si="113"/>
        <v>0.2</v>
      </c>
      <c r="AV190" s="437">
        <f t="shared" si="114"/>
        <v>4.9999999999999989E-2</v>
      </c>
    </row>
    <row r="191" spans="1:48" s="43" customFormat="1" ht="25.5" outlineLevel="1" collapsed="1">
      <c r="A191" s="48">
        <f t="shared" si="81"/>
        <v>96</v>
      </c>
      <c r="B191" s="49" t="str">
        <f>'[1]2019'!B177</f>
        <v>Трансформаторная подстанция ТП-2, Э00000137</v>
      </c>
      <c r="C191" s="84">
        <v>1</v>
      </c>
      <c r="D191" s="70" t="s">
        <v>226</v>
      </c>
      <c r="E191" s="70" t="s">
        <v>128</v>
      </c>
      <c r="F191" s="71"/>
      <c r="G191" s="72"/>
      <c r="H191" s="71" t="s">
        <v>415</v>
      </c>
      <c r="I191" s="73" t="str">
        <f>'[1]2016'!I168</f>
        <v>241</v>
      </c>
      <c r="J191" s="74" t="s">
        <v>87</v>
      </c>
      <c r="K191" s="75">
        <v>240</v>
      </c>
      <c r="L191" s="74">
        <f t="shared" si="116"/>
        <v>240</v>
      </c>
      <c r="M191" s="75"/>
      <c r="N191" s="76">
        <v>42643</v>
      </c>
      <c r="O191" s="86"/>
      <c r="P191" s="77">
        <f>'[1]2019'!R177</f>
        <v>581917.37</v>
      </c>
      <c r="Q191" s="88"/>
      <c r="R191" s="59">
        <f t="shared" si="78"/>
        <v>581917.37</v>
      </c>
      <c r="S191" s="59">
        <f>'[1]2019'!S177+'[1]2019'!Z177</f>
        <v>94561.572624999986</v>
      </c>
      <c r="T191" s="59">
        <f>'[1]2019'!U177</f>
        <v>487355.79737500008</v>
      </c>
      <c r="U191" s="59">
        <f t="shared" si="69"/>
        <v>458259.9288750001</v>
      </c>
      <c r="V191" s="59">
        <f t="shared" si="104"/>
        <v>2424.6557083333332</v>
      </c>
      <c r="W191" s="59">
        <f t="shared" si="105"/>
        <v>2424.6557083333332</v>
      </c>
      <c r="X191" s="59">
        <f t="shared" si="107"/>
        <v>0</v>
      </c>
      <c r="Y191" s="59">
        <f t="shared" si="108"/>
        <v>2424.6557083333332</v>
      </c>
      <c r="Z191" s="60">
        <f t="shared" si="109"/>
        <v>29095.868499999997</v>
      </c>
      <c r="AA191" s="60">
        <f t="shared" si="79"/>
        <v>29095.868499999997</v>
      </c>
      <c r="AB191" s="60">
        <f t="shared" si="80"/>
        <v>472807.86312500009</v>
      </c>
      <c r="AC191" s="62">
        <f>'[1]2019'!AC177</f>
        <v>2.1999999999999999E-2</v>
      </c>
      <c r="AD191" s="62">
        <v>0.02</v>
      </c>
      <c r="AE191" s="63">
        <f>IF($C$3="УСН",0,IF(AND($E191="движимое",N191&gt;$AF$1),0,IF($G191=0,AB191*AC191,G191*AD191)))</f>
        <v>10401.772988750001</v>
      </c>
      <c r="AF191" s="64">
        <f t="shared" si="110"/>
        <v>472807.86312500009</v>
      </c>
      <c r="AG191" s="35">
        <f t="shared" si="111"/>
        <v>0</v>
      </c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94" t="s">
        <v>856</v>
      </c>
      <c r="AT191" s="434">
        <f t="shared" si="112"/>
        <v>0.16249999999999998</v>
      </c>
      <c r="AU191" s="433">
        <f t="shared" si="113"/>
        <v>0.21249999999999997</v>
      </c>
      <c r="AV191" s="437">
        <f t="shared" si="114"/>
        <v>4.9999999999999989E-2</v>
      </c>
    </row>
    <row r="192" spans="1:48" s="83" customFormat="1" ht="25.5" hidden="1" outlineLevel="1" collapsed="1">
      <c r="A192" s="70" t="e">
        <f>#REF!+1</f>
        <v>#REF!</v>
      </c>
      <c r="B192" s="69" t="str">
        <f>'[1]2019'!B179</f>
        <v>Установка горизонтального бурения УГБ-2М4, Э00000164</v>
      </c>
      <c r="C192" s="84">
        <v>1</v>
      </c>
      <c r="D192" s="70" t="s">
        <v>226</v>
      </c>
      <c r="E192" s="70" t="s">
        <v>81</v>
      </c>
      <c r="F192" s="71"/>
      <c r="G192" s="72">
        <v>0</v>
      </c>
      <c r="H192" s="71" t="s">
        <v>416</v>
      </c>
      <c r="I192" s="73" t="str">
        <f>'[1]2016'!I170</f>
        <v>298</v>
      </c>
      <c r="J192" s="74" t="s">
        <v>158</v>
      </c>
      <c r="K192" s="75">
        <v>60</v>
      </c>
      <c r="L192" s="74">
        <f>5*12</f>
        <v>60</v>
      </c>
      <c r="M192" s="75"/>
      <c r="N192" s="76">
        <v>42735</v>
      </c>
      <c r="O192" s="86"/>
      <c r="P192" s="77">
        <f>'[1]2019'!R179</f>
        <v>847457.63</v>
      </c>
      <c r="Q192" s="87"/>
      <c r="R192" s="59">
        <f t="shared" si="78"/>
        <v>847457.63</v>
      </c>
      <c r="S192" s="59">
        <f>'[1]2019'!S179+'[1]2019'!Z179</f>
        <v>508474.57800000004</v>
      </c>
      <c r="T192" s="59">
        <f>'[1]2019'!U179</f>
        <v>338983.05200000003</v>
      </c>
      <c r="U192" s="59">
        <f t="shared" ref="U192:U208" si="117">T192+Q192-Z192</f>
        <v>169491.52600000001</v>
      </c>
      <c r="V192" s="59">
        <f t="shared" si="104"/>
        <v>14124.293833333333</v>
      </c>
      <c r="W192" s="59">
        <f t="shared" si="105"/>
        <v>14124.293833333333</v>
      </c>
      <c r="X192" s="59">
        <f t="shared" si="107"/>
        <v>0</v>
      </c>
      <c r="Y192" s="59">
        <f t="shared" si="108"/>
        <v>14124.293833333333</v>
      </c>
      <c r="Z192" s="60">
        <f t="shared" si="109"/>
        <v>169491.52600000001</v>
      </c>
      <c r="AA192" s="60">
        <f t="shared" si="79"/>
        <v>169491.52600000001</v>
      </c>
      <c r="AB192" s="60">
        <f t="shared" si="80"/>
        <v>254237.28900000002</v>
      </c>
      <c r="AC192" s="62">
        <f>'[1]2019'!AC179</f>
        <v>0</v>
      </c>
      <c r="AD192" s="62">
        <v>0</v>
      </c>
      <c r="AE192" s="63">
        <f>IF($C$3="УСН",0,IF(AND($E192="движимое",N192&gt;$AF$1),0,IF($G172=0,AB192*AC192,G192*AD192)))</f>
        <v>0</v>
      </c>
      <c r="AU192" s="89"/>
    </row>
    <row r="193" spans="1:48" s="83" customFormat="1" ht="25.5" hidden="1" customHeight="1" outlineLevel="1" collapsed="1">
      <c r="A193" s="70" t="e">
        <f t="shared" si="81"/>
        <v>#REF!</v>
      </c>
      <c r="B193" s="93" t="str">
        <f>'[1]2019'!B180</f>
        <v>Холодный склад, 00010316, 14.12.2012</v>
      </c>
      <c r="C193" s="84">
        <v>1</v>
      </c>
      <c r="D193" s="70" t="s">
        <v>417</v>
      </c>
      <c r="E193" s="70" t="s">
        <v>128</v>
      </c>
      <c r="F193" s="71" t="s">
        <v>418</v>
      </c>
      <c r="G193" s="72">
        <v>0</v>
      </c>
      <c r="H193" s="71" t="s">
        <v>419</v>
      </c>
      <c r="I193" s="73" t="str">
        <f>'[1]2016'!I171</f>
        <v>37</v>
      </c>
      <c r="J193" s="74" t="s">
        <v>149</v>
      </c>
      <c r="K193" s="75"/>
      <c r="L193" s="74">
        <f>10*12</f>
        <v>120</v>
      </c>
      <c r="M193" s="75"/>
      <c r="N193" s="76">
        <v>41257</v>
      </c>
      <c r="O193" s="86"/>
      <c r="P193" s="77">
        <f>'[1]2019'!R180</f>
        <v>1</v>
      </c>
      <c r="Q193" s="88"/>
      <c r="R193" s="59">
        <f t="shared" si="78"/>
        <v>1</v>
      </c>
      <c r="S193" s="59">
        <f>'[1]2019'!S180+'[1]2019'!Z180</f>
        <v>1</v>
      </c>
      <c r="T193" s="59">
        <f>'[1]2019'!U180</f>
        <v>0</v>
      </c>
      <c r="U193" s="59">
        <f t="shared" si="117"/>
        <v>0</v>
      </c>
      <c r="V193" s="59">
        <f t="shared" si="104"/>
        <v>0</v>
      </c>
      <c r="W193" s="59">
        <f t="shared" si="105"/>
        <v>8.3333333333333332E-3</v>
      </c>
      <c r="X193" s="59">
        <f t="shared" si="107"/>
        <v>0</v>
      </c>
      <c r="Y193" s="59">
        <f t="shared" si="108"/>
        <v>8.3333333333333332E-3</v>
      </c>
      <c r="Z193" s="60">
        <f t="shared" si="109"/>
        <v>0</v>
      </c>
      <c r="AA193" s="60">
        <f t="shared" si="79"/>
        <v>0</v>
      </c>
      <c r="AB193" s="60">
        <f t="shared" si="80"/>
        <v>0</v>
      </c>
      <c r="AC193" s="62">
        <f>'[1]2019'!AC180</f>
        <v>2.1999999999999999E-2</v>
      </c>
      <c r="AD193" s="62">
        <v>0.02</v>
      </c>
      <c r="AE193" s="63">
        <f t="shared" ref="AE193:AE209" si="118">IF($C$3="УСН",0,IF(AND($E193="движимое",N193&gt;$AF$1),0,IF($G193=0,AB193*AC193,G193*AD193)))</f>
        <v>0</v>
      </c>
      <c r="AF193" s="64">
        <f>(T193+U193)/2</f>
        <v>0</v>
      </c>
      <c r="AG193" s="35">
        <f>AB193-AF193</f>
        <v>0</v>
      </c>
      <c r="AU193" s="89"/>
    </row>
    <row r="194" spans="1:48" s="83" customFormat="1" ht="25.5" hidden="1" outlineLevel="1" collapsed="1">
      <c r="A194" s="70" t="e">
        <f t="shared" si="81"/>
        <v>#REF!</v>
      </c>
      <c r="B194" s="69" t="str">
        <f>'[1]2019'!B181</f>
        <v>Цифровой рефлектометр Рейс-205, Э00000042, 30.12.2013</v>
      </c>
      <c r="C194" s="84">
        <v>1</v>
      </c>
      <c r="D194" s="70" t="s">
        <v>226</v>
      </c>
      <c r="E194" s="70" t="s">
        <v>81</v>
      </c>
      <c r="F194" s="71"/>
      <c r="G194" s="72">
        <v>0</v>
      </c>
      <c r="H194" s="71" t="s">
        <v>420</v>
      </c>
      <c r="I194" s="73" t="str">
        <f>'[1]2016'!I172</f>
        <v>153</v>
      </c>
      <c r="J194" s="74" t="s">
        <v>158</v>
      </c>
      <c r="K194" s="75">
        <v>36</v>
      </c>
      <c r="L194" s="74">
        <f>5*12</f>
        <v>60</v>
      </c>
      <c r="M194" s="75"/>
      <c r="N194" s="76">
        <v>41638</v>
      </c>
      <c r="O194" s="86"/>
      <c r="P194" s="77">
        <f>'[1]2019'!R181</f>
        <v>57400</v>
      </c>
      <c r="Q194" s="88"/>
      <c r="R194" s="59">
        <f t="shared" si="78"/>
        <v>57400</v>
      </c>
      <c r="S194" s="59">
        <f>'[1]2019'!S181+'[1]2019'!Z181</f>
        <v>57400</v>
      </c>
      <c r="T194" s="59">
        <f>'[1]2019'!U181</f>
        <v>0</v>
      </c>
      <c r="U194" s="59">
        <f t="shared" si="117"/>
        <v>0</v>
      </c>
      <c r="V194" s="59">
        <f t="shared" si="104"/>
        <v>1594.4444444444443</v>
      </c>
      <c r="W194" s="59">
        <f t="shared" si="105"/>
        <v>956.66666666666663</v>
      </c>
      <c r="X194" s="59">
        <f t="shared" si="107"/>
        <v>0</v>
      </c>
      <c r="Y194" s="59">
        <f t="shared" si="108"/>
        <v>956.66666666666663</v>
      </c>
      <c r="Z194" s="60">
        <f t="shared" si="109"/>
        <v>0</v>
      </c>
      <c r="AA194" s="60">
        <f t="shared" si="79"/>
        <v>0</v>
      </c>
      <c r="AB194" s="60">
        <f t="shared" si="80"/>
        <v>0</v>
      </c>
      <c r="AC194" s="62">
        <f>'[1]2019'!AC181</f>
        <v>0</v>
      </c>
      <c r="AD194" s="62">
        <v>0</v>
      </c>
      <c r="AE194" s="63">
        <f t="shared" si="118"/>
        <v>0</v>
      </c>
      <c r="AU194" s="89"/>
    </row>
    <row r="195" spans="1:48" s="83" customFormat="1" ht="25.5" hidden="1" outlineLevel="1" collapsed="1">
      <c r="A195" s="70" t="e">
        <f t="shared" si="81"/>
        <v>#REF!</v>
      </c>
      <c r="B195" s="69" t="str">
        <f>'[1]2019'!B182</f>
        <v>Эл.снабжение ГБ "Форвард" Северная дорога 12 стр. 4а/3, 000000018, 31.10.2012</v>
      </c>
      <c r="C195" s="84">
        <v>1</v>
      </c>
      <c r="D195" s="70" t="s">
        <v>226</v>
      </c>
      <c r="E195" s="70" t="s">
        <v>128</v>
      </c>
      <c r="F195" s="71"/>
      <c r="G195" s="72">
        <v>0</v>
      </c>
      <c r="H195" s="71" t="s">
        <v>421</v>
      </c>
      <c r="I195" s="73" t="str">
        <f>'[1]2016'!I173</f>
        <v>27</v>
      </c>
      <c r="J195" s="74" t="s">
        <v>266</v>
      </c>
      <c r="K195" s="75">
        <v>241</v>
      </c>
      <c r="L195" s="74">
        <f>25*12</f>
        <v>300</v>
      </c>
      <c r="M195" s="75"/>
      <c r="N195" s="76">
        <v>41213</v>
      </c>
      <c r="O195" s="86"/>
      <c r="P195" s="77">
        <f>'[1]2019'!R182</f>
        <v>77477.61</v>
      </c>
      <c r="Q195" s="88"/>
      <c r="R195" s="59">
        <f t="shared" si="78"/>
        <v>77477.61</v>
      </c>
      <c r="S195" s="59">
        <f>'[1]2019'!S182+'[1]2019'!Z182</f>
        <v>27647.611867219919</v>
      </c>
      <c r="T195" s="59">
        <f>'[1]2019'!U182</f>
        <v>49829.998132780085</v>
      </c>
      <c r="U195" s="59">
        <f t="shared" si="117"/>
        <v>45972.191825726142</v>
      </c>
      <c r="V195" s="59">
        <f t="shared" si="104"/>
        <v>321.48385892116181</v>
      </c>
      <c r="W195" s="59">
        <f t="shared" si="105"/>
        <v>258.25869999999998</v>
      </c>
      <c r="X195" s="59">
        <f t="shared" si="107"/>
        <v>0</v>
      </c>
      <c r="Y195" s="59">
        <f t="shared" si="108"/>
        <v>258.25869999999998</v>
      </c>
      <c r="Z195" s="60">
        <f t="shared" si="109"/>
        <v>3857.806307053942</v>
      </c>
      <c r="AA195" s="60">
        <f t="shared" si="79"/>
        <v>3099.1043999999997</v>
      </c>
      <c r="AB195" s="60">
        <f t="shared" si="80"/>
        <v>47901.094979253117</v>
      </c>
      <c r="AC195" s="62">
        <f>'[1]2019'!AC182</f>
        <v>2.1999999999999999E-2</v>
      </c>
      <c r="AD195" s="62">
        <v>0.02</v>
      </c>
      <c r="AE195" s="63">
        <f t="shared" si="118"/>
        <v>1053.8240895435686</v>
      </c>
      <c r="AF195" s="64">
        <f>(T195+U195)/2</f>
        <v>47901.094979253117</v>
      </c>
      <c r="AG195" s="35">
        <f>AB195-AF195</f>
        <v>0</v>
      </c>
      <c r="AU195" s="89"/>
    </row>
    <row r="196" spans="1:48" s="43" customFormat="1" ht="25.5" outlineLevel="1" collapsed="1">
      <c r="A196" s="48">
        <f>A191+1</f>
        <v>97</v>
      </c>
      <c r="B196" s="49" t="str">
        <f>'[1]2019'!B183</f>
        <v>Эл.снабжение ГСПО "Шина 6" по ул. Предзаводская 6 стр. 11, 000000019, 31.10.2012</v>
      </c>
      <c r="C196" s="84">
        <v>0.12</v>
      </c>
      <c r="D196" s="70" t="s">
        <v>226</v>
      </c>
      <c r="E196" s="70" t="s">
        <v>128</v>
      </c>
      <c r="F196" s="71"/>
      <c r="G196" s="72"/>
      <c r="H196" s="71" t="s">
        <v>422</v>
      </c>
      <c r="I196" s="73" t="str">
        <f>'[1]2016'!I174</f>
        <v>28</v>
      </c>
      <c r="J196" s="74" t="s">
        <v>168</v>
      </c>
      <c r="K196" s="75">
        <v>121</v>
      </c>
      <c r="L196" s="74">
        <f>15*12</f>
        <v>180</v>
      </c>
      <c r="M196" s="75"/>
      <c r="N196" s="76">
        <v>41213</v>
      </c>
      <c r="O196" s="86"/>
      <c r="P196" s="77">
        <f>'[1]2019'!R183</f>
        <v>55436.77</v>
      </c>
      <c r="Q196" s="88"/>
      <c r="R196" s="59">
        <f t="shared" si="78"/>
        <v>55436.77</v>
      </c>
      <c r="S196" s="59">
        <f>'[1]2019'!S183+'[1]2019'!Z183</f>
        <v>39401.340661157024</v>
      </c>
      <c r="T196" s="59">
        <f>'[1]2019'!U183</f>
        <v>16035.429338842972</v>
      </c>
      <c r="U196" s="59">
        <f t="shared" si="117"/>
        <v>10537.567851239666</v>
      </c>
      <c r="V196" s="59">
        <f t="shared" si="104"/>
        <v>458.15512396694214</v>
      </c>
      <c r="W196" s="59">
        <f t="shared" si="105"/>
        <v>307.98205555555552</v>
      </c>
      <c r="X196" s="59">
        <f t="shared" si="107"/>
        <v>0</v>
      </c>
      <c r="Y196" s="59">
        <f t="shared" si="108"/>
        <v>307.98205555555552</v>
      </c>
      <c r="Z196" s="60">
        <f t="shared" si="109"/>
        <v>5497.8614876033062</v>
      </c>
      <c r="AA196" s="60">
        <f t="shared" si="79"/>
        <v>3695.7846666666665</v>
      </c>
      <c r="AB196" s="60">
        <f t="shared" si="80"/>
        <v>13286.498595041319</v>
      </c>
      <c r="AC196" s="62">
        <f>'[1]2019'!AC183</f>
        <v>2.1999999999999999E-2</v>
      </c>
      <c r="AD196" s="62">
        <v>0.02</v>
      </c>
      <c r="AE196" s="63">
        <f t="shared" si="118"/>
        <v>292.30296909090902</v>
      </c>
      <c r="AF196" s="64">
        <f>(T196+U196)/2</f>
        <v>13286.498595041319</v>
      </c>
      <c r="AG196" s="35">
        <f>AB196-AF196</f>
        <v>0</v>
      </c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94" t="s">
        <v>857</v>
      </c>
      <c r="AT196" s="434">
        <f t="shared" ref="AT196:AT197" si="119">S196/P196*100%</f>
        <v>0.71074380165289264</v>
      </c>
      <c r="AU196" s="433">
        <f t="shared" ref="AU196:AU197" si="120">(S196+Z196)/P196*100%</f>
        <v>0.8099173553719009</v>
      </c>
      <c r="AV196" s="437">
        <f t="shared" ref="AV196:AV197" si="121">AU196-AT196</f>
        <v>9.9173553719008267E-2</v>
      </c>
    </row>
    <row r="197" spans="1:48" s="43" customFormat="1" ht="25.5" outlineLevel="1" collapsed="1">
      <c r="A197" s="48">
        <f t="shared" si="81"/>
        <v>98</v>
      </c>
      <c r="B197" s="49" t="str">
        <f>'[1]2019'!B184</f>
        <v>Эл.снабжение платной автостоянки (КЛ=0,4кВ от ТП-313 до  ВРУ а/стоянки), Э00000002, 16.08.2013</v>
      </c>
      <c r="C197" s="84">
        <v>0.24099999999999999</v>
      </c>
      <c r="D197" s="70" t="s">
        <v>226</v>
      </c>
      <c r="E197" s="70" t="s">
        <v>128</v>
      </c>
      <c r="F197" s="71"/>
      <c r="G197" s="72"/>
      <c r="H197" s="71" t="s">
        <v>423</v>
      </c>
      <c r="I197" s="73" t="str">
        <f>'[1]2016'!I175</f>
        <v>138</v>
      </c>
      <c r="J197" s="74" t="s">
        <v>266</v>
      </c>
      <c r="K197" s="75">
        <v>241</v>
      </c>
      <c r="L197" s="74">
        <f>25*12</f>
        <v>300</v>
      </c>
      <c r="M197" s="75"/>
      <c r="N197" s="76">
        <v>41502</v>
      </c>
      <c r="O197" s="86"/>
      <c r="P197" s="77">
        <f>'[1]2019'!R184</f>
        <v>76404.69</v>
      </c>
      <c r="Q197" s="88"/>
      <c r="R197" s="59">
        <f t="shared" si="78"/>
        <v>76404.69</v>
      </c>
      <c r="S197" s="59">
        <f>'[1]2019'!S184+'[1]2019'!Z184</f>
        <v>24094.425062240662</v>
      </c>
      <c r="T197" s="59">
        <f>'[1]2019'!U184</f>
        <v>52310.264937759341</v>
      </c>
      <c r="U197" s="59">
        <f t="shared" si="117"/>
        <v>48505.882033195026</v>
      </c>
      <c r="V197" s="59">
        <f t="shared" si="104"/>
        <v>317.03190871369293</v>
      </c>
      <c r="W197" s="59">
        <f t="shared" si="105"/>
        <v>254.6823</v>
      </c>
      <c r="X197" s="59">
        <f t="shared" si="107"/>
        <v>0</v>
      </c>
      <c r="Y197" s="59">
        <f t="shared" si="108"/>
        <v>254.6823</v>
      </c>
      <c r="Z197" s="60">
        <f t="shared" si="109"/>
        <v>3804.3829045643151</v>
      </c>
      <c r="AA197" s="60">
        <f t="shared" si="79"/>
        <v>3056.1876000000002</v>
      </c>
      <c r="AB197" s="60">
        <f t="shared" si="80"/>
        <v>50408.073485477187</v>
      </c>
      <c r="AC197" s="62">
        <f>'[1]2019'!AC184</f>
        <v>2.1999999999999999E-2</v>
      </c>
      <c r="AD197" s="62">
        <v>0.02</v>
      </c>
      <c r="AE197" s="63">
        <f t="shared" si="118"/>
        <v>1108.9776166804982</v>
      </c>
      <c r="AF197" s="64">
        <f>(T197+U197)/2</f>
        <v>50408.073485477187</v>
      </c>
      <c r="AG197" s="35">
        <f>AB197-AF197</f>
        <v>0</v>
      </c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94" t="s">
        <v>857</v>
      </c>
      <c r="AT197" s="434">
        <f t="shared" si="119"/>
        <v>0.31535269709543562</v>
      </c>
      <c r="AU197" s="433">
        <f t="shared" si="120"/>
        <v>0.36514522821576756</v>
      </c>
      <c r="AV197" s="437">
        <f t="shared" si="121"/>
        <v>4.979253112033194E-2</v>
      </c>
    </row>
    <row r="198" spans="1:48" s="83" customFormat="1" ht="25.5" hidden="1" outlineLevel="1" collapsed="1">
      <c r="A198" s="70">
        <f t="shared" si="81"/>
        <v>99</v>
      </c>
      <c r="B198" s="69" t="str">
        <f>'[1]2019'!B185</f>
        <v>Электроагрегат сварочный АСПБТ 200-6/230 ВХ (Н), 00060043, 14.02.2013</v>
      </c>
      <c r="C198" s="84">
        <v>1</v>
      </c>
      <c r="D198" s="70" t="s">
        <v>226</v>
      </c>
      <c r="E198" s="70" t="s">
        <v>81</v>
      </c>
      <c r="F198" s="71"/>
      <c r="G198" s="72">
        <v>0</v>
      </c>
      <c r="H198" s="71" t="s">
        <v>424</v>
      </c>
      <c r="I198" s="73" t="str">
        <f>'[1]2016'!I176</f>
        <v>106</v>
      </c>
      <c r="J198" s="74" t="s">
        <v>135</v>
      </c>
      <c r="K198" s="75">
        <v>61</v>
      </c>
      <c r="L198" s="74">
        <f>7*12</f>
        <v>84</v>
      </c>
      <c r="M198" s="75"/>
      <c r="N198" s="76">
        <v>41319</v>
      </c>
      <c r="O198" s="86"/>
      <c r="P198" s="77">
        <f>'[1]2019'!R185</f>
        <v>77350</v>
      </c>
      <c r="Q198" s="88"/>
      <c r="R198" s="59">
        <f t="shared" si="78"/>
        <v>77350</v>
      </c>
      <c r="S198" s="59">
        <f>'[1]2019'!S185+'[1]2019'!Z185</f>
        <v>77350</v>
      </c>
      <c r="T198" s="59">
        <f>'[1]2019'!U185</f>
        <v>0</v>
      </c>
      <c r="U198" s="59">
        <f t="shared" si="117"/>
        <v>0</v>
      </c>
      <c r="V198" s="59">
        <f t="shared" si="104"/>
        <v>1268.032786885246</v>
      </c>
      <c r="W198" s="59">
        <f t="shared" si="105"/>
        <v>920.83333333333337</v>
      </c>
      <c r="X198" s="59">
        <f t="shared" si="107"/>
        <v>0</v>
      </c>
      <c r="Y198" s="59">
        <f t="shared" si="108"/>
        <v>920.83333333333337</v>
      </c>
      <c r="Z198" s="60">
        <f t="shared" si="109"/>
        <v>0</v>
      </c>
      <c r="AA198" s="60">
        <f t="shared" si="79"/>
        <v>0</v>
      </c>
      <c r="AB198" s="60">
        <f t="shared" si="80"/>
        <v>0</v>
      </c>
      <c r="AC198" s="62">
        <f>'[1]2019'!AC185</f>
        <v>0</v>
      </c>
      <c r="AD198" s="62">
        <v>0</v>
      </c>
      <c r="AE198" s="63">
        <f t="shared" si="118"/>
        <v>0</v>
      </c>
      <c r="AU198" s="89"/>
    </row>
    <row r="199" spans="1:48" s="83" customFormat="1" ht="25.5" hidden="1" outlineLevel="1" collapsed="1">
      <c r="A199" s="70">
        <f t="shared" si="81"/>
        <v>100</v>
      </c>
      <c r="B199" s="69" t="str">
        <f>'[1]2019'!B186</f>
        <v>Электрогенераторная установка Eisemann S 6401, 00060037, 14.12.2012</v>
      </c>
      <c r="C199" s="84">
        <v>1</v>
      </c>
      <c r="D199" s="70" t="s">
        <v>226</v>
      </c>
      <c r="E199" s="70" t="s">
        <v>81</v>
      </c>
      <c r="F199" s="71"/>
      <c r="G199" s="72">
        <v>0</v>
      </c>
      <c r="H199" s="71" t="s">
        <v>425</v>
      </c>
      <c r="I199" s="73" t="str">
        <f>'[1]2016'!I177</f>
        <v>105</v>
      </c>
      <c r="J199" s="74" t="s">
        <v>149</v>
      </c>
      <c r="K199" s="75">
        <v>38</v>
      </c>
      <c r="L199" s="74">
        <f>10*12</f>
        <v>120</v>
      </c>
      <c r="M199" s="75"/>
      <c r="N199" s="76">
        <v>41257</v>
      </c>
      <c r="O199" s="86"/>
      <c r="P199" s="77">
        <f>'[1]2019'!R186</f>
        <v>48727.44</v>
      </c>
      <c r="Q199" s="88"/>
      <c r="R199" s="59">
        <f t="shared" si="78"/>
        <v>48727.44</v>
      </c>
      <c r="S199" s="59">
        <f>'[1]2019'!S186+'[1]2019'!Z186</f>
        <v>48727.44</v>
      </c>
      <c r="T199" s="59">
        <f>'[1]2019'!U186</f>
        <v>0</v>
      </c>
      <c r="U199" s="59">
        <f t="shared" si="117"/>
        <v>0</v>
      </c>
      <c r="V199" s="59">
        <f t="shared" si="104"/>
        <v>1282.3010526315791</v>
      </c>
      <c r="W199" s="59">
        <f t="shared" si="105"/>
        <v>406.06200000000001</v>
      </c>
      <c r="X199" s="59">
        <f t="shared" si="107"/>
        <v>0</v>
      </c>
      <c r="Y199" s="59">
        <f t="shared" si="108"/>
        <v>406.06200000000001</v>
      </c>
      <c r="Z199" s="60">
        <f t="shared" si="109"/>
        <v>0</v>
      </c>
      <c r="AA199" s="60">
        <f t="shared" si="79"/>
        <v>0</v>
      </c>
      <c r="AB199" s="60">
        <f t="shared" si="80"/>
        <v>0</v>
      </c>
      <c r="AC199" s="62">
        <f>'[1]2019'!AC186</f>
        <v>0</v>
      </c>
      <c r="AD199" s="62">
        <v>0</v>
      </c>
      <c r="AE199" s="63">
        <f t="shared" si="118"/>
        <v>0</v>
      </c>
      <c r="AU199" s="89"/>
    </row>
    <row r="200" spans="1:48" s="43" customFormat="1" ht="38.25" outlineLevel="1" collapsed="1">
      <c r="A200" s="48">
        <f t="shared" si="81"/>
        <v>101</v>
      </c>
      <c r="B200" s="49" t="str">
        <f>'[1]2019'!B187</f>
        <v>Линия электропередачи (ВЛИ-0,4 кВ) от ТП-109 ф.10 для электроснабжения нежи ул.Транспортная,11 стр.1, Э00000102, 30.11.2015, 22 339.05</v>
      </c>
      <c r="C200" s="84">
        <v>0.05</v>
      </c>
      <c r="D200" s="70" t="s">
        <v>226</v>
      </c>
      <c r="E200" s="70" t="s">
        <v>128</v>
      </c>
      <c r="F200" s="71"/>
      <c r="G200" s="72"/>
      <c r="H200" s="71" t="s">
        <v>426</v>
      </c>
      <c r="I200" s="73" t="str">
        <f>'[1]2016'!I178</f>
        <v>206</v>
      </c>
      <c r="J200" s="74" t="s">
        <v>168</v>
      </c>
      <c r="K200" s="75">
        <v>180</v>
      </c>
      <c r="L200" s="74">
        <f>15*12</f>
        <v>180</v>
      </c>
      <c r="M200" s="75"/>
      <c r="N200" s="76">
        <v>42338</v>
      </c>
      <c r="O200" s="86"/>
      <c r="P200" s="77">
        <f>'[1]2019'!R187</f>
        <v>22339.05</v>
      </c>
      <c r="Q200" s="88"/>
      <c r="R200" s="59">
        <f t="shared" si="78"/>
        <v>22339.05</v>
      </c>
      <c r="S200" s="59">
        <f>'[1]2019'!S187+'[1]2019'!Z187</f>
        <v>6081.185833333333</v>
      </c>
      <c r="T200" s="59">
        <f>'[1]2019'!U187</f>
        <v>16257.864166666666</v>
      </c>
      <c r="U200" s="59">
        <f t="shared" si="117"/>
        <v>14768.594166666666</v>
      </c>
      <c r="V200" s="59">
        <f t="shared" si="104"/>
        <v>124.10583333333332</v>
      </c>
      <c r="W200" s="59">
        <f t="shared" si="105"/>
        <v>124.10583333333332</v>
      </c>
      <c r="X200" s="59">
        <f t="shared" si="107"/>
        <v>0</v>
      </c>
      <c r="Y200" s="59">
        <f t="shared" si="108"/>
        <v>124.10583333333332</v>
      </c>
      <c r="Z200" s="60">
        <f t="shared" si="109"/>
        <v>1489.27</v>
      </c>
      <c r="AA200" s="60">
        <f t="shared" si="79"/>
        <v>1489.27</v>
      </c>
      <c r="AB200" s="60">
        <f t="shared" si="80"/>
        <v>15513.229166666666</v>
      </c>
      <c r="AC200" s="62">
        <f>'[1]2019'!AC187</f>
        <v>2.1999999999999999E-2</v>
      </c>
      <c r="AD200" s="62">
        <v>0.02</v>
      </c>
      <c r="AE200" s="63">
        <f t="shared" si="118"/>
        <v>341.29104166666662</v>
      </c>
      <c r="AF200" s="64">
        <f t="shared" ref="AF200:AF210" si="122">(T200+U200)/2</f>
        <v>15513.229166666666</v>
      </c>
      <c r="AG200" s="35">
        <f t="shared" ref="AG200:AG210" si="123">AB200-AF200</f>
        <v>0</v>
      </c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94" t="s">
        <v>857</v>
      </c>
      <c r="AT200" s="434">
        <f t="shared" ref="AT200:AT210" si="124">S200/P200*100%</f>
        <v>0.2722222222222222</v>
      </c>
      <c r="AU200" s="433">
        <f t="shared" ref="AU200:AU210" si="125">(S200+Z200)/P200*100%</f>
        <v>0.33888888888888891</v>
      </c>
      <c r="AV200" s="437">
        <f t="shared" ref="AV200:AV210" si="126">AU200-AT200</f>
        <v>6.6666666666666707E-2</v>
      </c>
    </row>
    <row r="201" spans="1:48" s="43" customFormat="1" ht="25.5" outlineLevel="1" collapsed="1">
      <c r="A201" s="48">
        <f t="shared" si="81"/>
        <v>102</v>
      </c>
      <c r="B201" s="49" t="str">
        <f>'[1]2019'!B188</f>
        <v>Электроснабжение гаражных боксов в районе пождепо п. Сосновка (ВЛИ от ТП-327 до гаражей "Патриот"), 101040166, 31.03.2013</v>
      </c>
      <c r="C201" s="84">
        <v>0.12</v>
      </c>
      <c r="D201" s="70" t="s">
        <v>226</v>
      </c>
      <c r="E201" s="70" t="s">
        <v>128</v>
      </c>
      <c r="F201" s="71"/>
      <c r="G201" s="72"/>
      <c r="H201" s="71" t="s">
        <v>427</v>
      </c>
      <c r="I201" s="73" t="str">
        <f>'[1]2016'!I179</f>
        <v>136</v>
      </c>
      <c r="J201" s="74" t="s">
        <v>149</v>
      </c>
      <c r="K201" s="75">
        <v>121</v>
      </c>
      <c r="L201" s="74">
        <f>10*12</f>
        <v>120</v>
      </c>
      <c r="M201" s="75"/>
      <c r="N201" s="76">
        <v>41364</v>
      </c>
      <c r="O201" s="86"/>
      <c r="P201" s="77">
        <f>'[1]2019'!R188</f>
        <v>89616.74</v>
      </c>
      <c r="Q201" s="88"/>
      <c r="R201" s="59">
        <f t="shared" si="78"/>
        <v>89616.74</v>
      </c>
      <c r="S201" s="59">
        <f>'[1]2019'!S188+'[1]2019'!Z188</f>
        <v>59991.371404958671</v>
      </c>
      <c r="T201" s="59">
        <f>'[1]2019'!U188</f>
        <v>29625.368595041335</v>
      </c>
      <c r="U201" s="59">
        <f t="shared" si="117"/>
        <v>20737.75801652894</v>
      </c>
      <c r="V201" s="59">
        <f t="shared" si="104"/>
        <v>740.63421487603307</v>
      </c>
      <c r="W201" s="59">
        <f t="shared" si="105"/>
        <v>740.63421487603307</v>
      </c>
      <c r="X201" s="59">
        <f t="shared" si="107"/>
        <v>0</v>
      </c>
      <c r="Y201" s="59">
        <f t="shared" si="108"/>
        <v>746.80616666666674</v>
      </c>
      <c r="Z201" s="60">
        <f t="shared" si="109"/>
        <v>8887.6105785123964</v>
      </c>
      <c r="AA201" s="60">
        <f t="shared" si="79"/>
        <v>8887.6105785123964</v>
      </c>
      <c r="AB201" s="60">
        <f t="shared" si="80"/>
        <v>25181.563305785137</v>
      </c>
      <c r="AC201" s="62">
        <f>'[1]2019'!AC188</f>
        <v>2.1999999999999999E-2</v>
      </c>
      <c r="AD201" s="62">
        <v>0.02</v>
      </c>
      <c r="AE201" s="63">
        <f t="shared" si="118"/>
        <v>553.99439272727295</v>
      </c>
      <c r="AF201" s="64">
        <f t="shared" si="122"/>
        <v>25181.563305785137</v>
      </c>
      <c r="AG201" s="35">
        <f t="shared" si="123"/>
        <v>0</v>
      </c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94" t="s">
        <v>857</v>
      </c>
      <c r="AT201" s="434">
        <f t="shared" si="124"/>
        <v>0.66942148760330566</v>
      </c>
      <c r="AU201" s="433">
        <f t="shared" si="125"/>
        <v>0.76859504132231393</v>
      </c>
      <c r="AV201" s="437">
        <f t="shared" si="126"/>
        <v>9.9173553719008267E-2</v>
      </c>
    </row>
    <row r="202" spans="1:48" s="43" customFormat="1" ht="25.5" outlineLevel="1" collapsed="1">
      <c r="A202" s="48">
        <f t="shared" si="81"/>
        <v>103</v>
      </c>
      <c r="B202" s="49" t="str">
        <f>'[1]2019'!B189</f>
        <v>Электроснабжение ж/д Первомайская 4 от ТП-101 ф.9, 00031701, 29.08.2014</v>
      </c>
      <c r="C202" s="84">
        <v>0.25</v>
      </c>
      <c r="D202" s="70" t="s">
        <v>226</v>
      </c>
      <c r="E202" s="70" t="s">
        <v>128</v>
      </c>
      <c r="F202" s="71"/>
      <c r="G202" s="72"/>
      <c r="H202" s="71" t="s">
        <v>428</v>
      </c>
      <c r="I202" s="73" t="str">
        <f>'[1]2016'!I180</f>
        <v>49</v>
      </c>
      <c r="J202" s="74" t="s">
        <v>266</v>
      </c>
      <c r="K202" s="75">
        <v>205</v>
      </c>
      <c r="L202" s="74">
        <f>25*12</f>
        <v>300</v>
      </c>
      <c r="M202" s="75"/>
      <c r="N202" s="76">
        <v>41880</v>
      </c>
      <c r="O202" s="86"/>
      <c r="P202" s="77">
        <f>'[1]2019'!R189</f>
        <v>173611.56</v>
      </c>
      <c r="Q202" s="87"/>
      <c r="R202" s="59">
        <f t="shared" si="78"/>
        <v>173611.56</v>
      </c>
      <c r="S202" s="59">
        <f>'[1]2019'!S189+'[1]2019'!Z189</f>
        <v>54200.68214634146</v>
      </c>
      <c r="T202" s="59">
        <f>'[1]2019'!U189</f>
        <v>119410.87785365855</v>
      </c>
      <c r="U202" s="59">
        <f t="shared" si="117"/>
        <v>109248.24995121952</v>
      </c>
      <c r="V202" s="59">
        <f t="shared" si="104"/>
        <v>846.88565853658531</v>
      </c>
      <c r="W202" s="59">
        <f t="shared" si="105"/>
        <v>578.70519999999999</v>
      </c>
      <c r="X202" s="59">
        <f t="shared" si="107"/>
        <v>0</v>
      </c>
      <c r="Y202" s="59">
        <f t="shared" si="108"/>
        <v>578.70519999999999</v>
      </c>
      <c r="Z202" s="60">
        <f t="shared" si="109"/>
        <v>10162.627902439024</v>
      </c>
      <c r="AA202" s="60">
        <f t="shared" si="79"/>
        <v>6944.4624000000003</v>
      </c>
      <c r="AB202" s="60">
        <f t="shared" si="80"/>
        <v>114329.56390243903</v>
      </c>
      <c r="AC202" s="62">
        <f>'[1]2019'!AC189</f>
        <v>2.1999999999999999E-2</v>
      </c>
      <c r="AD202" s="62">
        <v>0.02</v>
      </c>
      <c r="AE202" s="63">
        <f t="shared" si="118"/>
        <v>2515.2504058536583</v>
      </c>
      <c r="AF202" s="64">
        <f t="shared" si="122"/>
        <v>114329.56390243903</v>
      </c>
      <c r="AG202" s="35">
        <f t="shared" si="123"/>
        <v>0</v>
      </c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94" t="s">
        <v>857</v>
      </c>
      <c r="AT202" s="434">
        <f t="shared" si="124"/>
        <v>0.31219512195121951</v>
      </c>
      <c r="AU202" s="433">
        <f t="shared" si="125"/>
        <v>0.37073170731707317</v>
      </c>
      <c r="AV202" s="437">
        <f t="shared" si="126"/>
        <v>5.8536585365853655E-2</v>
      </c>
    </row>
    <row r="203" spans="1:48" s="43" customFormat="1" ht="25.5" outlineLevel="1" collapsed="1">
      <c r="A203" s="48">
        <f t="shared" si="81"/>
        <v>104</v>
      </c>
      <c r="B203" s="49" t="str">
        <f>'[1]2019'!B190</f>
        <v>Электроснабжение ж/д Первомайская 4 от ТП-179 ф.18, 00031703, 29.08.2014</v>
      </c>
      <c r="C203" s="84">
        <v>0.63800000000000001</v>
      </c>
      <c r="D203" s="70" t="s">
        <v>226</v>
      </c>
      <c r="E203" s="70" t="s">
        <v>128</v>
      </c>
      <c r="F203" s="71"/>
      <c r="G203" s="72"/>
      <c r="H203" s="71" t="s">
        <v>429</v>
      </c>
      <c r="I203" s="73" t="str">
        <f>'[1]2016'!I181</f>
        <v>50</v>
      </c>
      <c r="J203" s="74" t="s">
        <v>266</v>
      </c>
      <c r="K203" s="75">
        <v>205</v>
      </c>
      <c r="L203" s="74">
        <f>25*12</f>
        <v>300</v>
      </c>
      <c r="M203" s="75"/>
      <c r="N203" s="76">
        <v>41880</v>
      </c>
      <c r="O203" s="86"/>
      <c r="P203" s="77">
        <f>'[1]2019'!R190</f>
        <v>348669.94</v>
      </c>
      <c r="Q203" s="87"/>
      <c r="R203" s="59">
        <f t="shared" si="78"/>
        <v>348669.94</v>
      </c>
      <c r="S203" s="59">
        <f>'[1]2019'!S190+'[1]2019'!Z190</f>
        <v>108853.05443902439</v>
      </c>
      <c r="T203" s="59">
        <f>'[1]2019'!U190</f>
        <v>239816.88556097564</v>
      </c>
      <c r="U203" s="59">
        <f t="shared" si="117"/>
        <v>219406.93785365857</v>
      </c>
      <c r="V203" s="59">
        <f t="shared" si="104"/>
        <v>1700.8289756097561</v>
      </c>
      <c r="W203" s="59">
        <f t="shared" si="105"/>
        <v>1162.2331333333334</v>
      </c>
      <c r="X203" s="59">
        <f t="shared" si="107"/>
        <v>0</v>
      </c>
      <c r="Y203" s="59">
        <f t="shared" si="108"/>
        <v>1162.2331333333334</v>
      </c>
      <c r="Z203" s="60">
        <f t="shared" si="109"/>
        <v>20409.947707317071</v>
      </c>
      <c r="AA203" s="60">
        <f t="shared" si="79"/>
        <v>13946.797600000002</v>
      </c>
      <c r="AB203" s="60">
        <f t="shared" si="80"/>
        <v>229611.91170731711</v>
      </c>
      <c r="AC203" s="62">
        <f>'[1]2019'!AC190</f>
        <v>2.1999999999999999E-2</v>
      </c>
      <c r="AD203" s="62">
        <v>0.02</v>
      </c>
      <c r="AE203" s="63">
        <f t="shared" si="118"/>
        <v>5051.4620575609761</v>
      </c>
      <c r="AF203" s="64">
        <f t="shared" si="122"/>
        <v>229611.91170731711</v>
      </c>
      <c r="AG203" s="35">
        <f t="shared" si="123"/>
        <v>0</v>
      </c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94" t="s">
        <v>857</v>
      </c>
      <c r="AT203" s="434">
        <f t="shared" si="124"/>
        <v>0.31219512195121951</v>
      </c>
      <c r="AU203" s="433">
        <f t="shared" si="125"/>
        <v>0.37073170731707317</v>
      </c>
      <c r="AV203" s="437">
        <f t="shared" si="126"/>
        <v>5.8536585365853655E-2</v>
      </c>
    </row>
    <row r="204" spans="1:48" s="43" customFormat="1" ht="25.5" outlineLevel="1" collapsed="1">
      <c r="A204" s="48">
        <f t="shared" si="81"/>
        <v>105</v>
      </c>
      <c r="B204" s="49" t="str">
        <f>'[1]2019'!B191</f>
        <v>Электроснабжение здания по ул. Транспортная 30 от ТП-109 ф.2,4, 000000023, 28.12.2012</v>
      </c>
      <c r="C204" s="84">
        <v>0.15</v>
      </c>
      <c r="D204" s="70" t="s">
        <v>430</v>
      </c>
      <c r="E204" s="70" t="s">
        <v>128</v>
      </c>
      <c r="F204" s="71" t="s">
        <v>431</v>
      </c>
      <c r="G204" s="72"/>
      <c r="H204" s="71" t="s">
        <v>432</v>
      </c>
      <c r="I204" s="73" t="str">
        <f>'[1]2016'!I182</f>
        <v>31</v>
      </c>
      <c r="J204" s="74" t="s">
        <v>266</v>
      </c>
      <c r="K204" s="75">
        <v>241</v>
      </c>
      <c r="L204" s="74">
        <f>25*12</f>
        <v>300</v>
      </c>
      <c r="M204" s="75"/>
      <c r="N204" s="76">
        <v>41271</v>
      </c>
      <c r="O204" s="86"/>
      <c r="P204" s="77">
        <f>'[1]2019'!R191</f>
        <v>725291.79</v>
      </c>
      <c r="Q204" s="88"/>
      <c r="R204" s="59">
        <f t="shared" si="78"/>
        <v>725291.79</v>
      </c>
      <c r="S204" s="59">
        <f>'[1]2019'!S191+'[1]2019'!Z191</f>
        <v>252798.79817427386</v>
      </c>
      <c r="T204" s="59">
        <f>'[1]2019'!U191</f>
        <v>472492.99182572612</v>
      </c>
      <c r="U204" s="59">
        <f t="shared" si="117"/>
        <v>436378.87780082982</v>
      </c>
      <c r="V204" s="59">
        <f t="shared" si="104"/>
        <v>3009.509502074689</v>
      </c>
      <c r="W204" s="59">
        <f t="shared" si="105"/>
        <v>2417.6393000000003</v>
      </c>
      <c r="X204" s="59">
        <f t="shared" si="107"/>
        <v>0</v>
      </c>
      <c r="Y204" s="59">
        <f t="shared" si="108"/>
        <v>2417.6393000000003</v>
      </c>
      <c r="Z204" s="60">
        <f t="shared" si="109"/>
        <v>36114.114024896269</v>
      </c>
      <c r="AA204" s="60">
        <f t="shared" si="79"/>
        <v>29011.671600000001</v>
      </c>
      <c r="AB204" s="60">
        <f t="shared" si="80"/>
        <v>454435.93481327797</v>
      </c>
      <c r="AC204" s="62">
        <f>'[1]2019'!AC191</f>
        <v>2.1999999999999999E-2</v>
      </c>
      <c r="AD204" s="62">
        <v>0.02</v>
      </c>
      <c r="AE204" s="63">
        <f t="shared" si="118"/>
        <v>9997.5905658921147</v>
      </c>
      <c r="AF204" s="64">
        <f t="shared" si="122"/>
        <v>454435.93481327797</v>
      </c>
      <c r="AG204" s="35">
        <f t="shared" si="123"/>
        <v>0</v>
      </c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94" t="s">
        <v>857</v>
      </c>
      <c r="AT204" s="434">
        <f t="shared" si="124"/>
        <v>0.34854771784232363</v>
      </c>
      <c r="AU204" s="433">
        <f t="shared" si="125"/>
        <v>0.39834024896265563</v>
      </c>
      <c r="AV204" s="437">
        <f t="shared" si="126"/>
        <v>4.9792531120331995E-2</v>
      </c>
    </row>
    <row r="205" spans="1:48" s="43" customFormat="1" ht="25.5" outlineLevel="1" collapsed="1">
      <c r="A205" s="48">
        <f t="shared" si="81"/>
        <v>106</v>
      </c>
      <c r="B205" s="49" t="str">
        <f>'[1]2019'!B192</f>
        <v>Электроснабжение ИЖД по пер. Западный от ТП-1 ф.3, Э00000066, 30.09.2014</v>
      </c>
      <c r="C205" s="84">
        <v>0.14000000000000001</v>
      </c>
      <c r="D205" s="70" t="s">
        <v>226</v>
      </c>
      <c r="E205" s="70" t="s">
        <v>128</v>
      </c>
      <c r="F205" s="71"/>
      <c r="G205" s="72"/>
      <c r="H205" s="71" t="s">
        <v>433</v>
      </c>
      <c r="I205" s="73" t="str">
        <f>'[1]2016'!I183</f>
        <v>173</v>
      </c>
      <c r="J205" s="74" t="s">
        <v>131</v>
      </c>
      <c r="K205" s="75">
        <v>361</v>
      </c>
      <c r="L205" s="74">
        <f>30*12+1</f>
        <v>361</v>
      </c>
      <c r="M205" s="75"/>
      <c r="N205" s="76">
        <v>41912</v>
      </c>
      <c r="O205" s="86"/>
      <c r="P205" s="77">
        <f>'[1]2019'!R192</f>
        <v>247018.25</v>
      </c>
      <c r="Q205" s="87"/>
      <c r="R205" s="59">
        <f t="shared" si="78"/>
        <v>247018.25</v>
      </c>
      <c r="S205" s="59">
        <f>'[1]2019'!S192+'[1]2019'!Z192</f>
        <v>30763.190000000002</v>
      </c>
      <c r="T205" s="59">
        <f>'[1]2019'!U192</f>
        <v>216255.06</v>
      </c>
      <c r="U205" s="59">
        <f t="shared" si="117"/>
        <v>207546.78</v>
      </c>
      <c r="V205" s="59">
        <v>725.69</v>
      </c>
      <c r="W205" s="59">
        <v>725.69</v>
      </c>
      <c r="X205" s="59">
        <f t="shared" si="107"/>
        <v>0</v>
      </c>
      <c r="Y205" s="59">
        <v>725.69</v>
      </c>
      <c r="Z205" s="60">
        <f t="shared" si="109"/>
        <v>8708.2800000000007</v>
      </c>
      <c r="AA205" s="60">
        <f t="shared" si="79"/>
        <v>8708.2800000000007</v>
      </c>
      <c r="AB205" s="60">
        <f t="shared" si="80"/>
        <v>211900.91999999998</v>
      </c>
      <c r="AC205" s="62">
        <f>'[1]2019'!AC192</f>
        <v>2.1999999999999999E-2</v>
      </c>
      <c r="AD205" s="62">
        <v>0.02</v>
      </c>
      <c r="AE205" s="63">
        <f t="shared" si="118"/>
        <v>4661.8202399999991</v>
      </c>
      <c r="AF205" s="64">
        <f t="shared" si="122"/>
        <v>211900.91999999998</v>
      </c>
      <c r="AG205" s="35">
        <f t="shared" si="123"/>
        <v>0</v>
      </c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94" t="s">
        <v>857</v>
      </c>
      <c r="AT205" s="434">
        <f t="shared" si="124"/>
        <v>0.12453812623156388</v>
      </c>
      <c r="AU205" s="433">
        <f t="shared" si="125"/>
        <v>0.15979171579427837</v>
      </c>
      <c r="AV205" s="437">
        <f t="shared" si="126"/>
        <v>3.5253589562714488E-2</v>
      </c>
    </row>
    <row r="206" spans="1:48" s="43" customFormat="1" ht="25.5" outlineLevel="1" collapsed="1">
      <c r="A206" s="48">
        <f t="shared" si="81"/>
        <v>107</v>
      </c>
      <c r="B206" s="49" t="str">
        <f>'[1]2019'!B193</f>
        <v>Электроснабжение магазина по ул.Славского,20б от ВУ-2 (от ТП-316 ф.6) ГСК "Ветерок" (КЛ-0,4кВ), 000000024, 28.02.2013</v>
      </c>
      <c r="C206" s="84">
        <f>120/1000</f>
        <v>0.12</v>
      </c>
      <c r="D206" s="70" t="s">
        <v>226</v>
      </c>
      <c r="E206" s="70" t="s">
        <v>128</v>
      </c>
      <c r="F206" s="71"/>
      <c r="G206" s="72"/>
      <c r="H206" s="71" t="s">
        <v>434</v>
      </c>
      <c r="I206" s="73" t="str">
        <f>'[1]2016'!I184</f>
        <v>32</v>
      </c>
      <c r="J206" s="74" t="s">
        <v>266</v>
      </c>
      <c r="K206" s="75">
        <v>241</v>
      </c>
      <c r="L206" s="74">
        <f>25*12</f>
        <v>300</v>
      </c>
      <c r="M206" s="75"/>
      <c r="N206" s="76">
        <v>41333</v>
      </c>
      <c r="O206" s="86"/>
      <c r="P206" s="77">
        <f>'[1]2019'!R193</f>
        <v>53300.63</v>
      </c>
      <c r="Q206" s="88"/>
      <c r="R206" s="59">
        <f t="shared" si="78"/>
        <v>53300.63</v>
      </c>
      <c r="S206" s="59">
        <f>'[1]2019'!S193+'[1]2019'!Z193</f>
        <v>18135.484066390043</v>
      </c>
      <c r="T206" s="59">
        <f>'[1]2019'!U193</f>
        <v>35165.145933609951</v>
      </c>
      <c r="U206" s="59">
        <f t="shared" si="117"/>
        <v>32511.172655601651</v>
      </c>
      <c r="V206" s="59">
        <f t="shared" si="104"/>
        <v>221.16443983402488</v>
      </c>
      <c r="W206" s="59">
        <f t="shared" si="105"/>
        <v>177.66876666666667</v>
      </c>
      <c r="X206" s="59">
        <f t="shared" si="107"/>
        <v>0</v>
      </c>
      <c r="Y206" s="59">
        <f t="shared" si="108"/>
        <v>177.66876666666667</v>
      </c>
      <c r="Z206" s="60">
        <f t="shared" si="109"/>
        <v>2653.9732780082986</v>
      </c>
      <c r="AA206" s="60">
        <f t="shared" si="79"/>
        <v>2132.0252</v>
      </c>
      <c r="AB206" s="60">
        <f t="shared" si="80"/>
        <v>33838.159294605801</v>
      </c>
      <c r="AC206" s="62">
        <f>'[1]2019'!AC193</f>
        <v>2.1999999999999999E-2</v>
      </c>
      <c r="AD206" s="62">
        <v>0.02</v>
      </c>
      <c r="AE206" s="63">
        <f t="shared" si="118"/>
        <v>744.43950448132762</v>
      </c>
      <c r="AF206" s="64">
        <f t="shared" si="122"/>
        <v>33838.159294605801</v>
      </c>
      <c r="AG206" s="35">
        <f t="shared" si="123"/>
        <v>0</v>
      </c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94" t="s">
        <v>857</v>
      </c>
      <c r="AT206" s="434">
        <f t="shared" si="124"/>
        <v>0.34024896265560173</v>
      </c>
      <c r="AU206" s="433">
        <f t="shared" si="125"/>
        <v>0.39004149377593367</v>
      </c>
      <c r="AV206" s="437">
        <f t="shared" si="126"/>
        <v>4.979253112033194E-2</v>
      </c>
    </row>
    <row r="207" spans="1:48" s="43" customFormat="1" ht="25.5" outlineLevel="1" collapsed="1">
      <c r="A207" s="48">
        <f t="shared" si="81"/>
        <v>108</v>
      </c>
      <c r="B207" s="49" t="str">
        <f>'[1]2019'!B194</f>
        <v>Электроснабжение нежилого здания КВЛ-0,4кВ (от ТП-259 ф.4) ул.Курчатова, 36 г, Э00000035, 30.11.2013</v>
      </c>
      <c r="C207" s="84">
        <v>0.11</v>
      </c>
      <c r="D207" s="70" t="s">
        <v>435</v>
      </c>
      <c r="E207" s="70" t="s">
        <v>128</v>
      </c>
      <c r="F207" s="71" t="s">
        <v>436</v>
      </c>
      <c r="G207" s="72"/>
      <c r="H207" s="71" t="s">
        <v>437</v>
      </c>
      <c r="I207" s="73" t="str">
        <f>'[1]2016'!I185</f>
        <v>147</v>
      </c>
      <c r="J207" s="74" t="s">
        <v>266</v>
      </c>
      <c r="K207" s="75">
        <v>241</v>
      </c>
      <c r="L207" s="74">
        <f>25*12</f>
        <v>300</v>
      </c>
      <c r="M207" s="75"/>
      <c r="N207" s="76">
        <v>41608</v>
      </c>
      <c r="O207" s="86"/>
      <c r="P207" s="77">
        <f>'[1]2019'!R194</f>
        <v>238406.13</v>
      </c>
      <c r="Q207" s="88"/>
      <c r="R207" s="59">
        <f t="shared" ref="R207:R269" si="127">SUM(P207:Q207)</f>
        <v>238406.13</v>
      </c>
      <c r="S207" s="59">
        <f>'[1]2019'!S194+'[1]2019'!Z194</f>
        <v>72214.304937759327</v>
      </c>
      <c r="T207" s="59">
        <f>'[1]2019'!U194</f>
        <v>166191.82506224068</v>
      </c>
      <c r="U207" s="59">
        <f t="shared" si="117"/>
        <v>154320.98041493777</v>
      </c>
      <c r="V207" s="59">
        <f t="shared" si="104"/>
        <v>989.2370539419087</v>
      </c>
      <c r="W207" s="59">
        <f t="shared" si="105"/>
        <v>794.68709999999999</v>
      </c>
      <c r="X207" s="59">
        <f t="shared" si="107"/>
        <v>0</v>
      </c>
      <c r="Y207" s="59">
        <f t="shared" si="108"/>
        <v>794.68709999999999</v>
      </c>
      <c r="Z207" s="60">
        <f t="shared" si="109"/>
        <v>11870.844647302903</v>
      </c>
      <c r="AA207" s="60">
        <f t="shared" ref="AA207:AA269" si="128">IF($N207&gt;$T$13,(DATEDIF($N207,$U$13,"M")*$Y207),IF($Q207=0,(IF(W207*12&lt;U207,W207*12,U207)),(DATEDIF($T$13,$O207,"M")+1)*W207+(DATEDIF($O207,$U$13,"M")*Y207)))</f>
        <v>9536.2451999999994</v>
      </c>
      <c r="AB207" s="60">
        <f t="shared" ref="AB207:AB269" si="129">SUM(U207,T207)/2</f>
        <v>160256.40273858921</v>
      </c>
      <c r="AC207" s="62">
        <f>'[1]2019'!AC194</f>
        <v>2.1999999999999999E-2</v>
      </c>
      <c r="AD207" s="62">
        <v>0.02</v>
      </c>
      <c r="AE207" s="63">
        <f t="shared" si="118"/>
        <v>3525.6408602489623</v>
      </c>
      <c r="AF207" s="64">
        <f t="shared" si="122"/>
        <v>160256.40273858921</v>
      </c>
      <c r="AG207" s="35">
        <f t="shared" si="123"/>
        <v>0</v>
      </c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94" t="s">
        <v>857</v>
      </c>
      <c r="AT207" s="434">
        <f t="shared" si="124"/>
        <v>0.30290456431535268</v>
      </c>
      <c r="AU207" s="433">
        <f t="shared" si="125"/>
        <v>0.35269709543568462</v>
      </c>
      <c r="AV207" s="437">
        <f t="shared" si="126"/>
        <v>4.979253112033194E-2</v>
      </c>
    </row>
    <row r="208" spans="1:48" s="43" customFormat="1" ht="25.5" outlineLevel="1" collapsed="1">
      <c r="A208" s="48">
        <f t="shared" ref="A208:A270" si="130">A207+1</f>
        <v>109</v>
      </c>
      <c r="B208" s="49" t="str">
        <f>'[1]2019'!B195</f>
        <v>Электроснабжение офисного комплекса по ул. Трудовой 4/1 (ТП-1), 00060045, 29.08.2014</v>
      </c>
      <c r="C208" s="84">
        <v>0.05</v>
      </c>
      <c r="D208" s="70" t="s">
        <v>226</v>
      </c>
      <c r="E208" s="70" t="s">
        <v>128</v>
      </c>
      <c r="F208" s="71"/>
      <c r="G208" s="72"/>
      <c r="H208" s="71" t="s">
        <v>438</v>
      </c>
      <c r="I208" s="73" t="str">
        <f>'[1]2016'!I186</f>
        <v>107</v>
      </c>
      <c r="J208" s="74" t="s">
        <v>87</v>
      </c>
      <c r="K208" s="75">
        <v>145</v>
      </c>
      <c r="L208" s="74">
        <f>20*12</f>
        <v>240</v>
      </c>
      <c r="M208" s="75"/>
      <c r="N208" s="76">
        <v>41880</v>
      </c>
      <c r="O208" s="86"/>
      <c r="P208" s="77">
        <f>'[1]2019'!R195</f>
        <v>644537.91</v>
      </c>
      <c r="Q208" s="87"/>
      <c r="R208" s="59">
        <f t="shared" si="127"/>
        <v>644537.91</v>
      </c>
      <c r="S208" s="59">
        <f>'[1]2019'!S195+'[1]2019'!Z195</f>
        <v>78561.716965517247</v>
      </c>
      <c r="T208" s="59">
        <f>'[1]2019'!U195</f>
        <v>565976.19303448277</v>
      </c>
      <c r="U208" s="59">
        <f t="shared" si="117"/>
        <v>482127.87303448276</v>
      </c>
      <c r="V208" s="59">
        <v>6987.36</v>
      </c>
      <c r="W208" s="59">
        <v>6987.36</v>
      </c>
      <c r="X208" s="59">
        <f t="shared" si="107"/>
        <v>0</v>
      </c>
      <c r="Y208" s="59">
        <f t="shared" si="108"/>
        <v>2685.5746250000002</v>
      </c>
      <c r="Z208" s="60">
        <f t="shared" si="109"/>
        <v>83848.319999999992</v>
      </c>
      <c r="AA208" s="60">
        <f t="shared" si="128"/>
        <v>83848.319999999992</v>
      </c>
      <c r="AB208" s="60">
        <f t="shared" si="129"/>
        <v>524052.03303448274</v>
      </c>
      <c r="AC208" s="62">
        <f>'[1]2019'!AC195</f>
        <v>2.1999999999999999E-2</v>
      </c>
      <c r="AD208" s="62">
        <v>0.02</v>
      </c>
      <c r="AE208" s="63">
        <f t="shared" si="118"/>
        <v>11529.144726758619</v>
      </c>
      <c r="AF208" s="64">
        <f t="shared" si="122"/>
        <v>524052.03303448274</v>
      </c>
      <c r="AG208" s="35">
        <f t="shared" si="123"/>
        <v>0</v>
      </c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94" t="s">
        <v>857</v>
      </c>
      <c r="AT208" s="434">
        <f t="shared" si="124"/>
        <v>0.12188843471676825</v>
      </c>
      <c r="AU208" s="433">
        <f t="shared" si="125"/>
        <v>0.251979029387918</v>
      </c>
      <c r="AV208" s="437">
        <f t="shared" si="126"/>
        <v>0.13009059467114975</v>
      </c>
    </row>
    <row r="209" spans="1:48" s="43" customFormat="1" ht="25.5" outlineLevel="1" collapsed="1">
      <c r="A209" s="48">
        <f t="shared" si="130"/>
        <v>110</v>
      </c>
      <c r="B209" s="49" t="str">
        <f>'[1]2019'!B196</f>
        <v>Электроснабжение туалетного модуля-павильона г. Северск территория в районе Северского музыкального , Э00000071, 31.12.2014</v>
      </c>
      <c r="C209" s="84">
        <v>0.05</v>
      </c>
      <c r="D209" s="70" t="s">
        <v>439</v>
      </c>
      <c r="E209" s="70" t="s">
        <v>128</v>
      </c>
      <c r="F209" s="71"/>
      <c r="G209" s="72"/>
      <c r="H209" s="71" t="s">
        <v>440</v>
      </c>
      <c r="I209" s="73" t="str">
        <f>'[1]2016'!I187</f>
        <v>178</v>
      </c>
      <c r="J209" s="74" t="s">
        <v>135</v>
      </c>
      <c r="K209" s="75">
        <v>84</v>
      </c>
      <c r="L209" s="74">
        <f>7*12</f>
        <v>84</v>
      </c>
      <c r="M209" s="75"/>
      <c r="N209" s="76">
        <v>42004</v>
      </c>
      <c r="O209" s="86"/>
      <c r="P209" s="77">
        <f>'[1]2019'!R196</f>
        <v>10334.41</v>
      </c>
      <c r="Q209" s="87"/>
      <c r="R209" s="59">
        <f t="shared" si="127"/>
        <v>10334.41</v>
      </c>
      <c r="S209" s="59">
        <f>'[1]2019'!S196+'[1]2019'!Z196</f>
        <v>7381.7214285714281</v>
      </c>
      <c r="T209" s="59">
        <f>'[1]2019'!U196</f>
        <v>2952.6885714285727</v>
      </c>
      <c r="U209" s="59">
        <f>T209+Q209-Z209</f>
        <v>1476.344285714287</v>
      </c>
      <c r="V209" s="59">
        <f t="shared" si="104"/>
        <v>123.02869047619048</v>
      </c>
      <c r="W209" s="59">
        <f t="shared" si="105"/>
        <v>123.02869047619048</v>
      </c>
      <c r="X209" s="59">
        <f t="shared" si="107"/>
        <v>0</v>
      </c>
      <c r="Y209" s="59">
        <f t="shared" si="108"/>
        <v>123.02869047619048</v>
      </c>
      <c r="Z209" s="60">
        <f>IF($N209&gt;$T$13,(DATEDIF($N209,$U$13,"M")*$X209),IF($Q209=0,(IF(V209*12&lt;T209,V209*12,T209)),(DATEDIF($T$13,$O209,"M")+1)*V209+(DATEDIF($O209,$U$13,"M")*X209)))</f>
        <v>1476.3442857142857</v>
      </c>
      <c r="AA209" s="60">
        <f t="shared" si="128"/>
        <v>1476.344285714287</v>
      </c>
      <c r="AB209" s="60">
        <f t="shared" si="129"/>
        <v>2214.51642857143</v>
      </c>
      <c r="AC209" s="62">
        <f>'[1]2019'!AC196</f>
        <v>2.1999999999999999E-2</v>
      </c>
      <c r="AD209" s="62">
        <v>0.02</v>
      </c>
      <c r="AE209" s="63">
        <f t="shared" si="118"/>
        <v>48.719361428571453</v>
      </c>
      <c r="AF209" s="64">
        <f t="shared" si="122"/>
        <v>2214.51642857143</v>
      </c>
      <c r="AG209" s="35">
        <f t="shared" si="123"/>
        <v>0</v>
      </c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94" t="s">
        <v>857</v>
      </c>
      <c r="AT209" s="434">
        <f t="shared" si="124"/>
        <v>0.7142857142857143</v>
      </c>
      <c r="AU209" s="433">
        <f t="shared" si="125"/>
        <v>0.85714285714285721</v>
      </c>
      <c r="AV209" s="437">
        <f t="shared" si="126"/>
        <v>0.1428571428571429</v>
      </c>
    </row>
    <row r="210" spans="1:48" s="43" customFormat="1" ht="25.5" outlineLevel="1" collapsed="1">
      <c r="A210" s="48">
        <f t="shared" si="130"/>
        <v>111</v>
      </c>
      <c r="B210" s="49" t="str">
        <f>'[1]2019'!B197</f>
        <v>Электроснабжение электрооборудования здания автомойки по ул.Восточная, 2 (КЛ-0,4 кВ от ТП-290 до ВУ , Э00000026, 31.07.2013</v>
      </c>
      <c r="C210" s="84">
        <v>0.16</v>
      </c>
      <c r="D210" s="70" t="s">
        <v>441</v>
      </c>
      <c r="E210" s="70" t="s">
        <v>128</v>
      </c>
      <c r="F210" s="71" t="s">
        <v>442</v>
      </c>
      <c r="G210" s="72"/>
      <c r="H210" s="71" t="s">
        <v>443</v>
      </c>
      <c r="I210" s="73" t="str">
        <f>'[1]2016'!I188</f>
        <v>139</v>
      </c>
      <c r="J210" s="74" t="s">
        <v>266</v>
      </c>
      <c r="K210" s="75">
        <v>241</v>
      </c>
      <c r="L210" s="74">
        <f>25*12</f>
        <v>300</v>
      </c>
      <c r="M210" s="75"/>
      <c r="N210" s="76">
        <v>41486</v>
      </c>
      <c r="O210" s="86"/>
      <c r="P210" s="77">
        <f>'[1]2019'!R197</f>
        <v>214200.27</v>
      </c>
      <c r="Q210" s="88"/>
      <c r="R210" s="59">
        <f t="shared" si="127"/>
        <v>214200.27</v>
      </c>
      <c r="S210" s="59">
        <f>'[1]2019'!S197+'[1]2019'!Z197</f>
        <v>68437.430663900406</v>
      </c>
      <c r="T210" s="59">
        <f>'[1]2019'!U197</f>
        <v>145762.83933609957</v>
      </c>
      <c r="U210" s="59">
        <f>T210+Q210-Z210</f>
        <v>135097.26572614105</v>
      </c>
      <c r="V210" s="59">
        <f t="shared" si="104"/>
        <v>888.79780082987543</v>
      </c>
      <c r="W210" s="59">
        <f t="shared" si="105"/>
        <v>714.0009</v>
      </c>
      <c r="X210" s="59">
        <f t="shared" si="107"/>
        <v>0</v>
      </c>
      <c r="Y210" s="59">
        <f t="shared" si="108"/>
        <v>714.0009</v>
      </c>
      <c r="Z210" s="60">
        <f t="shared" ref="Z210:Z272" si="131">IF($N210&gt;$T$13,(DATEDIF($N210,$U$13,"M")*$X210),IF($Q210=0,(IF(V210*12&lt;T210,V210*12,T210)),(DATEDIF($T$13,$O210,"M")+1)*V210+(DATEDIF($O210,$U$13,"M")*X210)))</f>
        <v>10665.573609958505</v>
      </c>
      <c r="AA210" s="60">
        <f t="shared" si="128"/>
        <v>8568.0108</v>
      </c>
      <c r="AB210" s="60">
        <f t="shared" si="129"/>
        <v>140430.05253112031</v>
      </c>
      <c r="AC210" s="62">
        <f>'[1]2019'!AC197</f>
        <v>2.1999999999999999E-2</v>
      </c>
      <c r="AD210" s="62">
        <v>0.02</v>
      </c>
      <c r="AE210" s="63">
        <f>IF($C$3="УСН",0,IF(AND($E210="движимое",N210&gt;$AF$1),0,IF($G172=0,AB210*AC210,G210*AD210)))</f>
        <v>3089.4611556846467</v>
      </c>
      <c r="AF210" s="64">
        <f t="shared" si="122"/>
        <v>140430.05253112031</v>
      </c>
      <c r="AG210" s="35">
        <f t="shared" si="123"/>
        <v>0</v>
      </c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94" t="s">
        <v>857</v>
      </c>
      <c r="AT210" s="434">
        <f t="shared" si="124"/>
        <v>0.31950207468879666</v>
      </c>
      <c r="AU210" s="433">
        <f t="shared" si="125"/>
        <v>0.3692946058091286</v>
      </c>
      <c r="AV210" s="437">
        <f t="shared" si="126"/>
        <v>4.979253112033194E-2</v>
      </c>
    </row>
    <row r="211" spans="1:48" s="83" customFormat="1" ht="25.5" hidden="1" outlineLevel="1" collapsed="1">
      <c r="A211" s="70">
        <f t="shared" si="130"/>
        <v>112</v>
      </c>
      <c r="B211" s="69" t="str">
        <f>'[1]2019'!B198</f>
        <v>АИИС КУЭ в городских сетях (уровень ИВК), Э00000167</v>
      </c>
      <c r="C211" s="84">
        <v>1</v>
      </c>
      <c r="D211" s="70" t="s">
        <v>226</v>
      </c>
      <c r="E211" s="70" t="s">
        <v>81</v>
      </c>
      <c r="F211" s="71"/>
      <c r="G211" s="72">
        <v>0</v>
      </c>
      <c r="H211" s="71" t="s">
        <v>444</v>
      </c>
      <c r="I211" s="95" t="s">
        <v>445</v>
      </c>
      <c r="J211" s="74" t="s">
        <v>135</v>
      </c>
      <c r="K211" s="75">
        <v>84</v>
      </c>
      <c r="L211" s="74">
        <f>7*12</f>
        <v>84</v>
      </c>
      <c r="M211" s="75"/>
      <c r="N211" s="76">
        <v>42766</v>
      </c>
      <c r="O211" s="76"/>
      <c r="P211" s="77">
        <f>'[1]2019'!R198</f>
        <v>4227433.9800000004</v>
      </c>
      <c r="Q211" s="96"/>
      <c r="R211" s="59">
        <f t="shared" si="127"/>
        <v>4227433.9800000004</v>
      </c>
      <c r="S211" s="59">
        <f>'[1]2019'!S198+'[1]2019'!Z198</f>
        <v>1761430.8250000002</v>
      </c>
      <c r="T211" s="59">
        <f>'[1]2019'!U198</f>
        <v>2466003.1550000003</v>
      </c>
      <c r="U211" s="59">
        <f>T211+Q211-Z211</f>
        <v>1862084.0150000001</v>
      </c>
      <c r="V211" s="59">
        <f t="shared" si="104"/>
        <v>50326.595000000008</v>
      </c>
      <c r="W211" s="59">
        <f t="shared" si="105"/>
        <v>50326.595000000008</v>
      </c>
      <c r="X211" s="59">
        <f t="shared" si="107"/>
        <v>0</v>
      </c>
      <c r="Y211" s="59">
        <f t="shared" si="108"/>
        <v>50326.595000000008</v>
      </c>
      <c r="Z211" s="60">
        <f t="shared" si="131"/>
        <v>603919.14000000013</v>
      </c>
      <c r="AA211" s="60">
        <f t="shared" si="128"/>
        <v>603919.14000000013</v>
      </c>
      <c r="AB211" s="60">
        <f t="shared" si="129"/>
        <v>2164043.585</v>
      </c>
      <c r="AC211" s="62">
        <f>'[1]2019'!AC198</f>
        <v>0</v>
      </c>
      <c r="AD211" s="62">
        <v>0</v>
      </c>
      <c r="AE211" s="63">
        <f>IF($C$3="УСН",0,IF(AND($E211="движимое",N211&gt;$AF$1),0,IF($G173=0,AB211*AC211,G211*AD211)))</f>
        <v>0</v>
      </c>
      <c r="AU211" s="89"/>
    </row>
    <row r="212" spans="1:48" s="83" customFormat="1" ht="25.5" hidden="1" outlineLevel="1" collapsed="1">
      <c r="A212" s="70">
        <f t="shared" si="130"/>
        <v>113</v>
      </c>
      <c r="B212" s="69" t="str">
        <f>'[1]2019'!B199</f>
        <v>АИИС КУЭ в городских сетях (уровень ИИК, ИВКЭ)*, Э00000166</v>
      </c>
      <c r="C212" s="84">
        <v>1</v>
      </c>
      <c r="D212" s="70" t="s">
        <v>226</v>
      </c>
      <c r="E212" s="70" t="s">
        <v>81</v>
      </c>
      <c r="F212" s="71"/>
      <c r="G212" s="72">
        <v>0</v>
      </c>
      <c r="H212" s="71" t="s">
        <v>446</v>
      </c>
      <c r="I212" s="95" t="s">
        <v>447</v>
      </c>
      <c r="J212" s="74" t="s">
        <v>158</v>
      </c>
      <c r="K212" s="91">
        <f>5*12</f>
        <v>60</v>
      </c>
      <c r="L212" s="74">
        <f>5*12</f>
        <v>60</v>
      </c>
      <c r="M212" s="91">
        <v>60</v>
      </c>
      <c r="N212" s="76">
        <v>42765</v>
      </c>
      <c r="O212" s="76">
        <v>43861</v>
      </c>
      <c r="P212" s="77">
        <f>'[1]2019'!R199</f>
        <v>43122017.409999996</v>
      </c>
      <c r="Q212" s="77">
        <v>14471.17</v>
      </c>
      <c r="R212" s="59">
        <f t="shared" si="127"/>
        <v>43136488.579999998</v>
      </c>
      <c r="S212" s="59">
        <f>'[1]2019'!S199+'[1]2019'!Z199</f>
        <v>23095283.469999999</v>
      </c>
      <c r="T212" s="59">
        <f>'[1]2019'!U199</f>
        <v>20026733.939999998</v>
      </c>
      <c r="U212" s="59">
        <f>T212+Q212-Z212</f>
        <v>10421740.23</v>
      </c>
      <c r="V212" s="59">
        <v>801069.36</v>
      </c>
      <c r="W212" s="59">
        <v>801069.36</v>
      </c>
      <c r="X212" s="59">
        <v>801672.32</v>
      </c>
      <c r="Y212" s="59">
        <v>801672.32</v>
      </c>
      <c r="Z212" s="60">
        <f t="shared" si="131"/>
        <v>9619464.879999999</v>
      </c>
      <c r="AA212" s="60">
        <f t="shared" si="128"/>
        <v>9619464.879999999</v>
      </c>
      <c r="AB212" s="60">
        <f t="shared" si="129"/>
        <v>15224237.084999999</v>
      </c>
      <c r="AC212" s="62">
        <f>'[1]2019'!AC199</f>
        <v>0</v>
      </c>
      <c r="AD212" s="62">
        <v>0</v>
      </c>
      <c r="AE212" s="63">
        <f>IF($C$3="УСН",0,IF(AND($E212="движимое",N212&gt;$AF$1),0,IF($G174=0,AB212*AC212,G212*AD212)))</f>
        <v>0</v>
      </c>
      <c r="AU212" s="89"/>
    </row>
    <row r="213" spans="1:48" s="43" customFormat="1" ht="25.5" outlineLevel="1">
      <c r="A213" s="48">
        <f t="shared" si="130"/>
        <v>114</v>
      </c>
      <c r="B213" s="49" t="str">
        <f>'[1]2019'!B200</f>
        <v>Линия электропередачи (КЛ-0,4кВ) для электроснабжения здания по ул. Победы, 1б от ТП-228, Э00000191, 30.06.2017</v>
      </c>
      <c r="C213" s="69">
        <v>0.26</v>
      </c>
      <c r="D213" s="70" t="s">
        <v>448</v>
      </c>
      <c r="E213" s="70" t="s">
        <v>128</v>
      </c>
      <c r="F213" s="71"/>
      <c r="G213" s="72"/>
      <c r="H213" s="71" t="s">
        <v>449</v>
      </c>
      <c r="I213" s="95" t="s">
        <v>450</v>
      </c>
      <c r="J213" s="74" t="s">
        <v>149</v>
      </c>
      <c r="K213" s="75">
        <v>60</v>
      </c>
      <c r="L213" s="74">
        <v>60</v>
      </c>
      <c r="M213" s="75"/>
      <c r="N213" s="76">
        <v>42916</v>
      </c>
      <c r="O213" s="76"/>
      <c r="P213" s="77">
        <f>'[1]2019'!R200</f>
        <v>278292.01</v>
      </c>
      <c r="Q213" s="96"/>
      <c r="R213" s="59">
        <f t="shared" si="127"/>
        <v>278292.01</v>
      </c>
      <c r="S213" s="59">
        <f>'[1]2019'!S200+'[1]2019'!Z200</f>
        <v>139146.005</v>
      </c>
      <c r="T213" s="59">
        <f>'[1]2019'!U200</f>
        <v>139146.005</v>
      </c>
      <c r="U213" s="59">
        <f t="shared" ref="U213:U251" si="132">T213+Q213-Z213</f>
        <v>83487.603000000003</v>
      </c>
      <c r="V213" s="59">
        <f t="shared" ref="V213:V275" si="133">IF(K213=0,0,P213/K213)</f>
        <v>4638.2001666666665</v>
      </c>
      <c r="W213" s="59">
        <f t="shared" ref="W213:W275" si="134">IF(L213=0,0,IF(K213&gt;L213,V213,P213/L213))</f>
        <v>4638.2001666666665</v>
      </c>
      <c r="X213" s="59">
        <f t="shared" ref="X213:X275" si="135">IF(M213=0,0,R213/M213)</f>
        <v>0</v>
      </c>
      <c r="Y213" s="59">
        <f t="shared" ref="Y213:Y275" si="136">IF(L213=0,0,IF(M213&gt;L213,X213,R213/L213))</f>
        <v>4638.2001666666665</v>
      </c>
      <c r="Z213" s="60">
        <f t="shared" si="131"/>
        <v>55658.402000000002</v>
      </c>
      <c r="AA213" s="60">
        <f t="shared" si="128"/>
        <v>55658.402000000002</v>
      </c>
      <c r="AB213" s="60">
        <f t="shared" si="129"/>
        <v>111316.804</v>
      </c>
      <c r="AC213" s="62">
        <f>'[1]2019'!AC200</f>
        <v>2.1999999999999999E-2</v>
      </c>
      <c r="AD213" s="62">
        <v>0.02</v>
      </c>
      <c r="AE213" s="63">
        <f>IF($C$3="УСН",0,IF(AND($E213="движимое",N213&gt;$AF$1),0,IF($G173=0,AB213*AC213,G213*AD213)))</f>
        <v>2448.9696880000001</v>
      </c>
      <c r="AF213" s="64">
        <f>(T213+U213)/2</f>
        <v>111316.804</v>
      </c>
      <c r="AG213" s="35">
        <f>AB213-AF213</f>
        <v>0</v>
      </c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94" t="s">
        <v>857</v>
      </c>
      <c r="AT213" s="434">
        <f t="shared" ref="AT213:AT246" si="137">S213/P213*100%</f>
        <v>0.5</v>
      </c>
      <c r="AU213" s="433">
        <f t="shared" ref="AU213:AU246" si="138">(S213+Z213)/P213*100%</f>
        <v>0.7</v>
      </c>
      <c r="AV213" s="437">
        <f t="shared" ref="AV213:AV246" si="139">AU213-AT213</f>
        <v>0.19999999999999996</v>
      </c>
    </row>
    <row r="214" spans="1:48" s="43" customFormat="1" ht="25.5" outlineLevel="1">
      <c r="A214" s="48">
        <f t="shared" si="130"/>
        <v>115</v>
      </c>
      <c r="B214" s="49" t="str">
        <f>'[1]2019'!B201</f>
        <v>Электроснабжение ИЖД по пер. Западный от ТП-1 ф.2, 00031708, 09.01.2017</v>
      </c>
      <c r="C214" s="69">
        <f>0.15+0.2</f>
        <v>0.35</v>
      </c>
      <c r="D214" s="70" t="s">
        <v>451</v>
      </c>
      <c r="E214" s="70" t="s">
        <v>128</v>
      </c>
      <c r="F214" s="71"/>
      <c r="G214" s="72"/>
      <c r="H214" s="71" t="s">
        <v>452</v>
      </c>
      <c r="I214" s="95" t="s">
        <v>453</v>
      </c>
      <c r="J214" s="74" t="s">
        <v>168</v>
      </c>
      <c r="K214" s="75">
        <f>L214</f>
        <v>180</v>
      </c>
      <c r="L214" s="74">
        <f>15*12</f>
        <v>180</v>
      </c>
      <c r="M214" s="75"/>
      <c r="N214" s="76">
        <v>42744</v>
      </c>
      <c r="O214" s="76"/>
      <c r="P214" s="77">
        <f>'[1]2019'!R201</f>
        <v>161982.04999999999</v>
      </c>
      <c r="Q214" s="96"/>
      <c r="R214" s="59">
        <f t="shared" si="127"/>
        <v>161982.04999999999</v>
      </c>
      <c r="S214" s="59">
        <f>'[1]2019'!S201+'[1]2019'!Z201</f>
        <v>31496.509722222218</v>
      </c>
      <c r="T214" s="59">
        <f>'[1]2019'!U201</f>
        <v>130485.54027777775</v>
      </c>
      <c r="U214" s="59">
        <f t="shared" si="132"/>
        <v>119686.73694444442</v>
      </c>
      <c r="V214" s="59">
        <f t="shared" si="133"/>
        <v>899.90027777777766</v>
      </c>
      <c r="W214" s="59">
        <f t="shared" si="134"/>
        <v>899.90027777777766</v>
      </c>
      <c r="X214" s="59">
        <f t="shared" si="135"/>
        <v>0</v>
      </c>
      <c r="Y214" s="59">
        <f t="shared" si="136"/>
        <v>899.90027777777766</v>
      </c>
      <c r="Z214" s="60">
        <f t="shared" si="131"/>
        <v>10798.803333333331</v>
      </c>
      <c r="AA214" s="60">
        <f t="shared" si="128"/>
        <v>10798.803333333331</v>
      </c>
      <c r="AB214" s="60">
        <f t="shared" si="129"/>
        <v>125086.13861111109</v>
      </c>
      <c r="AC214" s="62">
        <f>'[1]2019'!AC201</f>
        <v>2.1999999999999999E-2</v>
      </c>
      <c r="AD214" s="62">
        <v>0.02</v>
      </c>
      <c r="AE214" s="63">
        <f>IF($C$3="УСН",0,IF(AND($E214="движимое",N214&gt;$AF$1),0,IF($G174=0,AB214*AC214,G214*AD214)))</f>
        <v>2751.8950494444439</v>
      </c>
      <c r="AF214" s="64">
        <f>(T214+U214)/2</f>
        <v>125086.13861111109</v>
      </c>
      <c r="AG214" s="35">
        <f>AB214-AF214</f>
        <v>0</v>
      </c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94" t="s">
        <v>857</v>
      </c>
      <c r="AT214" s="434">
        <f t="shared" si="137"/>
        <v>0.19444444444444442</v>
      </c>
      <c r="AU214" s="433">
        <f t="shared" si="138"/>
        <v>0.26111111111111107</v>
      </c>
      <c r="AV214" s="437">
        <f t="shared" si="139"/>
        <v>6.6666666666666652E-2</v>
      </c>
    </row>
    <row r="215" spans="1:48" s="43" customFormat="1" ht="25.5" outlineLevel="1">
      <c r="A215" s="48">
        <f t="shared" si="130"/>
        <v>116</v>
      </c>
      <c r="B215" s="49" t="str">
        <f>'[1]2019'!B202</f>
        <v>Линия электропередачи (ВЛИ-0,4 кВ) для электроснабжения 19-ти ИГБ по ул.Сосновая 2,стр.№ 10 от ТП-35, Э00000171, 30.04.2017</v>
      </c>
      <c r="C215" s="69"/>
      <c r="D215" s="70" t="s">
        <v>454</v>
      </c>
      <c r="E215" s="70" t="s">
        <v>128</v>
      </c>
      <c r="F215" s="71"/>
      <c r="G215" s="72"/>
      <c r="H215" s="71" t="s">
        <v>455</v>
      </c>
      <c r="I215" s="95" t="s">
        <v>456</v>
      </c>
      <c r="J215" s="74" t="s">
        <v>168</v>
      </c>
      <c r="K215" s="75">
        <f>L215</f>
        <v>180</v>
      </c>
      <c r="L215" s="74">
        <f>15*12</f>
        <v>180</v>
      </c>
      <c r="M215" s="75"/>
      <c r="N215" s="76">
        <v>42855</v>
      </c>
      <c r="O215" s="76"/>
      <c r="P215" s="77">
        <f>'[1]2019'!R202</f>
        <v>137193.73000000001</v>
      </c>
      <c r="Q215" s="96"/>
      <c r="R215" s="59">
        <f t="shared" si="127"/>
        <v>137193.73000000001</v>
      </c>
      <c r="S215" s="59">
        <f>'[1]2019'!S202+'[1]2019'!Z202</f>
        <v>24389.996444444445</v>
      </c>
      <c r="T215" s="59">
        <f>'[1]2019'!U202</f>
        <v>112803.73355555558</v>
      </c>
      <c r="U215" s="59">
        <f t="shared" si="132"/>
        <v>103657.48488888891</v>
      </c>
      <c r="V215" s="59">
        <f t="shared" si="133"/>
        <v>762.1873888888889</v>
      </c>
      <c r="W215" s="59">
        <f t="shared" si="134"/>
        <v>762.1873888888889</v>
      </c>
      <c r="X215" s="59">
        <f t="shared" si="135"/>
        <v>0</v>
      </c>
      <c r="Y215" s="59">
        <f t="shared" si="136"/>
        <v>762.1873888888889</v>
      </c>
      <c r="Z215" s="60">
        <f t="shared" si="131"/>
        <v>9146.2486666666664</v>
      </c>
      <c r="AA215" s="60">
        <f t="shared" si="128"/>
        <v>9146.2486666666664</v>
      </c>
      <c r="AB215" s="60">
        <f t="shared" si="129"/>
        <v>108230.60922222224</v>
      </c>
      <c r="AC215" s="62">
        <f>'[1]2019'!AC202</f>
        <v>2.1999999999999999E-2</v>
      </c>
      <c r="AD215" s="62">
        <v>0.02</v>
      </c>
      <c r="AE215" s="63">
        <f>IF($C$3="УСН",0,IF(AND($E215="движимое",N215&gt;$AF$1),0,IF($G175=0,AB215*AC215,G215*AD215)))</f>
        <v>2381.0734028888892</v>
      </c>
      <c r="AF215" s="64">
        <f>(T215+U215)/2</f>
        <v>108230.60922222224</v>
      </c>
      <c r="AG215" s="35">
        <f>AB215-AF215</f>
        <v>0</v>
      </c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94" t="s">
        <v>857</v>
      </c>
      <c r="AT215" s="434">
        <f t="shared" si="137"/>
        <v>0.17777777777777776</v>
      </c>
      <c r="AU215" s="433">
        <f t="shared" si="138"/>
        <v>0.24444444444444446</v>
      </c>
      <c r="AV215" s="437">
        <f t="shared" si="139"/>
        <v>6.6666666666666707E-2</v>
      </c>
    </row>
    <row r="216" spans="1:48" s="43" customFormat="1" ht="25.5" outlineLevel="1">
      <c r="A216" s="48">
        <f t="shared" si="130"/>
        <v>117</v>
      </c>
      <c r="B216" s="49" t="str">
        <f>'[1]2019'!B203</f>
        <v>Линия электропередачи (ВЛИ-0,4кВ) от оп. №5/7 ВЛ-0,4кВ ТП-212, Ф.7, Э00000189</v>
      </c>
      <c r="C216" s="84">
        <f>80/1000</f>
        <v>0.08</v>
      </c>
      <c r="D216" s="70" t="s">
        <v>226</v>
      </c>
      <c r="E216" s="70" t="s">
        <v>128</v>
      </c>
      <c r="F216" s="71"/>
      <c r="G216" s="72"/>
      <c r="H216" s="71" t="s">
        <v>457</v>
      </c>
      <c r="I216" s="95" t="s">
        <v>458</v>
      </c>
      <c r="J216" s="74" t="s">
        <v>168</v>
      </c>
      <c r="K216" s="75">
        <f>L216</f>
        <v>180</v>
      </c>
      <c r="L216" s="74">
        <f>15*12</f>
        <v>180</v>
      </c>
      <c r="M216" s="75"/>
      <c r="N216" s="76">
        <v>42886</v>
      </c>
      <c r="O216" s="76"/>
      <c r="P216" s="77">
        <f>'[1]2019'!R203</f>
        <v>75940.92</v>
      </c>
      <c r="Q216" s="96"/>
      <c r="R216" s="59">
        <f t="shared" si="127"/>
        <v>75940.92</v>
      </c>
      <c r="S216" s="59">
        <f>'[1]2019'!S203+'[1]2019'!Z203</f>
        <v>13078.714</v>
      </c>
      <c r="T216" s="59">
        <f>'[1]2019'!U203</f>
        <v>62862.205999999991</v>
      </c>
      <c r="U216" s="59">
        <f t="shared" si="132"/>
        <v>57799.477999999988</v>
      </c>
      <c r="V216" s="59">
        <f t="shared" si="133"/>
        <v>421.89400000000001</v>
      </c>
      <c r="W216" s="59">
        <f t="shared" si="134"/>
        <v>421.89400000000001</v>
      </c>
      <c r="X216" s="59">
        <f t="shared" si="135"/>
        <v>0</v>
      </c>
      <c r="Y216" s="59">
        <f t="shared" si="136"/>
        <v>421.89400000000001</v>
      </c>
      <c r="Z216" s="60">
        <f t="shared" si="131"/>
        <v>5062.7280000000001</v>
      </c>
      <c r="AA216" s="60">
        <f t="shared" si="128"/>
        <v>5062.7280000000001</v>
      </c>
      <c r="AB216" s="60">
        <f t="shared" si="129"/>
        <v>60330.84199999999</v>
      </c>
      <c r="AC216" s="62">
        <f>'[1]2019'!AC203</f>
        <v>2.1999999999999999E-2</v>
      </c>
      <c r="AD216" s="62">
        <v>0.02</v>
      </c>
      <c r="AE216" s="63">
        <f>IF($C$3="УСН",0,IF(AND($E216="движимое",N216&gt;$AF$1),0,IF($G176=0,AB216*AC216,G216*AD216)))</f>
        <v>1327.2785239999996</v>
      </c>
      <c r="AF216" s="64">
        <f>(T216+U216)/2</f>
        <v>60330.84199999999</v>
      </c>
      <c r="AG216" s="35">
        <f>AB216-AF216</f>
        <v>0</v>
      </c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94" t="s">
        <v>857</v>
      </c>
      <c r="AT216" s="434">
        <f t="shared" si="137"/>
        <v>0.17222222222222222</v>
      </c>
      <c r="AU216" s="433">
        <f t="shared" si="138"/>
        <v>0.23888888888888887</v>
      </c>
      <c r="AV216" s="437">
        <f t="shared" si="139"/>
        <v>6.6666666666666652E-2</v>
      </c>
    </row>
    <row r="217" spans="1:48" s="43" customFormat="1" ht="25.5" outlineLevel="1">
      <c r="A217" s="48">
        <f t="shared" si="130"/>
        <v>118</v>
      </c>
      <c r="B217" s="49" t="str">
        <f>'[1]2019'!B205</f>
        <v>Линия электропередачи (КЛ-0,4кВ) от места врезки в существующую КЛ-0,4 кВ (ТП-47 ф.4) для электросна, Э00000190</v>
      </c>
      <c r="C217" s="69">
        <f>44/1000</f>
        <v>4.3999999999999997E-2</v>
      </c>
      <c r="D217" s="70" t="s">
        <v>226</v>
      </c>
      <c r="E217" s="70" t="s">
        <v>128</v>
      </c>
      <c r="F217" s="71"/>
      <c r="G217" s="72"/>
      <c r="H217" s="71" t="s">
        <v>459</v>
      </c>
      <c r="I217" s="95" t="s">
        <v>460</v>
      </c>
      <c r="J217" s="74" t="s">
        <v>149</v>
      </c>
      <c r="K217" s="75">
        <v>60</v>
      </c>
      <c r="L217" s="74">
        <v>60</v>
      </c>
      <c r="M217" s="75"/>
      <c r="N217" s="76">
        <v>42916</v>
      </c>
      <c r="O217" s="76"/>
      <c r="P217" s="77">
        <f>'[1]2019'!R205</f>
        <v>53682.38</v>
      </c>
      <c r="Q217" s="96"/>
      <c r="R217" s="59">
        <f t="shared" si="127"/>
        <v>53682.38</v>
      </c>
      <c r="S217" s="59">
        <f>'[1]2019'!S205+'[1]2019'!Z205</f>
        <v>26841.189999999995</v>
      </c>
      <c r="T217" s="59">
        <f>'[1]2019'!U205</f>
        <v>26841.19</v>
      </c>
      <c r="U217" s="59">
        <f t="shared" si="132"/>
        <v>16104.714</v>
      </c>
      <c r="V217" s="59">
        <f t="shared" si="133"/>
        <v>894.7063333333333</v>
      </c>
      <c r="W217" s="59">
        <f t="shared" si="134"/>
        <v>894.7063333333333</v>
      </c>
      <c r="X217" s="59">
        <f t="shared" si="135"/>
        <v>0</v>
      </c>
      <c r="Y217" s="59">
        <f t="shared" si="136"/>
        <v>894.7063333333333</v>
      </c>
      <c r="Z217" s="60">
        <f t="shared" si="131"/>
        <v>10736.475999999999</v>
      </c>
      <c r="AA217" s="60">
        <f t="shared" si="128"/>
        <v>10736.475999999999</v>
      </c>
      <c r="AB217" s="60">
        <f t="shared" si="129"/>
        <v>21472.951999999997</v>
      </c>
      <c r="AC217" s="62">
        <f>'[1]2019'!AC205</f>
        <v>2.1999999999999999E-2</v>
      </c>
      <c r="AD217" s="62">
        <v>0.02</v>
      </c>
      <c r="AE217" s="63">
        <f>IF($C$3="УСН",0,IF(AND($E217="движимое",N217&gt;$AF$1),0,IF($G178=0,AB217*AC217,G217*AD217)))</f>
        <v>472.40494399999994</v>
      </c>
      <c r="AF217" s="64">
        <f t="shared" ref="AF217:AF261" si="140">(T217+U217)/2</f>
        <v>21472.951999999997</v>
      </c>
      <c r="AG217" s="35">
        <f t="shared" ref="AG217:AG261" si="141">AB217-AF217</f>
        <v>0</v>
      </c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94" t="s">
        <v>857</v>
      </c>
      <c r="AT217" s="434">
        <f t="shared" si="137"/>
        <v>0.49999999999999994</v>
      </c>
      <c r="AU217" s="433">
        <f t="shared" si="138"/>
        <v>0.7</v>
      </c>
      <c r="AV217" s="437">
        <f t="shared" si="139"/>
        <v>0.2</v>
      </c>
    </row>
    <row r="218" spans="1:48" s="43" customFormat="1" ht="25.5" outlineLevel="1">
      <c r="A218" s="48">
        <f t="shared" si="130"/>
        <v>119</v>
      </c>
      <c r="B218" s="49" t="str">
        <f>'[1]2019'!B206</f>
        <v>Линия электропередачи (ВЛИ-0,4кВ) от оп. №11 ВЛ-0,4кВ ТП-12, Ф-1, Э00000188</v>
      </c>
      <c r="C218" s="69">
        <v>2.5000000000000001E-2</v>
      </c>
      <c r="D218" s="70" t="s">
        <v>226</v>
      </c>
      <c r="E218" s="70" t="s">
        <v>128</v>
      </c>
      <c r="F218" s="71"/>
      <c r="G218" s="72"/>
      <c r="H218" s="71" t="s">
        <v>461</v>
      </c>
      <c r="I218" s="95" t="s">
        <v>462</v>
      </c>
      <c r="J218" s="74" t="s">
        <v>168</v>
      </c>
      <c r="K218" s="75">
        <f>L218</f>
        <v>180</v>
      </c>
      <c r="L218" s="74">
        <f>15*12</f>
        <v>180</v>
      </c>
      <c r="M218" s="75"/>
      <c r="N218" s="76">
        <v>42886</v>
      </c>
      <c r="O218" s="76"/>
      <c r="P218" s="77">
        <f>'[1]2019'!R206</f>
        <v>48036.480000000003</v>
      </c>
      <c r="Q218" s="96"/>
      <c r="R218" s="59">
        <f t="shared" si="127"/>
        <v>48036.480000000003</v>
      </c>
      <c r="S218" s="59">
        <f>'[1]2019'!S206+'[1]2019'!Z206</f>
        <v>8272.9493333333339</v>
      </c>
      <c r="T218" s="59">
        <f>'[1]2019'!U206</f>
        <v>39763.530666666666</v>
      </c>
      <c r="U218" s="59">
        <f t="shared" si="132"/>
        <v>36561.098666666665</v>
      </c>
      <c r="V218" s="59">
        <f t="shared" si="133"/>
        <v>266.86933333333337</v>
      </c>
      <c r="W218" s="59">
        <f t="shared" si="134"/>
        <v>266.86933333333337</v>
      </c>
      <c r="X218" s="59">
        <f t="shared" si="135"/>
        <v>0</v>
      </c>
      <c r="Y218" s="59">
        <f t="shared" si="136"/>
        <v>266.86933333333337</v>
      </c>
      <c r="Z218" s="60">
        <f t="shared" si="131"/>
        <v>3202.4320000000007</v>
      </c>
      <c r="AA218" s="60">
        <f t="shared" si="128"/>
        <v>3202.4320000000007</v>
      </c>
      <c r="AB218" s="60">
        <f t="shared" si="129"/>
        <v>38162.314666666665</v>
      </c>
      <c r="AC218" s="62">
        <f>'[1]2019'!AC206</f>
        <v>2.1999999999999999E-2</v>
      </c>
      <c r="AD218" s="62">
        <v>0.02</v>
      </c>
      <c r="AE218" s="63">
        <f>IF($C$3="УСН",0,IF(AND($E218="движимое",N218&gt;$AF$1),0,IF($G179=0,AB218*AC218,G218*AD218)))</f>
        <v>839.57092266666655</v>
      </c>
      <c r="AF218" s="64">
        <f t="shared" si="140"/>
        <v>38162.314666666665</v>
      </c>
      <c r="AG218" s="35">
        <f t="shared" si="141"/>
        <v>0</v>
      </c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94" t="s">
        <v>857</v>
      </c>
      <c r="AT218" s="434">
        <f t="shared" si="137"/>
        <v>0.17222222222222222</v>
      </c>
      <c r="AU218" s="433">
        <f t="shared" si="138"/>
        <v>0.2388888888888889</v>
      </c>
      <c r="AV218" s="437">
        <f t="shared" si="139"/>
        <v>6.666666666666668E-2</v>
      </c>
    </row>
    <row r="219" spans="1:48" s="43" customFormat="1" ht="25.5" outlineLevel="1">
      <c r="A219" s="48">
        <f t="shared" si="130"/>
        <v>120</v>
      </c>
      <c r="B219" s="49" t="str">
        <f>'[1]2019'!B207</f>
        <v>Однотрансформаторная подстанция П-6 (У-14-4), Э00000177</v>
      </c>
      <c r="C219" s="69">
        <v>1</v>
      </c>
      <c r="D219" s="70" t="s">
        <v>226</v>
      </c>
      <c r="E219" s="70" t="s">
        <v>128</v>
      </c>
      <c r="F219" s="71"/>
      <c r="G219" s="72"/>
      <c r="H219" s="71" t="s">
        <v>463</v>
      </c>
      <c r="I219" s="95" t="s">
        <v>464</v>
      </c>
      <c r="J219" s="74" t="s">
        <v>87</v>
      </c>
      <c r="K219" s="75">
        <v>240</v>
      </c>
      <c r="L219" s="74">
        <f t="shared" ref="L219:L225" si="142">20*12</f>
        <v>240</v>
      </c>
      <c r="M219" s="75"/>
      <c r="N219" s="76">
        <v>42858</v>
      </c>
      <c r="O219" s="76"/>
      <c r="P219" s="77">
        <f>'[1]2019'!R207</f>
        <v>45000</v>
      </c>
      <c r="Q219" s="96"/>
      <c r="R219" s="59">
        <f t="shared" si="127"/>
        <v>45000</v>
      </c>
      <c r="S219" s="59">
        <f>'[1]2019'!S207+'[1]2019'!Z207</f>
        <v>5812.5</v>
      </c>
      <c r="T219" s="59">
        <f>'[1]2019'!U207</f>
        <v>39187.5</v>
      </c>
      <c r="U219" s="59">
        <f t="shared" si="132"/>
        <v>36937.5</v>
      </c>
      <c r="V219" s="59">
        <f t="shared" si="133"/>
        <v>187.5</v>
      </c>
      <c r="W219" s="59">
        <f t="shared" si="134"/>
        <v>187.5</v>
      </c>
      <c r="X219" s="59">
        <f t="shared" si="135"/>
        <v>0</v>
      </c>
      <c r="Y219" s="59">
        <f t="shared" si="136"/>
        <v>187.5</v>
      </c>
      <c r="Z219" s="60">
        <f t="shared" si="131"/>
        <v>2250</v>
      </c>
      <c r="AA219" s="60">
        <f t="shared" si="128"/>
        <v>2250</v>
      </c>
      <c r="AB219" s="60">
        <f t="shared" si="129"/>
        <v>38062.5</v>
      </c>
      <c r="AC219" s="62">
        <f>'[1]2019'!AC207</f>
        <v>2.1999999999999999E-2</v>
      </c>
      <c r="AD219" s="62">
        <v>0.02</v>
      </c>
      <c r="AE219" s="63">
        <f t="shared" ref="AE219:AE224" si="143">IF($C$3="УСН",0,IF(AND($E219="движимое",N219&gt;$AF$1),0,IF($G178=0,AB219*AC219,G219*AD219)))</f>
        <v>837.375</v>
      </c>
      <c r="AF219" s="64">
        <f t="shared" si="140"/>
        <v>38062.5</v>
      </c>
      <c r="AG219" s="35">
        <f t="shared" si="141"/>
        <v>0</v>
      </c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94" t="s">
        <v>856</v>
      </c>
      <c r="AT219" s="434">
        <f t="shared" si="137"/>
        <v>0.12916666666666668</v>
      </c>
      <c r="AU219" s="433">
        <f t="shared" si="138"/>
        <v>0.17916666666666667</v>
      </c>
      <c r="AV219" s="437">
        <f t="shared" si="139"/>
        <v>4.9999999999999989E-2</v>
      </c>
    </row>
    <row r="220" spans="1:48" s="43" customFormat="1" ht="25.5" outlineLevel="1">
      <c r="A220" s="48">
        <f t="shared" si="130"/>
        <v>121</v>
      </c>
      <c r="B220" s="49" t="str">
        <f>'[1]2019'!B208</f>
        <v>Трансформаторная подстанция ТП-29, Э00000169</v>
      </c>
      <c r="C220" s="69">
        <v>1</v>
      </c>
      <c r="D220" s="70" t="s">
        <v>226</v>
      </c>
      <c r="E220" s="70" t="s">
        <v>128</v>
      </c>
      <c r="F220" s="71"/>
      <c r="G220" s="72"/>
      <c r="H220" s="71" t="s">
        <v>465</v>
      </c>
      <c r="I220" s="95" t="s">
        <v>466</v>
      </c>
      <c r="J220" s="74" t="s">
        <v>87</v>
      </c>
      <c r="K220" s="75">
        <v>240</v>
      </c>
      <c r="L220" s="74">
        <f t="shared" si="142"/>
        <v>240</v>
      </c>
      <c r="M220" s="75"/>
      <c r="N220" s="76">
        <v>42774</v>
      </c>
      <c r="O220" s="76"/>
      <c r="P220" s="77">
        <f>'[1]2019'!R208</f>
        <v>40000</v>
      </c>
      <c r="Q220" s="96"/>
      <c r="R220" s="59">
        <f t="shared" si="127"/>
        <v>40000</v>
      </c>
      <c r="S220" s="59">
        <f>'[1]2019'!S208+'[1]2019'!Z208</f>
        <v>5666.6666666666661</v>
      </c>
      <c r="T220" s="59">
        <f>'[1]2019'!U208</f>
        <v>34333.333333333336</v>
      </c>
      <c r="U220" s="59">
        <f t="shared" si="132"/>
        <v>32333.333333333336</v>
      </c>
      <c r="V220" s="59">
        <f t="shared" si="133"/>
        <v>166.66666666666666</v>
      </c>
      <c r="W220" s="59">
        <f t="shared" si="134"/>
        <v>166.66666666666666</v>
      </c>
      <c r="X220" s="59">
        <f t="shared" si="135"/>
        <v>0</v>
      </c>
      <c r="Y220" s="59">
        <f t="shared" si="136"/>
        <v>166.66666666666666</v>
      </c>
      <c r="Z220" s="60">
        <f t="shared" si="131"/>
        <v>2000</v>
      </c>
      <c r="AA220" s="60">
        <f t="shared" si="128"/>
        <v>2000</v>
      </c>
      <c r="AB220" s="60">
        <f t="shared" si="129"/>
        <v>33333.333333333336</v>
      </c>
      <c r="AC220" s="62">
        <f>'[1]2019'!AC208</f>
        <v>2.1999999999999999E-2</v>
      </c>
      <c r="AD220" s="62">
        <v>0.02</v>
      </c>
      <c r="AE220" s="63">
        <f t="shared" si="143"/>
        <v>733.33333333333337</v>
      </c>
      <c r="AF220" s="64">
        <f t="shared" si="140"/>
        <v>33333.333333333336</v>
      </c>
      <c r="AG220" s="35">
        <f t="shared" si="141"/>
        <v>0</v>
      </c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94" t="s">
        <v>856</v>
      </c>
      <c r="AT220" s="434">
        <f t="shared" si="137"/>
        <v>0.14166666666666666</v>
      </c>
      <c r="AU220" s="433">
        <f t="shared" si="138"/>
        <v>0.19166666666666665</v>
      </c>
      <c r="AV220" s="437">
        <f t="shared" si="139"/>
        <v>4.9999999999999989E-2</v>
      </c>
    </row>
    <row r="221" spans="1:48" s="43" customFormat="1" ht="25.5" outlineLevel="1">
      <c r="A221" s="48">
        <f t="shared" si="130"/>
        <v>122</v>
      </c>
      <c r="B221" s="49" t="str">
        <f>'[1]2019'!B209</f>
        <v>Электроснабжение ж/д по ул. Комсомольской 6 от ТП-217 ф.16, 00031710</v>
      </c>
      <c r="C221" s="69">
        <f>15/1000</f>
        <v>1.4999999999999999E-2</v>
      </c>
      <c r="D221" s="70" t="s">
        <v>467</v>
      </c>
      <c r="E221" s="70" t="s">
        <v>128</v>
      </c>
      <c r="F221" s="71"/>
      <c r="G221" s="72"/>
      <c r="H221" s="71" t="s">
        <v>468</v>
      </c>
      <c r="I221" s="95" t="s">
        <v>469</v>
      </c>
      <c r="J221" s="74" t="s">
        <v>168</v>
      </c>
      <c r="K221" s="75">
        <f>L221</f>
        <v>180</v>
      </c>
      <c r="L221" s="74">
        <f>15*12</f>
        <v>180</v>
      </c>
      <c r="M221" s="75"/>
      <c r="N221" s="76">
        <v>42744</v>
      </c>
      <c r="O221" s="76"/>
      <c r="P221" s="77">
        <f>'[1]2019'!R209</f>
        <v>30739.72</v>
      </c>
      <c r="Q221" s="96"/>
      <c r="R221" s="59">
        <f t="shared" si="127"/>
        <v>30739.72</v>
      </c>
      <c r="S221" s="59">
        <f>'[1]2019'!S209+'[1]2019'!Z209</f>
        <v>5977.1677777777786</v>
      </c>
      <c r="T221" s="59">
        <f>'[1]2019'!U209</f>
        <v>24762.552222222224</v>
      </c>
      <c r="U221" s="59">
        <f t="shared" si="132"/>
        <v>22713.237555555559</v>
      </c>
      <c r="V221" s="59">
        <f t="shared" si="133"/>
        <v>170.77622222222223</v>
      </c>
      <c r="W221" s="59">
        <f t="shared" si="134"/>
        <v>170.77622222222223</v>
      </c>
      <c r="X221" s="59">
        <f t="shared" si="135"/>
        <v>0</v>
      </c>
      <c r="Y221" s="59">
        <f t="shared" si="136"/>
        <v>170.77622222222223</v>
      </c>
      <c r="Z221" s="60">
        <f t="shared" si="131"/>
        <v>2049.3146666666667</v>
      </c>
      <c r="AA221" s="60">
        <f t="shared" si="128"/>
        <v>2049.3146666666667</v>
      </c>
      <c r="AB221" s="60">
        <f t="shared" si="129"/>
        <v>23737.894888888892</v>
      </c>
      <c r="AC221" s="62">
        <f>'[1]2019'!AC209</f>
        <v>2.1999999999999999E-2</v>
      </c>
      <c r="AD221" s="62">
        <v>0.02</v>
      </c>
      <c r="AE221" s="63">
        <f t="shared" si="143"/>
        <v>522.23368755555555</v>
      </c>
      <c r="AF221" s="64">
        <f t="shared" si="140"/>
        <v>23737.894888888892</v>
      </c>
      <c r="AG221" s="35">
        <f t="shared" si="141"/>
        <v>0</v>
      </c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94" t="s">
        <v>857</v>
      </c>
      <c r="AT221" s="434">
        <f t="shared" si="137"/>
        <v>0.19444444444444448</v>
      </c>
      <c r="AU221" s="433">
        <f t="shared" si="138"/>
        <v>0.26111111111111113</v>
      </c>
      <c r="AV221" s="437">
        <f t="shared" si="139"/>
        <v>6.6666666666666652E-2</v>
      </c>
    </row>
    <row r="222" spans="1:48" s="43" customFormat="1" ht="25.5" outlineLevel="1">
      <c r="A222" s="48">
        <f t="shared" si="130"/>
        <v>123</v>
      </c>
      <c r="B222" s="49" t="str">
        <f>'[1]2019'!B210</f>
        <v>Однотрансформаторная подстанция П-5 (У-14-5), Э00000176</v>
      </c>
      <c r="C222" s="69">
        <v>1</v>
      </c>
      <c r="D222" s="70" t="s">
        <v>226</v>
      </c>
      <c r="E222" s="70" t="s">
        <v>128</v>
      </c>
      <c r="F222" s="71"/>
      <c r="G222" s="72"/>
      <c r="H222" s="71" t="s">
        <v>470</v>
      </c>
      <c r="I222" s="95" t="s">
        <v>471</v>
      </c>
      <c r="J222" s="74" t="s">
        <v>87</v>
      </c>
      <c r="K222" s="75">
        <v>240</v>
      </c>
      <c r="L222" s="74">
        <f t="shared" si="142"/>
        <v>240</v>
      </c>
      <c r="M222" s="75"/>
      <c r="N222" s="76">
        <v>42858</v>
      </c>
      <c r="O222" s="76"/>
      <c r="P222" s="77">
        <f>'[1]2019'!R210</f>
        <v>30000</v>
      </c>
      <c r="Q222" s="96"/>
      <c r="R222" s="59">
        <f t="shared" si="127"/>
        <v>30000</v>
      </c>
      <c r="S222" s="59">
        <f>'[1]2019'!S210+'[1]2019'!Z210</f>
        <v>3875</v>
      </c>
      <c r="T222" s="59">
        <f>'[1]2019'!U210</f>
        <v>26125</v>
      </c>
      <c r="U222" s="59">
        <f t="shared" si="132"/>
        <v>24625</v>
      </c>
      <c r="V222" s="59">
        <f t="shared" si="133"/>
        <v>125</v>
      </c>
      <c r="W222" s="59">
        <f t="shared" si="134"/>
        <v>125</v>
      </c>
      <c r="X222" s="59">
        <f t="shared" si="135"/>
        <v>0</v>
      </c>
      <c r="Y222" s="59">
        <f t="shared" si="136"/>
        <v>125</v>
      </c>
      <c r="Z222" s="60">
        <f t="shared" si="131"/>
        <v>1500</v>
      </c>
      <c r="AA222" s="60">
        <f t="shared" si="128"/>
        <v>1500</v>
      </c>
      <c r="AB222" s="60">
        <f t="shared" si="129"/>
        <v>25375</v>
      </c>
      <c r="AC222" s="62">
        <f>'[1]2019'!AC210</f>
        <v>2.1999999999999999E-2</v>
      </c>
      <c r="AD222" s="62">
        <v>0.02</v>
      </c>
      <c r="AE222" s="63">
        <f t="shared" si="143"/>
        <v>558.25</v>
      </c>
      <c r="AF222" s="64">
        <f t="shared" si="140"/>
        <v>25375</v>
      </c>
      <c r="AG222" s="35">
        <f t="shared" si="141"/>
        <v>0</v>
      </c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94" t="s">
        <v>856</v>
      </c>
      <c r="AT222" s="434">
        <f t="shared" si="137"/>
        <v>0.12916666666666668</v>
      </c>
      <c r="AU222" s="433">
        <f t="shared" si="138"/>
        <v>0.17916666666666667</v>
      </c>
      <c r="AV222" s="437">
        <f t="shared" si="139"/>
        <v>4.9999999999999989E-2</v>
      </c>
    </row>
    <row r="223" spans="1:48" s="43" customFormat="1" ht="25.5" outlineLevel="1">
      <c r="A223" s="48">
        <f t="shared" si="130"/>
        <v>124</v>
      </c>
      <c r="B223" s="49" t="str">
        <f>'[1]2019'!B211</f>
        <v>Однотрансформаторная подстанция П-4 (У-14-12), Э00000175</v>
      </c>
      <c r="C223" s="69">
        <v>1</v>
      </c>
      <c r="D223" s="70" t="s">
        <v>226</v>
      </c>
      <c r="E223" s="70" t="s">
        <v>128</v>
      </c>
      <c r="F223" s="71"/>
      <c r="G223" s="72"/>
      <c r="H223" s="71" t="s">
        <v>472</v>
      </c>
      <c r="I223" s="95" t="s">
        <v>473</v>
      </c>
      <c r="J223" s="74" t="s">
        <v>87</v>
      </c>
      <c r="K223" s="75">
        <v>240</v>
      </c>
      <c r="L223" s="74">
        <f t="shared" si="142"/>
        <v>240</v>
      </c>
      <c r="M223" s="75"/>
      <c r="N223" s="76">
        <v>42858</v>
      </c>
      <c r="O223" s="76"/>
      <c r="P223" s="77">
        <f>'[1]2019'!R211</f>
        <v>30000</v>
      </c>
      <c r="Q223" s="96"/>
      <c r="R223" s="59">
        <f t="shared" si="127"/>
        <v>30000</v>
      </c>
      <c r="S223" s="59">
        <f>'[1]2019'!S211+'[1]2019'!Z211</f>
        <v>3875</v>
      </c>
      <c r="T223" s="59">
        <f>'[1]2019'!U211</f>
        <v>26125</v>
      </c>
      <c r="U223" s="59">
        <f t="shared" si="132"/>
        <v>24625</v>
      </c>
      <c r="V223" s="59">
        <f t="shared" si="133"/>
        <v>125</v>
      </c>
      <c r="W223" s="59">
        <f t="shared" si="134"/>
        <v>125</v>
      </c>
      <c r="X223" s="59">
        <f t="shared" si="135"/>
        <v>0</v>
      </c>
      <c r="Y223" s="59">
        <f t="shared" si="136"/>
        <v>125</v>
      </c>
      <c r="Z223" s="60">
        <f t="shared" si="131"/>
        <v>1500</v>
      </c>
      <c r="AA223" s="60">
        <f t="shared" si="128"/>
        <v>1500</v>
      </c>
      <c r="AB223" s="60">
        <f t="shared" si="129"/>
        <v>25375</v>
      </c>
      <c r="AC223" s="62">
        <f>'[1]2019'!AC211</f>
        <v>2.1999999999999999E-2</v>
      </c>
      <c r="AD223" s="62">
        <v>0.02</v>
      </c>
      <c r="AE223" s="63">
        <f t="shared" si="143"/>
        <v>558.25</v>
      </c>
      <c r="AF223" s="64">
        <f t="shared" si="140"/>
        <v>25375</v>
      </c>
      <c r="AG223" s="35">
        <f t="shared" si="141"/>
        <v>0</v>
      </c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94" t="s">
        <v>856</v>
      </c>
      <c r="AT223" s="434">
        <f t="shared" si="137"/>
        <v>0.12916666666666668</v>
      </c>
      <c r="AU223" s="433">
        <f t="shared" si="138"/>
        <v>0.17916666666666667</v>
      </c>
      <c r="AV223" s="437">
        <f t="shared" si="139"/>
        <v>4.9999999999999989E-2</v>
      </c>
    </row>
    <row r="224" spans="1:48" s="43" customFormat="1" ht="25.5" outlineLevel="1">
      <c r="A224" s="48">
        <f t="shared" si="130"/>
        <v>125</v>
      </c>
      <c r="B224" s="49" t="str">
        <f>'[1]2019'!B212</f>
        <v>Однотрансформаторная подстанция П-1 (У-14-7), Э00000172</v>
      </c>
      <c r="C224" s="69">
        <v>1</v>
      </c>
      <c r="D224" s="70" t="s">
        <v>226</v>
      </c>
      <c r="E224" s="70" t="s">
        <v>128</v>
      </c>
      <c r="F224" s="71"/>
      <c r="G224" s="72"/>
      <c r="H224" s="71" t="s">
        <v>474</v>
      </c>
      <c r="I224" s="95" t="s">
        <v>475</v>
      </c>
      <c r="J224" s="74" t="s">
        <v>87</v>
      </c>
      <c r="K224" s="75">
        <v>240</v>
      </c>
      <c r="L224" s="74">
        <f t="shared" si="142"/>
        <v>240</v>
      </c>
      <c r="M224" s="75"/>
      <c r="N224" s="76">
        <v>42858</v>
      </c>
      <c r="O224" s="76"/>
      <c r="P224" s="77">
        <f>'[1]2019'!R212</f>
        <v>30000</v>
      </c>
      <c r="Q224" s="96"/>
      <c r="R224" s="59">
        <f t="shared" si="127"/>
        <v>30000</v>
      </c>
      <c r="S224" s="59">
        <f>'[1]2019'!S212+'[1]2019'!Z212</f>
        <v>3875</v>
      </c>
      <c r="T224" s="59">
        <f>'[1]2019'!U212</f>
        <v>26125</v>
      </c>
      <c r="U224" s="59">
        <f t="shared" si="132"/>
        <v>24625</v>
      </c>
      <c r="V224" s="59">
        <f t="shared" si="133"/>
        <v>125</v>
      </c>
      <c r="W224" s="59">
        <f t="shared" si="134"/>
        <v>125</v>
      </c>
      <c r="X224" s="59">
        <f t="shared" si="135"/>
        <v>0</v>
      </c>
      <c r="Y224" s="59">
        <f t="shared" si="136"/>
        <v>125</v>
      </c>
      <c r="Z224" s="60">
        <f t="shared" si="131"/>
        <v>1500</v>
      </c>
      <c r="AA224" s="60">
        <f t="shared" si="128"/>
        <v>1500</v>
      </c>
      <c r="AB224" s="60">
        <f t="shared" si="129"/>
        <v>25375</v>
      </c>
      <c r="AC224" s="62">
        <f>'[1]2019'!AC212</f>
        <v>2.1999999999999999E-2</v>
      </c>
      <c r="AD224" s="62">
        <v>0.02</v>
      </c>
      <c r="AE224" s="63">
        <f t="shared" si="143"/>
        <v>558.25</v>
      </c>
      <c r="AF224" s="64">
        <f t="shared" si="140"/>
        <v>25375</v>
      </c>
      <c r="AG224" s="35">
        <f t="shared" si="141"/>
        <v>0</v>
      </c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94" t="s">
        <v>856</v>
      </c>
      <c r="AT224" s="434">
        <f t="shared" si="137"/>
        <v>0.12916666666666668</v>
      </c>
      <c r="AU224" s="433">
        <f t="shared" si="138"/>
        <v>0.17916666666666667</v>
      </c>
      <c r="AV224" s="437">
        <f t="shared" si="139"/>
        <v>4.9999999999999989E-2</v>
      </c>
    </row>
    <row r="225" spans="1:48" s="43" customFormat="1" ht="25.5" outlineLevel="1">
      <c r="A225" s="48">
        <f t="shared" si="130"/>
        <v>126</v>
      </c>
      <c r="B225" s="49" t="str">
        <f>'[1]2019'!B213</f>
        <v>Однотрансформаторная подстанция П-2 (У-14-8), Э00000173</v>
      </c>
      <c r="C225" s="69">
        <v>1</v>
      </c>
      <c r="D225" s="70" t="s">
        <v>226</v>
      </c>
      <c r="E225" s="70" t="s">
        <v>128</v>
      </c>
      <c r="F225" s="71"/>
      <c r="G225" s="72"/>
      <c r="H225" s="71" t="s">
        <v>476</v>
      </c>
      <c r="I225" s="95" t="s">
        <v>477</v>
      </c>
      <c r="J225" s="74" t="s">
        <v>87</v>
      </c>
      <c r="K225" s="75">
        <v>240</v>
      </c>
      <c r="L225" s="74">
        <f t="shared" si="142"/>
        <v>240</v>
      </c>
      <c r="M225" s="75"/>
      <c r="N225" s="76">
        <v>42858</v>
      </c>
      <c r="O225" s="76"/>
      <c r="P225" s="77">
        <f>'[1]2019'!R213</f>
        <v>28000</v>
      </c>
      <c r="Q225" s="96"/>
      <c r="R225" s="59">
        <f t="shared" si="127"/>
        <v>28000</v>
      </c>
      <c r="S225" s="59">
        <f>'[1]2019'!S213+'[1]2019'!Z213</f>
        <v>3616.666666666667</v>
      </c>
      <c r="T225" s="59">
        <f>'[1]2019'!U213</f>
        <v>24383.333333333332</v>
      </c>
      <c r="U225" s="59">
        <f t="shared" si="132"/>
        <v>22983.333333333332</v>
      </c>
      <c r="V225" s="59">
        <f t="shared" si="133"/>
        <v>116.66666666666667</v>
      </c>
      <c r="W225" s="59">
        <f t="shared" si="134"/>
        <v>116.66666666666667</v>
      </c>
      <c r="X225" s="59">
        <f t="shared" si="135"/>
        <v>0</v>
      </c>
      <c r="Y225" s="59">
        <f t="shared" si="136"/>
        <v>116.66666666666667</v>
      </c>
      <c r="Z225" s="60">
        <f t="shared" si="131"/>
        <v>1400</v>
      </c>
      <c r="AA225" s="60">
        <f t="shared" si="128"/>
        <v>1400</v>
      </c>
      <c r="AB225" s="60">
        <f t="shared" si="129"/>
        <v>23683.333333333332</v>
      </c>
      <c r="AC225" s="62">
        <f>'[1]2019'!AC213</f>
        <v>2.1999999999999999E-2</v>
      </c>
      <c r="AD225" s="62">
        <v>0.02</v>
      </c>
      <c r="AE225" s="63">
        <f t="shared" ref="AE225:AE233" si="144">IF($C$3="УСН",0,IF(AND($E225="движимое",N225&gt;$AF$1),0,IF($G183=0,AB225*AC225,G225*AD225)))</f>
        <v>521.0333333333333</v>
      </c>
      <c r="AF225" s="64">
        <f t="shared" si="140"/>
        <v>23683.333333333332</v>
      </c>
      <c r="AG225" s="35">
        <f t="shared" si="141"/>
        <v>0</v>
      </c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94" t="s">
        <v>856</v>
      </c>
      <c r="AT225" s="434">
        <f t="shared" si="137"/>
        <v>0.12916666666666668</v>
      </c>
      <c r="AU225" s="433">
        <f t="shared" si="138"/>
        <v>0.17916666666666667</v>
      </c>
      <c r="AV225" s="437">
        <f t="shared" si="139"/>
        <v>4.9999999999999989E-2</v>
      </c>
    </row>
    <row r="226" spans="1:48" s="43" customFormat="1" ht="25.5" outlineLevel="1">
      <c r="A226" s="48">
        <f t="shared" si="130"/>
        <v>127</v>
      </c>
      <c r="B226" s="49" t="str">
        <f>'[1]2019'!B214</f>
        <v>Линия электропередачи КВЛ-6кВ от оп.47 до оп. 143 ВЛ-6кВ ф. У-14 ПС Самусь 35/6, Э00000178</v>
      </c>
      <c r="C226" s="97">
        <f>6.77+0.23</f>
        <v>7</v>
      </c>
      <c r="D226" s="70" t="s">
        <v>226</v>
      </c>
      <c r="E226" s="70" t="s">
        <v>128</v>
      </c>
      <c r="F226" s="71"/>
      <c r="G226" s="72"/>
      <c r="H226" s="71" t="s">
        <v>478</v>
      </c>
      <c r="I226" s="95" t="s">
        <v>479</v>
      </c>
      <c r="J226" s="74" t="s">
        <v>168</v>
      </c>
      <c r="K226" s="75">
        <f>L226</f>
        <v>180</v>
      </c>
      <c r="L226" s="74">
        <f>15*12</f>
        <v>180</v>
      </c>
      <c r="M226" s="75"/>
      <c r="N226" s="76">
        <v>42858</v>
      </c>
      <c r="O226" s="76"/>
      <c r="P226" s="77">
        <f>'[1]2019'!R214</f>
        <v>26412.42</v>
      </c>
      <c r="Q226" s="96"/>
      <c r="R226" s="59">
        <f t="shared" si="127"/>
        <v>26412.42</v>
      </c>
      <c r="S226" s="59">
        <f>'[1]2019'!S214+'[1]2019'!Z214</f>
        <v>4548.8056666666662</v>
      </c>
      <c r="T226" s="59">
        <f>'[1]2019'!U214</f>
        <v>21863.614333333328</v>
      </c>
      <c r="U226" s="59">
        <f t="shared" si="132"/>
        <v>20102.786333333326</v>
      </c>
      <c r="V226" s="59">
        <f t="shared" si="133"/>
        <v>146.73566666666665</v>
      </c>
      <c r="W226" s="59">
        <f t="shared" si="134"/>
        <v>146.73566666666665</v>
      </c>
      <c r="X226" s="59">
        <f t="shared" si="135"/>
        <v>0</v>
      </c>
      <c r="Y226" s="59">
        <f t="shared" si="136"/>
        <v>146.73566666666665</v>
      </c>
      <c r="Z226" s="60">
        <f t="shared" si="131"/>
        <v>1760.8279999999997</v>
      </c>
      <c r="AA226" s="60">
        <f t="shared" si="128"/>
        <v>1760.8279999999997</v>
      </c>
      <c r="AB226" s="60">
        <f t="shared" si="129"/>
        <v>20983.200333333327</v>
      </c>
      <c r="AC226" s="62">
        <f>'[1]2019'!AC214</f>
        <v>2.1999999999999999E-2</v>
      </c>
      <c r="AD226" s="62">
        <v>0.02</v>
      </c>
      <c r="AE226" s="63">
        <f t="shared" si="144"/>
        <v>461.63040733333315</v>
      </c>
      <c r="AF226" s="64">
        <f t="shared" si="140"/>
        <v>20983.200333333327</v>
      </c>
      <c r="AG226" s="35">
        <f t="shared" si="141"/>
        <v>0</v>
      </c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94" t="s">
        <v>856</v>
      </c>
      <c r="AT226" s="434">
        <f t="shared" si="137"/>
        <v>0.17222222222222222</v>
      </c>
      <c r="AU226" s="433">
        <f t="shared" si="138"/>
        <v>0.23888888888888887</v>
      </c>
      <c r="AV226" s="437">
        <f t="shared" si="139"/>
        <v>6.6666666666666652E-2</v>
      </c>
    </row>
    <row r="227" spans="1:48" s="43" customFormat="1" ht="25.5" outlineLevel="1">
      <c r="A227" s="48">
        <f t="shared" si="130"/>
        <v>128</v>
      </c>
      <c r="B227" s="49" t="str">
        <f>'[1]2019'!B215</f>
        <v>ВЛИ-0,4 кВ от ТП-216 ф.6, 00031707</v>
      </c>
      <c r="C227" s="69">
        <f>190/1000</f>
        <v>0.19</v>
      </c>
      <c r="D227" s="70" t="s">
        <v>226</v>
      </c>
      <c r="E227" s="70" t="s">
        <v>128</v>
      </c>
      <c r="F227" s="71"/>
      <c r="G227" s="72"/>
      <c r="H227" s="71" t="s">
        <v>480</v>
      </c>
      <c r="I227" s="95" t="s">
        <v>481</v>
      </c>
      <c r="J227" s="74" t="s">
        <v>168</v>
      </c>
      <c r="K227" s="75">
        <f>L227</f>
        <v>180</v>
      </c>
      <c r="L227" s="74">
        <f>15*12</f>
        <v>180</v>
      </c>
      <c r="M227" s="75"/>
      <c r="N227" s="76">
        <v>42744</v>
      </c>
      <c r="O227" s="76"/>
      <c r="P227" s="77">
        <f>'[1]2019'!R215</f>
        <v>25964.28</v>
      </c>
      <c r="Q227" s="96"/>
      <c r="R227" s="59">
        <f t="shared" si="127"/>
        <v>25964.28</v>
      </c>
      <c r="S227" s="59">
        <f>'[1]2019'!S215+'[1]2019'!Z215</f>
        <v>5048.6099999999988</v>
      </c>
      <c r="T227" s="59">
        <f>'[1]2019'!U215</f>
        <v>20915.669999999998</v>
      </c>
      <c r="U227" s="59">
        <f t="shared" si="132"/>
        <v>19184.717999999997</v>
      </c>
      <c r="V227" s="59">
        <f t="shared" si="133"/>
        <v>144.24599999999998</v>
      </c>
      <c r="W227" s="59">
        <f t="shared" si="134"/>
        <v>144.24599999999998</v>
      </c>
      <c r="X227" s="59">
        <f t="shared" si="135"/>
        <v>0</v>
      </c>
      <c r="Y227" s="59">
        <f t="shared" si="136"/>
        <v>144.24599999999998</v>
      </c>
      <c r="Z227" s="60">
        <f t="shared" si="131"/>
        <v>1730.9519999999998</v>
      </c>
      <c r="AA227" s="60">
        <f t="shared" si="128"/>
        <v>1730.9519999999998</v>
      </c>
      <c r="AB227" s="60">
        <f t="shared" si="129"/>
        <v>20050.193999999996</v>
      </c>
      <c r="AC227" s="62">
        <f>'[1]2019'!AC215</f>
        <v>2.1999999999999999E-2</v>
      </c>
      <c r="AD227" s="62">
        <v>0.02</v>
      </c>
      <c r="AE227" s="63">
        <f t="shared" si="144"/>
        <v>441.10426799999988</v>
      </c>
      <c r="AF227" s="64">
        <f t="shared" si="140"/>
        <v>20050.193999999996</v>
      </c>
      <c r="AG227" s="35">
        <f t="shared" si="141"/>
        <v>0</v>
      </c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94" t="s">
        <v>857</v>
      </c>
      <c r="AT227" s="434">
        <f t="shared" si="137"/>
        <v>0.19444444444444439</v>
      </c>
      <c r="AU227" s="433">
        <f t="shared" si="138"/>
        <v>0.26111111111111107</v>
      </c>
      <c r="AV227" s="437">
        <f t="shared" si="139"/>
        <v>6.666666666666668E-2</v>
      </c>
    </row>
    <row r="228" spans="1:48" s="43" customFormat="1" ht="25.5" outlineLevel="1">
      <c r="A228" s="48">
        <f t="shared" si="130"/>
        <v>129</v>
      </c>
      <c r="B228" s="49" t="str">
        <f>'[1]2019'!B216</f>
        <v>Однотрансформаторная подстанция П-3 (У-14-11), Э00000174</v>
      </c>
      <c r="C228" s="69">
        <v>1</v>
      </c>
      <c r="D228" s="70" t="s">
        <v>226</v>
      </c>
      <c r="E228" s="70" t="s">
        <v>128</v>
      </c>
      <c r="F228" s="71"/>
      <c r="G228" s="72"/>
      <c r="H228" s="71" t="s">
        <v>482</v>
      </c>
      <c r="I228" s="95" t="s">
        <v>483</v>
      </c>
      <c r="J228" s="74" t="s">
        <v>87</v>
      </c>
      <c r="K228" s="75">
        <v>240</v>
      </c>
      <c r="L228" s="74">
        <f>20*12</f>
        <v>240</v>
      </c>
      <c r="M228" s="75"/>
      <c r="N228" s="76">
        <v>42858</v>
      </c>
      <c r="O228" s="76"/>
      <c r="P228" s="77">
        <f>'[1]2019'!R216</f>
        <v>25000</v>
      </c>
      <c r="Q228" s="96"/>
      <c r="R228" s="59">
        <f t="shared" si="127"/>
        <v>25000</v>
      </c>
      <c r="S228" s="59">
        <f>'[1]2019'!S216+'[1]2019'!Z216</f>
        <v>3229.166666666667</v>
      </c>
      <c r="T228" s="59">
        <f>'[1]2019'!U216</f>
        <v>21770.833333333332</v>
      </c>
      <c r="U228" s="59">
        <f t="shared" si="132"/>
        <v>20520.833333333332</v>
      </c>
      <c r="V228" s="59">
        <f t="shared" si="133"/>
        <v>104.16666666666667</v>
      </c>
      <c r="W228" s="59">
        <f t="shared" si="134"/>
        <v>104.16666666666667</v>
      </c>
      <c r="X228" s="59">
        <f t="shared" si="135"/>
        <v>0</v>
      </c>
      <c r="Y228" s="59">
        <f t="shared" si="136"/>
        <v>104.16666666666667</v>
      </c>
      <c r="Z228" s="60">
        <f t="shared" si="131"/>
        <v>1250</v>
      </c>
      <c r="AA228" s="60">
        <f t="shared" si="128"/>
        <v>1250</v>
      </c>
      <c r="AB228" s="60">
        <f t="shared" si="129"/>
        <v>21145.833333333332</v>
      </c>
      <c r="AC228" s="62">
        <f>'[1]2019'!AC216</f>
        <v>2.1999999999999999E-2</v>
      </c>
      <c r="AD228" s="62">
        <v>0.02</v>
      </c>
      <c r="AE228" s="63">
        <f t="shared" si="144"/>
        <v>465.20833333333326</v>
      </c>
      <c r="AF228" s="64">
        <f t="shared" si="140"/>
        <v>21145.833333333332</v>
      </c>
      <c r="AG228" s="35">
        <f t="shared" si="141"/>
        <v>0</v>
      </c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94" t="s">
        <v>856</v>
      </c>
      <c r="AT228" s="434">
        <f t="shared" si="137"/>
        <v>0.12916666666666668</v>
      </c>
      <c r="AU228" s="433">
        <f t="shared" si="138"/>
        <v>0.17916666666666667</v>
      </c>
      <c r="AV228" s="437">
        <f t="shared" si="139"/>
        <v>4.9999999999999989E-2</v>
      </c>
    </row>
    <row r="229" spans="1:48" s="43" customFormat="1" ht="25.5" outlineLevel="1">
      <c r="A229" s="48">
        <f t="shared" si="130"/>
        <v>130</v>
      </c>
      <c r="B229" s="49" t="str">
        <f>'[1]2019'!B217</f>
        <v>Линия электропередачи КЛ-10 кВ от яч. 1 ТП-30 до ТП-29, Э00000170</v>
      </c>
      <c r="C229" s="69">
        <f>517/1000</f>
        <v>0.51700000000000002</v>
      </c>
      <c r="D229" s="70" t="s">
        <v>226</v>
      </c>
      <c r="E229" s="70" t="s">
        <v>128</v>
      </c>
      <c r="F229" s="71"/>
      <c r="G229" s="72"/>
      <c r="H229" s="71" t="s">
        <v>484</v>
      </c>
      <c r="I229" s="95" t="s">
        <v>485</v>
      </c>
      <c r="J229" s="74" t="s">
        <v>158</v>
      </c>
      <c r="K229" s="91">
        <f>5*12</f>
        <v>60</v>
      </c>
      <c r="L229" s="74">
        <f>5*12</f>
        <v>60</v>
      </c>
      <c r="M229" s="91"/>
      <c r="N229" s="76">
        <v>42774</v>
      </c>
      <c r="O229" s="76"/>
      <c r="P229" s="77">
        <f>'[1]2019'!R217</f>
        <v>20234.57</v>
      </c>
      <c r="Q229" s="96"/>
      <c r="R229" s="59">
        <f t="shared" si="127"/>
        <v>20234.57</v>
      </c>
      <c r="S229" s="59">
        <f>'[1]2019'!S217+'[1]2019'!Z217</f>
        <v>11466.256333333335</v>
      </c>
      <c r="T229" s="59">
        <f>'[1]2019'!U217</f>
        <v>8768.3136666666651</v>
      </c>
      <c r="U229" s="59">
        <f t="shared" si="132"/>
        <v>4721.3996666666644</v>
      </c>
      <c r="V229" s="59">
        <f t="shared" si="133"/>
        <v>337.24283333333335</v>
      </c>
      <c r="W229" s="59">
        <f t="shared" si="134"/>
        <v>337.24283333333335</v>
      </c>
      <c r="X229" s="59">
        <f t="shared" si="135"/>
        <v>0</v>
      </c>
      <c r="Y229" s="59">
        <f t="shared" si="136"/>
        <v>337.24283333333335</v>
      </c>
      <c r="Z229" s="60">
        <f t="shared" si="131"/>
        <v>4046.9140000000002</v>
      </c>
      <c r="AA229" s="60">
        <f t="shared" si="128"/>
        <v>4046.9140000000002</v>
      </c>
      <c r="AB229" s="60">
        <f t="shared" si="129"/>
        <v>6744.8566666666648</v>
      </c>
      <c r="AC229" s="62">
        <f>'[1]2019'!AC217</f>
        <v>2.1999999999999999E-2</v>
      </c>
      <c r="AD229" s="62">
        <v>0.02</v>
      </c>
      <c r="AE229" s="63">
        <f t="shared" si="144"/>
        <v>148.38684666666663</v>
      </c>
      <c r="AF229" s="64">
        <f t="shared" si="140"/>
        <v>6744.8566666666648</v>
      </c>
      <c r="AG229" s="35">
        <f t="shared" si="141"/>
        <v>0</v>
      </c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94" t="s">
        <v>856</v>
      </c>
      <c r="AT229" s="434">
        <f t="shared" si="137"/>
        <v>0.56666666666666676</v>
      </c>
      <c r="AU229" s="433">
        <f t="shared" si="138"/>
        <v>0.76666666666666683</v>
      </c>
      <c r="AV229" s="437">
        <f t="shared" si="139"/>
        <v>0.20000000000000007</v>
      </c>
    </row>
    <row r="230" spans="1:48" s="43" customFormat="1" ht="25.5" outlineLevel="1">
      <c r="A230" s="48">
        <f t="shared" si="130"/>
        <v>131</v>
      </c>
      <c r="B230" s="49" t="str">
        <f>'[1]2019'!B218</f>
        <v>Линия электропередачи КЛ-6кВ от оп.130 ВЛ-6 кВ ф.У-14 ПС Самусь 35/6 до ТП У-14-4 (ТП-6), Э00000185</v>
      </c>
      <c r="C230" s="69">
        <f>1.12+0.07</f>
        <v>1.1900000000000002</v>
      </c>
      <c r="D230" s="70" t="s">
        <v>226</v>
      </c>
      <c r="E230" s="70" t="s">
        <v>128</v>
      </c>
      <c r="F230" s="71"/>
      <c r="G230" s="72"/>
      <c r="H230" s="71" t="s">
        <v>486</v>
      </c>
      <c r="I230" s="95" t="s">
        <v>487</v>
      </c>
      <c r="J230" s="74" t="s">
        <v>168</v>
      </c>
      <c r="K230" s="75">
        <f t="shared" ref="K230:K236" si="145">L230</f>
        <v>180</v>
      </c>
      <c r="L230" s="74">
        <f t="shared" ref="L230:L236" si="146">15*12</f>
        <v>180</v>
      </c>
      <c r="M230" s="75"/>
      <c r="N230" s="76">
        <v>42858</v>
      </c>
      <c r="O230" s="76"/>
      <c r="P230" s="77">
        <f>'[1]2019'!R218</f>
        <v>13400</v>
      </c>
      <c r="Q230" s="96"/>
      <c r="R230" s="59">
        <f t="shared" si="127"/>
        <v>13400</v>
      </c>
      <c r="S230" s="59">
        <f>'[1]2019'!S218+'[1]2019'!Z218</f>
        <v>2307.7777777777774</v>
      </c>
      <c r="T230" s="59">
        <f>'[1]2019'!U218</f>
        <v>11092.222222222221</v>
      </c>
      <c r="U230" s="59">
        <f t="shared" si="132"/>
        <v>10198.888888888887</v>
      </c>
      <c r="V230" s="59">
        <f t="shared" si="133"/>
        <v>74.444444444444443</v>
      </c>
      <c r="W230" s="59">
        <f t="shared" si="134"/>
        <v>74.444444444444443</v>
      </c>
      <c r="X230" s="59">
        <f t="shared" si="135"/>
        <v>0</v>
      </c>
      <c r="Y230" s="59">
        <f t="shared" si="136"/>
        <v>74.444444444444443</v>
      </c>
      <c r="Z230" s="60">
        <f t="shared" si="131"/>
        <v>893.33333333333326</v>
      </c>
      <c r="AA230" s="60">
        <f t="shared" si="128"/>
        <v>893.33333333333326</v>
      </c>
      <c r="AB230" s="60">
        <f t="shared" si="129"/>
        <v>10645.555555555555</v>
      </c>
      <c r="AC230" s="62">
        <f>'[1]2019'!AC218</f>
        <v>2.1999999999999999E-2</v>
      </c>
      <c r="AD230" s="62">
        <v>0.02</v>
      </c>
      <c r="AE230" s="63">
        <f t="shared" si="144"/>
        <v>234.20222222222219</v>
      </c>
      <c r="AF230" s="64">
        <f t="shared" si="140"/>
        <v>10645.555555555555</v>
      </c>
      <c r="AG230" s="35">
        <f t="shared" si="141"/>
        <v>0</v>
      </c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94" t="s">
        <v>856</v>
      </c>
      <c r="AT230" s="434">
        <f t="shared" si="137"/>
        <v>0.17222222222222219</v>
      </c>
      <c r="AU230" s="433">
        <f t="shared" si="138"/>
        <v>0.23888888888888885</v>
      </c>
      <c r="AV230" s="437">
        <f t="shared" si="139"/>
        <v>6.6666666666666652E-2</v>
      </c>
    </row>
    <row r="231" spans="1:48" s="43" customFormat="1" ht="25.5" outlineLevel="1">
      <c r="A231" s="48">
        <f t="shared" si="130"/>
        <v>132</v>
      </c>
      <c r="B231" s="49" t="str">
        <f>'[1]2019'!B219</f>
        <v>Линия электропередачи КЛ-6кВ от оп.130/17 ВЛ-6 кВ ф.У-14 ПС Самусь 35/6 до ТП У-14-4 (ТП-6), Э00000184</v>
      </c>
      <c r="C231" s="69">
        <v>4.9000000000000002E-2</v>
      </c>
      <c r="D231" s="70" t="s">
        <v>226</v>
      </c>
      <c r="E231" s="70" t="s">
        <v>128</v>
      </c>
      <c r="F231" s="71"/>
      <c r="G231" s="72"/>
      <c r="H231" s="71" t="s">
        <v>488</v>
      </c>
      <c r="I231" s="95" t="s">
        <v>489</v>
      </c>
      <c r="J231" s="74" t="s">
        <v>168</v>
      </c>
      <c r="K231" s="75">
        <f t="shared" si="145"/>
        <v>180</v>
      </c>
      <c r="L231" s="74">
        <f t="shared" si="146"/>
        <v>180</v>
      </c>
      <c r="M231" s="75"/>
      <c r="N231" s="76">
        <v>42858</v>
      </c>
      <c r="O231" s="76"/>
      <c r="P231" s="77">
        <f>'[1]2019'!R219</f>
        <v>8000</v>
      </c>
      <c r="Q231" s="96"/>
      <c r="R231" s="59">
        <f t="shared" si="127"/>
        <v>8000</v>
      </c>
      <c r="S231" s="59">
        <f>'[1]2019'!S219+'[1]2019'!Z219</f>
        <v>1377.7777777777776</v>
      </c>
      <c r="T231" s="59">
        <f>'[1]2019'!U219</f>
        <v>6622.2222222222226</v>
      </c>
      <c r="U231" s="59">
        <f t="shared" si="132"/>
        <v>6088.8888888888896</v>
      </c>
      <c r="V231" s="59">
        <f t="shared" si="133"/>
        <v>44.444444444444443</v>
      </c>
      <c r="W231" s="59">
        <f t="shared" si="134"/>
        <v>44.444444444444443</v>
      </c>
      <c r="X231" s="59">
        <f t="shared" si="135"/>
        <v>0</v>
      </c>
      <c r="Y231" s="59">
        <f t="shared" si="136"/>
        <v>44.444444444444443</v>
      </c>
      <c r="Z231" s="60">
        <f t="shared" si="131"/>
        <v>533.33333333333326</v>
      </c>
      <c r="AA231" s="60">
        <f t="shared" si="128"/>
        <v>533.33333333333326</v>
      </c>
      <c r="AB231" s="60">
        <f t="shared" si="129"/>
        <v>6355.5555555555566</v>
      </c>
      <c r="AC231" s="62">
        <f>'[1]2019'!AC219</f>
        <v>2.1999999999999999E-2</v>
      </c>
      <c r="AD231" s="62">
        <v>0.02</v>
      </c>
      <c r="AE231" s="63">
        <f t="shared" si="144"/>
        <v>139.82222222222222</v>
      </c>
      <c r="AF231" s="64">
        <f t="shared" si="140"/>
        <v>6355.5555555555566</v>
      </c>
      <c r="AG231" s="35">
        <f t="shared" si="141"/>
        <v>0</v>
      </c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94" t="s">
        <v>856</v>
      </c>
      <c r="AT231" s="434">
        <f t="shared" si="137"/>
        <v>0.17222222222222219</v>
      </c>
      <c r="AU231" s="433">
        <f t="shared" si="138"/>
        <v>0.23888888888888885</v>
      </c>
      <c r="AV231" s="437">
        <f t="shared" si="139"/>
        <v>6.6666666666666652E-2</v>
      </c>
    </row>
    <row r="232" spans="1:48" s="43" customFormat="1" ht="25.5" outlineLevel="1">
      <c r="A232" s="48">
        <f t="shared" si="130"/>
        <v>133</v>
      </c>
      <c r="B232" s="49" t="str">
        <f>'[1]2019'!B220</f>
        <v>Линия электропередачи КЛ-6кВ от оп.89 ВЛ-6 кВ ф.У-14 ПС Самусь 35/6 до ТП У-14-5 (ТП-5), Э00000179</v>
      </c>
      <c r="C232" s="69">
        <v>2.3E-2</v>
      </c>
      <c r="D232" s="70" t="s">
        <v>226</v>
      </c>
      <c r="E232" s="70" t="s">
        <v>128</v>
      </c>
      <c r="F232" s="71"/>
      <c r="G232" s="72"/>
      <c r="H232" s="71" t="s">
        <v>490</v>
      </c>
      <c r="I232" s="95" t="s">
        <v>491</v>
      </c>
      <c r="J232" s="74" t="s">
        <v>168</v>
      </c>
      <c r="K232" s="75">
        <f t="shared" si="145"/>
        <v>180</v>
      </c>
      <c r="L232" s="74">
        <f t="shared" si="146"/>
        <v>180</v>
      </c>
      <c r="M232" s="75"/>
      <c r="N232" s="76">
        <v>42858</v>
      </c>
      <c r="O232" s="76"/>
      <c r="P232" s="77">
        <f>'[1]2019'!R220</f>
        <v>4000</v>
      </c>
      <c r="Q232" s="96"/>
      <c r="R232" s="59">
        <f t="shared" si="127"/>
        <v>4000</v>
      </c>
      <c r="S232" s="59">
        <f>'[1]2019'!S220+'[1]2019'!Z220</f>
        <v>688.8888888888888</v>
      </c>
      <c r="T232" s="59">
        <f>'[1]2019'!U220</f>
        <v>3311.1111111111113</v>
      </c>
      <c r="U232" s="59">
        <f t="shared" si="132"/>
        <v>3044.4444444444448</v>
      </c>
      <c r="V232" s="59">
        <f t="shared" si="133"/>
        <v>22.222222222222221</v>
      </c>
      <c r="W232" s="59">
        <f t="shared" si="134"/>
        <v>22.222222222222221</v>
      </c>
      <c r="X232" s="59">
        <f t="shared" si="135"/>
        <v>0</v>
      </c>
      <c r="Y232" s="59">
        <f t="shared" si="136"/>
        <v>22.222222222222221</v>
      </c>
      <c r="Z232" s="60">
        <f t="shared" si="131"/>
        <v>266.66666666666663</v>
      </c>
      <c r="AA232" s="60">
        <f t="shared" si="128"/>
        <v>266.66666666666663</v>
      </c>
      <c r="AB232" s="60">
        <f t="shared" si="129"/>
        <v>3177.7777777777783</v>
      </c>
      <c r="AC232" s="62">
        <f>'[1]2019'!AC220</f>
        <v>2.1999999999999999E-2</v>
      </c>
      <c r="AD232" s="62">
        <v>0.02</v>
      </c>
      <c r="AE232" s="63">
        <f t="shared" si="144"/>
        <v>69.911111111111111</v>
      </c>
      <c r="AF232" s="64">
        <f t="shared" si="140"/>
        <v>3177.7777777777783</v>
      </c>
      <c r="AG232" s="35">
        <f t="shared" si="141"/>
        <v>0</v>
      </c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94" t="s">
        <v>856</v>
      </c>
      <c r="AT232" s="434">
        <f t="shared" si="137"/>
        <v>0.17222222222222219</v>
      </c>
      <c r="AU232" s="433">
        <f t="shared" si="138"/>
        <v>0.23888888888888885</v>
      </c>
      <c r="AV232" s="437">
        <f t="shared" si="139"/>
        <v>6.6666666666666652E-2</v>
      </c>
    </row>
    <row r="233" spans="1:48" s="43" customFormat="1" ht="25.5" outlineLevel="1">
      <c r="A233" s="48">
        <f t="shared" si="130"/>
        <v>134</v>
      </c>
      <c r="B233" s="49" t="str">
        <f>'[1]2019'!B221</f>
        <v>Линия электропередачи КЛ-6кВ от оп.143 ВЛ-6 кВ ф.У-14 ПС Самусь 35/6 до ТП У-14-12 (ТП-4), Э00000183</v>
      </c>
      <c r="C233" s="69">
        <v>2.1000000000000001E-2</v>
      </c>
      <c r="D233" s="70" t="s">
        <v>226</v>
      </c>
      <c r="E233" s="70" t="s">
        <v>128</v>
      </c>
      <c r="F233" s="71"/>
      <c r="G233" s="72"/>
      <c r="H233" s="71" t="s">
        <v>492</v>
      </c>
      <c r="I233" s="95" t="s">
        <v>493</v>
      </c>
      <c r="J233" s="74" t="s">
        <v>168</v>
      </c>
      <c r="K233" s="75">
        <f t="shared" si="145"/>
        <v>180</v>
      </c>
      <c r="L233" s="74">
        <f t="shared" si="146"/>
        <v>180</v>
      </c>
      <c r="M233" s="75"/>
      <c r="N233" s="76">
        <v>42858</v>
      </c>
      <c r="O233" s="76"/>
      <c r="P233" s="77">
        <f>'[1]2019'!R221</f>
        <v>4000</v>
      </c>
      <c r="Q233" s="96"/>
      <c r="R233" s="59">
        <f t="shared" si="127"/>
        <v>4000</v>
      </c>
      <c r="S233" s="59">
        <f>'[1]2019'!S221+'[1]2019'!Z221</f>
        <v>688.8888888888888</v>
      </c>
      <c r="T233" s="59">
        <f>'[1]2019'!U221</f>
        <v>3311.1111111111113</v>
      </c>
      <c r="U233" s="59">
        <f t="shared" si="132"/>
        <v>3044.4444444444448</v>
      </c>
      <c r="V233" s="59">
        <f t="shared" si="133"/>
        <v>22.222222222222221</v>
      </c>
      <c r="W233" s="59">
        <f t="shared" si="134"/>
        <v>22.222222222222221</v>
      </c>
      <c r="X233" s="59">
        <f t="shared" si="135"/>
        <v>0</v>
      </c>
      <c r="Y233" s="59">
        <f t="shared" si="136"/>
        <v>22.222222222222221</v>
      </c>
      <c r="Z233" s="60">
        <f t="shared" si="131"/>
        <v>266.66666666666663</v>
      </c>
      <c r="AA233" s="60">
        <f t="shared" si="128"/>
        <v>266.66666666666663</v>
      </c>
      <c r="AB233" s="60">
        <f t="shared" si="129"/>
        <v>3177.7777777777783</v>
      </c>
      <c r="AC233" s="62">
        <f>'[1]2019'!AC221</f>
        <v>2.1999999999999999E-2</v>
      </c>
      <c r="AD233" s="62">
        <v>0.02</v>
      </c>
      <c r="AE233" s="63">
        <f t="shared" si="144"/>
        <v>69.911111111111111</v>
      </c>
      <c r="AF233" s="64">
        <f t="shared" si="140"/>
        <v>3177.7777777777783</v>
      </c>
      <c r="AG233" s="35">
        <f t="shared" si="141"/>
        <v>0</v>
      </c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94" t="s">
        <v>856</v>
      </c>
      <c r="AT233" s="434">
        <f t="shared" si="137"/>
        <v>0.17222222222222219</v>
      </c>
      <c r="AU233" s="433">
        <f t="shared" si="138"/>
        <v>0.23888888888888885</v>
      </c>
      <c r="AV233" s="437">
        <f t="shared" si="139"/>
        <v>6.6666666666666652E-2</v>
      </c>
    </row>
    <row r="234" spans="1:48" s="43" customFormat="1" ht="25.5" outlineLevel="1">
      <c r="A234" s="48">
        <f t="shared" si="130"/>
        <v>135</v>
      </c>
      <c r="B234" s="49" t="str">
        <f>'[1]2019'!B222</f>
        <v>Линия электропередачи КЛ-6кВ от оп.118 ВЛ-6 кВ ф.У-14 ПС Самусь 35/6 до ТП У-14-8 (ТП-2), Э00000181</v>
      </c>
      <c r="C234" s="69">
        <v>0.03</v>
      </c>
      <c r="D234" s="70" t="s">
        <v>226</v>
      </c>
      <c r="E234" s="70" t="s">
        <v>128</v>
      </c>
      <c r="F234" s="71"/>
      <c r="G234" s="72"/>
      <c r="H234" s="71" t="s">
        <v>494</v>
      </c>
      <c r="I234" s="95" t="s">
        <v>495</v>
      </c>
      <c r="J234" s="74" t="s">
        <v>168</v>
      </c>
      <c r="K234" s="75">
        <f t="shared" si="145"/>
        <v>180</v>
      </c>
      <c r="L234" s="74">
        <f t="shared" si="146"/>
        <v>180</v>
      </c>
      <c r="M234" s="75"/>
      <c r="N234" s="76">
        <v>42858</v>
      </c>
      <c r="O234" s="76"/>
      <c r="P234" s="77">
        <f>'[1]2019'!R222</f>
        <v>4000</v>
      </c>
      <c r="Q234" s="96"/>
      <c r="R234" s="59">
        <f t="shared" si="127"/>
        <v>4000</v>
      </c>
      <c r="S234" s="59">
        <f>'[1]2019'!S222+'[1]2019'!Z222</f>
        <v>688.8888888888888</v>
      </c>
      <c r="T234" s="59">
        <f>'[1]2019'!U222</f>
        <v>3311.1111111111113</v>
      </c>
      <c r="U234" s="59">
        <f t="shared" si="132"/>
        <v>3044.4444444444448</v>
      </c>
      <c r="V234" s="59">
        <f t="shared" si="133"/>
        <v>22.222222222222221</v>
      </c>
      <c r="W234" s="59">
        <f t="shared" si="134"/>
        <v>22.222222222222221</v>
      </c>
      <c r="X234" s="59">
        <f t="shared" si="135"/>
        <v>0</v>
      </c>
      <c r="Y234" s="59">
        <f t="shared" si="136"/>
        <v>22.222222222222221</v>
      </c>
      <c r="Z234" s="60">
        <f t="shared" si="131"/>
        <v>266.66666666666663</v>
      </c>
      <c r="AA234" s="60">
        <f t="shared" si="128"/>
        <v>266.66666666666663</v>
      </c>
      <c r="AB234" s="60">
        <f t="shared" si="129"/>
        <v>3177.7777777777783</v>
      </c>
      <c r="AC234" s="62">
        <f>'[1]2019'!AC222</f>
        <v>2.1999999999999999E-2</v>
      </c>
      <c r="AD234" s="62">
        <v>0.02</v>
      </c>
      <c r="AE234" s="63" t="e">
        <f>IF($C$3="УСН",0,IF(AND($E234="движимое",N234&gt;$AF$1),0,IF(#REF!=0,AB234*AC234,G234*AD234)))</f>
        <v>#REF!</v>
      </c>
      <c r="AF234" s="64">
        <f t="shared" si="140"/>
        <v>3177.7777777777783</v>
      </c>
      <c r="AG234" s="35">
        <f t="shared" si="141"/>
        <v>0</v>
      </c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94" t="s">
        <v>856</v>
      </c>
      <c r="AT234" s="434">
        <f t="shared" si="137"/>
        <v>0.17222222222222219</v>
      </c>
      <c r="AU234" s="433">
        <f t="shared" si="138"/>
        <v>0.23888888888888885</v>
      </c>
      <c r="AV234" s="437">
        <f t="shared" si="139"/>
        <v>6.6666666666666652E-2</v>
      </c>
    </row>
    <row r="235" spans="1:48" s="43" customFormat="1" ht="25.5" outlineLevel="1">
      <c r="A235" s="48">
        <f t="shared" si="130"/>
        <v>136</v>
      </c>
      <c r="B235" s="49" t="str">
        <f>'[1]2019'!B223</f>
        <v>Линия электропередачи КЛ-6кВ от оп.130 ВЛ-6 кВ ф.У-14 ПС Самусь 35/6 до ТП У-14-11 (ТП-3), Э00000182</v>
      </c>
      <c r="C235" s="69">
        <v>2.5000000000000001E-2</v>
      </c>
      <c r="D235" s="70" t="s">
        <v>226</v>
      </c>
      <c r="E235" s="70" t="s">
        <v>128</v>
      </c>
      <c r="F235" s="71"/>
      <c r="G235" s="72"/>
      <c r="H235" s="71" t="s">
        <v>496</v>
      </c>
      <c r="I235" s="95" t="s">
        <v>497</v>
      </c>
      <c r="J235" s="74" t="s">
        <v>168</v>
      </c>
      <c r="K235" s="75">
        <f t="shared" si="145"/>
        <v>180</v>
      </c>
      <c r="L235" s="74">
        <f t="shared" si="146"/>
        <v>180</v>
      </c>
      <c r="M235" s="75"/>
      <c r="N235" s="76">
        <v>42858</v>
      </c>
      <c r="O235" s="76"/>
      <c r="P235" s="77">
        <f>'[1]2019'!R223</f>
        <v>4000</v>
      </c>
      <c r="Q235" s="96"/>
      <c r="R235" s="59">
        <f t="shared" si="127"/>
        <v>4000</v>
      </c>
      <c r="S235" s="59">
        <f>'[1]2019'!S223+'[1]2019'!Z223</f>
        <v>688.8888888888888</v>
      </c>
      <c r="T235" s="59">
        <f>'[1]2019'!U223</f>
        <v>3311.1111111111113</v>
      </c>
      <c r="U235" s="59">
        <f t="shared" si="132"/>
        <v>3044.4444444444448</v>
      </c>
      <c r="V235" s="59">
        <f t="shared" si="133"/>
        <v>22.222222222222221</v>
      </c>
      <c r="W235" s="59">
        <f t="shared" si="134"/>
        <v>22.222222222222221</v>
      </c>
      <c r="X235" s="59">
        <f t="shared" si="135"/>
        <v>0</v>
      </c>
      <c r="Y235" s="59">
        <f t="shared" si="136"/>
        <v>22.222222222222221</v>
      </c>
      <c r="Z235" s="60">
        <f t="shared" si="131"/>
        <v>266.66666666666663</v>
      </c>
      <c r="AA235" s="60">
        <f t="shared" si="128"/>
        <v>266.66666666666663</v>
      </c>
      <c r="AB235" s="60">
        <f t="shared" si="129"/>
        <v>3177.7777777777783</v>
      </c>
      <c r="AC235" s="62">
        <f>'[1]2019'!AC223</f>
        <v>2.1999999999999999E-2</v>
      </c>
      <c r="AD235" s="62">
        <v>0.02</v>
      </c>
      <c r="AE235" s="63">
        <f>IF($C$3="УСН",0,IF(AND($E235="движимое",N235&gt;$AF$1),0,IF($G192=0,AB235*AC235,G235*AD235)))</f>
        <v>69.911111111111111</v>
      </c>
      <c r="AF235" s="64">
        <f t="shared" si="140"/>
        <v>3177.7777777777783</v>
      </c>
      <c r="AG235" s="35">
        <f t="shared" si="141"/>
        <v>0</v>
      </c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94" t="s">
        <v>856</v>
      </c>
      <c r="AT235" s="434">
        <f t="shared" si="137"/>
        <v>0.17222222222222219</v>
      </c>
      <c r="AU235" s="433">
        <f t="shared" si="138"/>
        <v>0.23888888888888885</v>
      </c>
      <c r="AV235" s="437">
        <f t="shared" si="139"/>
        <v>6.6666666666666652E-2</v>
      </c>
    </row>
    <row r="236" spans="1:48" s="43" customFormat="1" ht="25.5" outlineLevel="1">
      <c r="A236" s="48">
        <f t="shared" si="130"/>
        <v>137</v>
      </c>
      <c r="B236" s="49" t="str">
        <f>'[1]2019'!B224</f>
        <v>Линия электропередачи КЛ-6кВ от оп.104 ВЛ-6 кВ ф.У-14 ПС Самусь 35/6 до ТП У-14-7 (ТП-1), Э00000180</v>
      </c>
      <c r="C236" s="69">
        <v>2.5000000000000001E-2</v>
      </c>
      <c r="D236" s="70" t="s">
        <v>226</v>
      </c>
      <c r="E236" s="70" t="s">
        <v>128</v>
      </c>
      <c r="F236" s="71"/>
      <c r="G236" s="72"/>
      <c r="H236" s="71" t="s">
        <v>498</v>
      </c>
      <c r="I236" s="95" t="s">
        <v>499</v>
      </c>
      <c r="J236" s="74" t="s">
        <v>168</v>
      </c>
      <c r="K236" s="75">
        <f t="shared" si="145"/>
        <v>180</v>
      </c>
      <c r="L236" s="74">
        <f t="shared" si="146"/>
        <v>180</v>
      </c>
      <c r="M236" s="75"/>
      <c r="N236" s="76">
        <v>42858</v>
      </c>
      <c r="O236" s="76"/>
      <c r="P236" s="77">
        <f>'[1]2019'!R224</f>
        <v>4000</v>
      </c>
      <c r="Q236" s="96"/>
      <c r="R236" s="59">
        <f t="shared" si="127"/>
        <v>4000</v>
      </c>
      <c r="S236" s="59">
        <f>'[1]2019'!S224+'[1]2019'!Z224</f>
        <v>688.8888888888888</v>
      </c>
      <c r="T236" s="59">
        <f>'[1]2019'!U224</f>
        <v>3311.1111111111113</v>
      </c>
      <c r="U236" s="59">
        <f t="shared" si="132"/>
        <v>3044.4444444444448</v>
      </c>
      <c r="V236" s="59">
        <f t="shared" si="133"/>
        <v>22.222222222222221</v>
      </c>
      <c r="W236" s="59">
        <f t="shared" si="134"/>
        <v>22.222222222222221</v>
      </c>
      <c r="X236" s="59">
        <f t="shared" si="135"/>
        <v>0</v>
      </c>
      <c r="Y236" s="59">
        <f t="shared" si="136"/>
        <v>22.222222222222221</v>
      </c>
      <c r="Z236" s="60">
        <f t="shared" si="131"/>
        <v>266.66666666666663</v>
      </c>
      <c r="AA236" s="60">
        <f t="shared" si="128"/>
        <v>266.66666666666663</v>
      </c>
      <c r="AB236" s="60">
        <f t="shared" si="129"/>
        <v>3177.7777777777783</v>
      </c>
      <c r="AC236" s="62">
        <f>'[1]2019'!AC224</f>
        <v>2.1999999999999999E-2</v>
      </c>
      <c r="AD236" s="62">
        <v>0.02</v>
      </c>
      <c r="AE236" s="63">
        <f>IF($C$3="УСН",0,IF(AND($E236="движимое",N236&gt;$AF$1),0,IF($G193=0,AB236*AC236,G236*AD236)))</f>
        <v>69.911111111111111</v>
      </c>
      <c r="AF236" s="64">
        <f t="shared" si="140"/>
        <v>3177.7777777777783</v>
      </c>
      <c r="AG236" s="35">
        <f t="shared" si="141"/>
        <v>0</v>
      </c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94" t="s">
        <v>856</v>
      </c>
      <c r="AT236" s="434">
        <f t="shared" si="137"/>
        <v>0.17222222222222219</v>
      </c>
      <c r="AU236" s="433">
        <f t="shared" si="138"/>
        <v>0.23888888888888885</v>
      </c>
      <c r="AV236" s="437">
        <f t="shared" si="139"/>
        <v>6.6666666666666652E-2</v>
      </c>
    </row>
    <row r="237" spans="1:48" s="43" customFormat="1" ht="29.25" customHeight="1" outlineLevel="1">
      <c r="A237" s="48">
        <f t="shared" si="130"/>
        <v>138</v>
      </c>
      <c r="B237" s="49" t="str">
        <f>'[1]2019'!B225</f>
        <v>КЛ-0,4 кВ от ТП-279 ф.1 до ВУ нежилого здания по ул. Победы, 20а, Э00000209</v>
      </c>
      <c r="C237" s="69">
        <v>0.16</v>
      </c>
      <c r="D237" s="70" t="s">
        <v>226</v>
      </c>
      <c r="E237" s="70" t="s">
        <v>128</v>
      </c>
      <c r="F237" s="71"/>
      <c r="G237" s="72"/>
      <c r="H237" s="71" t="s">
        <v>500</v>
      </c>
      <c r="I237" s="95"/>
      <c r="J237" s="74" t="s">
        <v>149</v>
      </c>
      <c r="K237" s="75">
        <v>120</v>
      </c>
      <c r="L237" s="75">
        <v>120</v>
      </c>
      <c r="M237" s="75"/>
      <c r="N237" s="76">
        <v>43069</v>
      </c>
      <c r="O237" s="76"/>
      <c r="P237" s="77">
        <f>'[1]2019'!R225</f>
        <v>117522.27</v>
      </c>
      <c r="Q237" s="78"/>
      <c r="R237" s="59">
        <f t="shared" si="127"/>
        <v>117522.27</v>
      </c>
      <c r="S237" s="59">
        <f>'[1]2019'!S225+'[1]2019'!Z225</f>
        <v>24483.806250000001</v>
      </c>
      <c r="T237" s="59">
        <f>'[1]2019'!U225</f>
        <v>93038.46375000001</v>
      </c>
      <c r="U237" s="59">
        <f t="shared" si="132"/>
        <v>81286.236750000011</v>
      </c>
      <c r="V237" s="59">
        <f t="shared" si="133"/>
        <v>979.35225000000003</v>
      </c>
      <c r="W237" s="59">
        <f t="shared" si="134"/>
        <v>979.35225000000003</v>
      </c>
      <c r="X237" s="59">
        <f t="shared" si="135"/>
        <v>0</v>
      </c>
      <c r="Y237" s="59">
        <f t="shared" si="136"/>
        <v>979.35225000000003</v>
      </c>
      <c r="Z237" s="60">
        <f t="shared" si="131"/>
        <v>11752.227000000001</v>
      </c>
      <c r="AA237" s="60">
        <f t="shared" si="128"/>
        <v>11752.227000000001</v>
      </c>
      <c r="AB237" s="60">
        <f t="shared" si="129"/>
        <v>87162.350250000018</v>
      </c>
      <c r="AC237" s="62">
        <f>'[1]2019'!AC225</f>
        <v>2.1999999999999999E-2</v>
      </c>
      <c r="AD237" s="62">
        <v>0.02</v>
      </c>
      <c r="AE237" s="63">
        <f>IF($C$3="УСН",0,IF(AND($E237="движимое",N237&gt;$AF$1),0,IF($G194=0,AB237*AC237,G237*AD237)))</f>
        <v>1917.5717055000002</v>
      </c>
      <c r="AF237" s="64">
        <f t="shared" si="140"/>
        <v>87162.350250000018</v>
      </c>
      <c r="AG237" s="35">
        <f t="shared" si="141"/>
        <v>0</v>
      </c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94" t="s">
        <v>857</v>
      </c>
      <c r="AT237" s="434">
        <f t="shared" si="137"/>
        <v>0.20833333333333334</v>
      </c>
      <c r="AU237" s="433">
        <f t="shared" si="138"/>
        <v>0.30833333333333335</v>
      </c>
      <c r="AV237" s="437">
        <f t="shared" si="139"/>
        <v>0.1</v>
      </c>
    </row>
    <row r="238" spans="1:48" s="43" customFormat="1" ht="37.5" customHeight="1" outlineLevel="1">
      <c r="A238" s="48">
        <f t="shared" si="130"/>
        <v>139</v>
      </c>
      <c r="B238" s="49" t="str">
        <f>'[1]2019'!B226</f>
        <v>КВЛ-0,4 кВ от ТП-272 ф.9 до ВУ торгового объекта по пр. Коммунистический, 112б, Э00000208</v>
      </c>
      <c r="C238" s="69">
        <v>6.3E-2</v>
      </c>
      <c r="D238" s="70" t="s">
        <v>226</v>
      </c>
      <c r="E238" s="70" t="s">
        <v>128</v>
      </c>
      <c r="F238" s="71"/>
      <c r="G238" s="72"/>
      <c r="H238" s="71" t="s">
        <v>501</v>
      </c>
      <c r="I238" s="95"/>
      <c r="J238" s="74" t="s">
        <v>149</v>
      </c>
      <c r="K238" s="75">
        <v>120</v>
      </c>
      <c r="L238" s="75">
        <v>120</v>
      </c>
      <c r="M238" s="75"/>
      <c r="N238" s="76">
        <v>43069</v>
      </c>
      <c r="O238" s="76"/>
      <c r="P238" s="77">
        <f>'[1]2019'!R226</f>
        <v>80036.460000000006</v>
      </c>
      <c r="Q238" s="78"/>
      <c r="R238" s="59">
        <f t="shared" si="127"/>
        <v>80036.460000000006</v>
      </c>
      <c r="S238" s="59">
        <f>'[1]2019'!S226+'[1]2019'!Z226</f>
        <v>16674.262500000001</v>
      </c>
      <c r="T238" s="59">
        <f>'[1]2019'!U226</f>
        <v>63362.197500000017</v>
      </c>
      <c r="U238" s="59">
        <f t="shared" si="132"/>
        <v>55358.551500000016</v>
      </c>
      <c r="V238" s="59">
        <f t="shared" si="133"/>
        <v>666.97050000000002</v>
      </c>
      <c r="W238" s="59">
        <f t="shared" si="134"/>
        <v>666.97050000000002</v>
      </c>
      <c r="X238" s="59">
        <f t="shared" si="135"/>
        <v>0</v>
      </c>
      <c r="Y238" s="59">
        <f t="shared" si="136"/>
        <v>666.97050000000002</v>
      </c>
      <c r="Z238" s="60">
        <f t="shared" si="131"/>
        <v>8003.6460000000006</v>
      </c>
      <c r="AA238" s="60">
        <f t="shared" si="128"/>
        <v>8003.6460000000006</v>
      </c>
      <c r="AB238" s="60">
        <f t="shared" si="129"/>
        <v>59360.37450000002</v>
      </c>
      <c r="AC238" s="62">
        <f>'[1]2019'!AC226</f>
        <v>2.1999999999999999E-2</v>
      </c>
      <c r="AD238" s="62">
        <v>0.02</v>
      </c>
      <c r="AE238" s="63">
        <f t="shared" ref="AE238:AE251" si="147">IF($C$3="УСН",0,IF(AND($E238="движимое",N238&gt;$AF$1),0,IF($G196=0,AB238*AC238,G238*AD238)))</f>
        <v>1305.9282390000003</v>
      </c>
      <c r="AF238" s="64">
        <f t="shared" si="140"/>
        <v>59360.37450000002</v>
      </c>
      <c r="AG238" s="35">
        <f t="shared" si="141"/>
        <v>0</v>
      </c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94" t="s">
        <v>857</v>
      </c>
      <c r="AT238" s="434">
        <f t="shared" si="137"/>
        <v>0.20833333333333331</v>
      </c>
      <c r="AU238" s="433">
        <f t="shared" si="138"/>
        <v>0.30833333333333335</v>
      </c>
      <c r="AV238" s="437">
        <f t="shared" si="139"/>
        <v>0.10000000000000003</v>
      </c>
    </row>
    <row r="239" spans="1:48" s="43" customFormat="1" ht="25.5" outlineLevel="1">
      <c r="A239" s="48">
        <f t="shared" si="130"/>
        <v>140</v>
      </c>
      <c r="B239" s="49" t="str">
        <f>'[1]2019'!B227</f>
        <v>Электроснабжение офисного комплекса по ул.Трудовой 4/1 от ТП-1 ф.4 (ВЛ), Э00000206</v>
      </c>
      <c r="C239" s="69">
        <v>0.13</v>
      </c>
      <c r="D239" s="70" t="s">
        <v>226</v>
      </c>
      <c r="E239" s="70" t="s">
        <v>128</v>
      </c>
      <c r="F239" s="71"/>
      <c r="G239" s="72"/>
      <c r="H239" s="71" t="s">
        <v>502</v>
      </c>
      <c r="I239" s="95"/>
      <c r="J239" s="74" t="s">
        <v>168</v>
      </c>
      <c r="K239" s="75">
        <v>180</v>
      </c>
      <c r="L239" s="75">
        <v>180</v>
      </c>
      <c r="M239" s="75"/>
      <c r="N239" s="76">
        <v>43056</v>
      </c>
      <c r="O239" s="76"/>
      <c r="P239" s="77">
        <f>'[1]2019'!R227</f>
        <v>207545.19</v>
      </c>
      <c r="Q239" s="78"/>
      <c r="R239" s="59">
        <f t="shared" si="127"/>
        <v>207545.19</v>
      </c>
      <c r="S239" s="59">
        <f>'[1]2019'!S227+'[1]2019'!Z227</f>
        <v>28825.720833333333</v>
      </c>
      <c r="T239" s="59">
        <f>'[1]2019'!U227</f>
        <v>178719.46916666668</v>
      </c>
      <c r="U239" s="59">
        <f t="shared" si="132"/>
        <v>164883.12316666669</v>
      </c>
      <c r="V239" s="59">
        <f t="shared" si="133"/>
        <v>1153.0288333333333</v>
      </c>
      <c r="W239" s="59">
        <f t="shared" si="134"/>
        <v>1153.0288333333333</v>
      </c>
      <c r="X239" s="59">
        <f t="shared" si="135"/>
        <v>0</v>
      </c>
      <c r="Y239" s="59">
        <f t="shared" si="136"/>
        <v>1153.0288333333333</v>
      </c>
      <c r="Z239" s="60">
        <f t="shared" si="131"/>
        <v>13836.346</v>
      </c>
      <c r="AA239" s="60">
        <f t="shared" si="128"/>
        <v>13836.346</v>
      </c>
      <c r="AB239" s="60">
        <f t="shared" si="129"/>
        <v>171801.29616666667</v>
      </c>
      <c r="AC239" s="62">
        <f>'[1]2019'!AC227</f>
        <v>2.1999999999999999E-2</v>
      </c>
      <c r="AD239" s="62">
        <v>0.02</v>
      </c>
      <c r="AE239" s="63">
        <f t="shared" si="147"/>
        <v>3779.6285156666663</v>
      </c>
      <c r="AF239" s="64">
        <f t="shared" si="140"/>
        <v>171801.29616666667</v>
      </c>
      <c r="AG239" s="35">
        <f t="shared" si="141"/>
        <v>0</v>
      </c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94" t="s">
        <v>857</v>
      </c>
      <c r="AT239" s="434">
        <f t="shared" si="137"/>
        <v>0.1388888888888889</v>
      </c>
      <c r="AU239" s="433">
        <f t="shared" si="138"/>
        <v>0.20555555555555555</v>
      </c>
      <c r="AV239" s="437">
        <f t="shared" si="139"/>
        <v>6.6666666666666652E-2</v>
      </c>
    </row>
    <row r="240" spans="1:48" s="43" customFormat="1" ht="25.5" outlineLevel="1">
      <c r="A240" s="48">
        <f t="shared" si="130"/>
        <v>141</v>
      </c>
      <c r="B240" s="49" t="str">
        <f>'[1]2019'!B228</f>
        <v>Линия электропередачи (КЛ-0,4кВ)  от ТП-23 для электроснабж. здания склада по ул.Предзаводская 18а/1, Э00000195</v>
      </c>
      <c r="C240" s="69">
        <v>5.5E-2</v>
      </c>
      <c r="D240" s="70" t="s">
        <v>226</v>
      </c>
      <c r="E240" s="70" t="s">
        <v>128</v>
      </c>
      <c r="F240" s="71"/>
      <c r="G240" s="72"/>
      <c r="H240" s="71" t="s">
        <v>503</v>
      </c>
      <c r="I240" s="95"/>
      <c r="J240" s="74" t="s">
        <v>149</v>
      </c>
      <c r="K240" s="75">
        <v>120</v>
      </c>
      <c r="L240" s="75">
        <v>120</v>
      </c>
      <c r="M240" s="75"/>
      <c r="N240" s="76">
        <v>42978</v>
      </c>
      <c r="O240" s="76"/>
      <c r="P240" s="77">
        <f>'[1]2019'!R228</f>
        <v>86388.72</v>
      </c>
      <c r="Q240" s="78"/>
      <c r="R240" s="59">
        <f t="shared" si="127"/>
        <v>86388.72</v>
      </c>
      <c r="S240" s="59">
        <f>'[1]2019'!S228+'[1]2019'!Z228</f>
        <v>20157.368000000002</v>
      </c>
      <c r="T240" s="59">
        <f>'[1]2019'!U228</f>
        <v>66231.351999999999</v>
      </c>
      <c r="U240" s="59">
        <f t="shared" si="132"/>
        <v>57592.479999999996</v>
      </c>
      <c r="V240" s="59">
        <f t="shared" si="133"/>
        <v>719.90600000000006</v>
      </c>
      <c r="W240" s="59">
        <f t="shared" si="134"/>
        <v>719.90600000000006</v>
      </c>
      <c r="X240" s="59">
        <f t="shared" si="135"/>
        <v>0</v>
      </c>
      <c r="Y240" s="59">
        <f t="shared" si="136"/>
        <v>719.90600000000006</v>
      </c>
      <c r="Z240" s="60">
        <f t="shared" si="131"/>
        <v>8638.8720000000012</v>
      </c>
      <c r="AA240" s="60">
        <f t="shared" si="128"/>
        <v>8638.8720000000012</v>
      </c>
      <c r="AB240" s="60">
        <f t="shared" si="129"/>
        <v>61911.915999999997</v>
      </c>
      <c r="AC240" s="62">
        <f>'[1]2019'!AC228</f>
        <v>2.1999999999999999E-2</v>
      </c>
      <c r="AD240" s="62">
        <v>0.02</v>
      </c>
      <c r="AE240" s="63">
        <f t="shared" si="147"/>
        <v>1362.062152</v>
      </c>
      <c r="AF240" s="64">
        <f t="shared" si="140"/>
        <v>61911.915999999997</v>
      </c>
      <c r="AG240" s="35">
        <f t="shared" si="141"/>
        <v>0</v>
      </c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94" t="s">
        <v>857</v>
      </c>
      <c r="AT240" s="434">
        <f t="shared" si="137"/>
        <v>0.23333333333333336</v>
      </c>
      <c r="AU240" s="433">
        <f t="shared" si="138"/>
        <v>0.33333333333333337</v>
      </c>
      <c r="AV240" s="437">
        <f t="shared" si="139"/>
        <v>0.1</v>
      </c>
    </row>
    <row r="241" spans="1:48" s="43" customFormat="1" ht="25.5" outlineLevel="1">
      <c r="A241" s="48">
        <f t="shared" si="130"/>
        <v>142</v>
      </c>
      <c r="B241" s="49" t="str">
        <f>'[1]2019'!B229</f>
        <v>Линия электропер КЛ-0,4 кВ от ТП-332 ф.9,10,11,12,21,22,23,24 для эл. снабж. ж.зд.(стр.№3) в мкр. №4, Э00000199</v>
      </c>
      <c r="C241" s="69">
        <v>1.1000000000000001</v>
      </c>
      <c r="D241" s="70" t="s">
        <v>226</v>
      </c>
      <c r="E241" s="70" t="s">
        <v>128</v>
      </c>
      <c r="F241" s="71"/>
      <c r="G241" s="72"/>
      <c r="H241" s="71" t="s">
        <v>504</v>
      </c>
      <c r="I241" s="95"/>
      <c r="J241" s="74" t="s">
        <v>149</v>
      </c>
      <c r="K241" s="75">
        <v>120</v>
      </c>
      <c r="L241" s="75">
        <v>120</v>
      </c>
      <c r="M241" s="75"/>
      <c r="N241" s="76">
        <v>43008</v>
      </c>
      <c r="O241" s="76"/>
      <c r="P241" s="77">
        <f>'[1]2019'!R229</f>
        <v>732413.29</v>
      </c>
      <c r="Q241" s="78"/>
      <c r="R241" s="59">
        <f t="shared" si="127"/>
        <v>732413.29</v>
      </c>
      <c r="S241" s="59">
        <f>'[1]2019'!S229+'[1]2019'!Z229</f>
        <v>164792.99025</v>
      </c>
      <c r="T241" s="59">
        <f>'[1]2019'!U229</f>
        <v>567620.29975000001</v>
      </c>
      <c r="U241" s="59">
        <f t="shared" si="132"/>
        <v>494378.97074999998</v>
      </c>
      <c r="V241" s="59">
        <f t="shared" si="133"/>
        <v>6103.4440833333338</v>
      </c>
      <c r="W241" s="59">
        <f t="shared" si="134"/>
        <v>6103.4440833333338</v>
      </c>
      <c r="X241" s="59">
        <f t="shared" si="135"/>
        <v>0</v>
      </c>
      <c r="Y241" s="59">
        <f t="shared" si="136"/>
        <v>6103.4440833333338</v>
      </c>
      <c r="Z241" s="60">
        <f t="shared" si="131"/>
        <v>73241.328999999998</v>
      </c>
      <c r="AA241" s="60">
        <f t="shared" si="128"/>
        <v>73241.328999999998</v>
      </c>
      <c r="AB241" s="60">
        <f t="shared" si="129"/>
        <v>530999.63525000005</v>
      </c>
      <c r="AC241" s="62">
        <f>'[1]2019'!AC229</f>
        <v>2.1999999999999999E-2</v>
      </c>
      <c r="AD241" s="62">
        <v>0.02</v>
      </c>
      <c r="AE241" s="63">
        <f t="shared" si="147"/>
        <v>11681.991975500001</v>
      </c>
      <c r="AF241" s="64">
        <f t="shared" si="140"/>
        <v>530999.63525000005</v>
      </c>
      <c r="AG241" s="35">
        <f t="shared" si="141"/>
        <v>0</v>
      </c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94" t="s">
        <v>857</v>
      </c>
      <c r="AT241" s="434">
        <f t="shared" si="137"/>
        <v>0.22500000000000001</v>
      </c>
      <c r="AU241" s="433">
        <f t="shared" si="138"/>
        <v>0.32500000000000001</v>
      </c>
      <c r="AV241" s="437">
        <f t="shared" si="139"/>
        <v>0.1</v>
      </c>
    </row>
    <row r="242" spans="1:48" s="43" customFormat="1" ht="33.75" customHeight="1" outlineLevel="1">
      <c r="A242" s="48">
        <f t="shared" si="130"/>
        <v>143</v>
      </c>
      <c r="B242" s="49" t="str">
        <f>'[1]2019'!B230</f>
        <v>КВЛЭП-6 кВ от оп.109 ВЛ-6кВ до новой КТПН-6/0,4 кВ (НСТСЛ "Спутник"), Э00000210</v>
      </c>
      <c r="C242" s="69"/>
      <c r="D242" s="70" t="s">
        <v>226</v>
      </c>
      <c r="E242" s="70" t="s">
        <v>128</v>
      </c>
      <c r="F242" s="71"/>
      <c r="G242" s="72"/>
      <c r="H242" s="71" t="s">
        <v>91</v>
      </c>
      <c r="I242" s="95"/>
      <c r="J242" s="74" t="s">
        <v>149</v>
      </c>
      <c r="K242" s="75">
        <v>120</v>
      </c>
      <c r="L242" s="75">
        <v>120</v>
      </c>
      <c r="M242" s="75"/>
      <c r="N242" s="76">
        <v>43100</v>
      </c>
      <c r="O242" s="76"/>
      <c r="P242" s="77">
        <f>'[1]2019'!R230</f>
        <v>454410.35</v>
      </c>
      <c r="Q242" s="98"/>
      <c r="R242" s="59">
        <f t="shared" si="127"/>
        <v>454410.35</v>
      </c>
      <c r="S242" s="59">
        <f>'[1]2019'!S230+'[1]2019'!Z230</f>
        <v>90882.069999999992</v>
      </c>
      <c r="T242" s="59">
        <f>'[1]2019'!U230</f>
        <v>363528.28</v>
      </c>
      <c r="U242" s="59">
        <f t="shared" si="132"/>
        <v>318087.24500000005</v>
      </c>
      <c r="V242" s="59">
        <f t="shared" si="133"/>
        <v>3786.7529166666664</v>
      </c>
      <c r="W242" s="59">
        <f t="shared" si="134"/>
        <v>3786.7529166666664</v>
      </c>
      <c r="X242" s="59">
        <f t="shared" si="135"/>
        <v>0</v>
      </c>
      <c r="Y242" s="59">
        <f t="shared" si="136"/>
        <v>3786.7529166666664</v>
      </c>
      <c r="Z242" s="60">
        <f t="shared" si="131"/>
        <v>45441.034999999996</v>
      </c>
      <c r="AA242" s="60">
        <f t="shared" si="128"/>
        <v>45441.034999999996</v>
      </c>
      <c r="AB242" s="60">
        <f t="shared" si="129"/>
        <v>340807.76250000007</v>
      </c>
      <c r="AC242" s="62">
        <f>'[1]2019'!AC230</f>
        <v>2.1999999999999999E-2</v>
      </c>
      <c r="AD242" s="62">
        <v>0.02</v>
      </c>
      <c r="AE242" s="63">
        <f t="shared" si="147"/>
        <v>7497.7707750000009</v>
      </c>
      <c r="AF242" s="64">
        <f t="shared" si="140"/>
        <v>340807.76250000007</v>
      </c>
      <c r="AG242" s="35">
        <f t="shared" si="141"/>
        <v>0</v>
      </c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94" t="s">
        <v>857</v>
      </c>
      <c r="AT242" s="434">
        <f t="shared" si="137"/>
        <v>0.19999999999999998</v>
      </c>
      <c r="AU242" s="433">
        <f t="shared" si="138"/>
        <v>0.3</v>
      </c>
      <c r="AV242" s="437">
        <f t="shared" si="139"/>
        <v>0.1</v>
      </c>
    </row>
    <row r="243" spans="1:48" s="43" customFormat="1" ht="42" customHeight="1" outlineLevel="1">
      <c r="A243" s="48">
        <f t="shared" si="130"/>
        <v>144</v>
      </c>
      <c r="B243" s="49" t="str">
        <f>'[1]2019'!B231</f>
        <v xml:space="preserve">Линия электропередачи (ВЛИ-0,4кВ) от ТП-1, Ф-2, д/эл.снабжения садовых участков по ул.Трудовая    </v>
      </c>
      <c r="C243" s="69">
        <v>0.42</v>
      </c>
      <c r="D243" s="70" t="s">
        <v>226</v>
      </c>
      <c r="E243" s="70" t="s">
        <v>128</v>
      </c>
      <c r="F243" s="71"/>
      <c r="G243" s="72"/>
      <c r="H243" s="71" t="s">
        <v>505</v>
      </c>
      <c r="I243" s="95"/>
      <c r="J243" s="74" t="s">
        <v>168</v>
      </c>
      <c r="K243" s="75">
        <v>180</v>
      </c>
      <c r="L243" s="75">
        <v>180</v>
      </c>
      <c r="M243" s="75"/>
      <c r="N243" s="76">
        <v>42947</v>
      </c>
      <c r="O243" s="76"/>
      <c r="P243" s="77">
        <f>'[1]2019'!R231</f>
        <v>138442.84</v>
      </c>
      <c r="Q243" s="78"/>
      <c r="R243" s="59">
        <f t="shared" si="127"/>
        <v>138442.84</v>
      </c>
      <c r="S243" s="59">
        <f>'[1]2019'!S231+'[1]2019'!Z231</f>
        <v>22304.679777777776</v>
      </c>
      <c r="T243" s="59">
        <f>'[1]2019'!U231</f>
        <v>116138.16022222221</v>
      </c>
      <c r="U243" s="59">
        <f t="shared" si="132"/>
        <v>106908.63755555554</v>
      </c>
      <c r="V243" s="59">
        <f t="shared" si="133"/>
        <v>769.12688888888886</v>
      </c>
      <c r="W243" s="59">
        <f t="shared" si="134"/>
        <v>769.12688888888886</v>
      </c>
      <c r="X243" s="59">
        <f t="shared" si="135"/>
        <v>0</v>
      </c>
      <c r="Y243" s="59">
        <f t="shared" si="136"/>
        <v>769.12688888888886</v>
      </c>
      <c r="Z243" s="60">
        <f t="shared" si="131"/>
        <v>9229.5226666666658</v>
      </c>
      <c r="AA243" s="60">
        <f t="shared" si="128"/>
        <v>9229.5226666666658</v>
      </c>
      <c r="AB243" s="60">
        <f t="shared" si="129"/>
        <v>111523.39888888889</v>
      </c>
      <c r="AC243" s="62">
        <f>'[1]2019'!AC231</f>
        <v>2.1999999999999999E-2</v>
      </c>
      <c r="AD243" s="62">
        <v>0.02</v>
      </c>
      <c r="AE243" s="63">
        <f t="shared" si="147"/>
        <v>2453.5147755555554</v>
      </c>
      <c r="AF243" s="64">
        <f t="shared" si="140"/>
        <v>111523.39888888889</v>
      </c>
      <c r="AG243" s="35">
        <f t="shared" si="141"/>
        <v>0</v>
      </c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94" t="s">
        <v>857</v>
      </c>
      <c r="AT243" s="434">
        <f t="shared" si="137"/>
        <v>0.16111111111111109</v>
      </c>
      <c r="AU243" s="433">
        <f t="shared" si="138"/>
        <v>0.22777777777777775</v>
      </c>
      <c r="AV243" s="437">
        <f t="shared" si="139"/>
        <v>6.6666666666666652E-2</v>
      </c>
    </row>
    <row r="244" spans="1:48" s="43" customFormat="1" ht="29.25" customHeight="1" outlineLevel="1">
      <c r="A244" s="48">
        <f t="shared" si="130"/>
        <v>145</v>
      </c>
      <c r="B244" s="49" t="str">
        <f>'[1]2019'!B232</f>
        <v>КЛЭП-0,4кВ от ТП-180 ф.7 и ТП-148 ф.4 до ВУ нежилых помещений  пр. Коммунистический, 40</v>
      </c>
      <c r="C244" s="69">
        <v>0.54</v>
      </c>
      <c r="D244" s="70" t="s">
        <v>226</v>
      </c>
      <c r="E244" s="70" t="s">
        <v>128</v>
      </c>
      <c r="F244" s="69"/>
      <c r="G244" s="72"/>
      <c r="H244" s="71" t="s">
        <v>506</v>
      </c>
      <c r="I244" s="95"/>
      <c r="J244" s="74" t="s">
        <v>149</v>
      </c>
      <c r="K244" s="75">
        <v>120</v>
      </c>
      <c r="L244" s="75">
        <v>120</v>
      </c>
      <c r="M244" s="75"/>
      <c r="N244" s="76">
        <v>43039</v>
      </c>
      <c r="O244" s="76"/>
      <c r="P244" s="77">
        <f>'[1]2019'!R232</f>
        <v>442437.87</v>
      </c>
      <c r="Q244" s="78"/>
      <c r="R244" s="59">
        <f t="shared" si="127"/>
        <v>442437.87</v>
      </c>
      <c r="S244" s="59">
        <f>'[1]2019'!S232+'[1]2019'!Z232</f>
        <v>95861.538499999995</v>
      </c>
      <c r="T244" s="59">
        <f>'[1]2019'!U232</f>
        <v>346576.33149999997</v>
      </c>
      <c r="U244" s="59">
        <f t="shared" si="132"/>
        <v>302332.54449999996</v>
      </c>
      <c r="V244" s="59">
        <f t="shared" si="133"/>
        <v>3686.98225</v>
      </c>
      <c r="W244" s="59">
        <f t="shared" si="134"/>
        <v>3686.98225</v>
      </c>
      <c r="X244" s="59">
        <f t="shared" si="135"/>
        <v>0</v>
      </c>
      <c r="Y244" s="59">
        <f t="shared" si="136"/>
        <v>3686.98225</v>
      </c>
      <c r="Z244" s="60">
        <f t="shared" si="131"/>
        <v>44243.786999999997</v>
      </c>
      <c r="AA244" s="60">
        <f t="shared" si="128"/>
        <v>44243.786999999997</v>
      </c>
      <c r="AB244" s="60">
        <f t="shared" si="129"/>
        <v>324454.43799999997</v>
      </c>
      <c r="AC244" s="62">
        <f>'[1]2019'!AC232</f>
        <v>2.1999999999999999E-2</v>
      </c>
      <c r="AD244" s="62">
        <v>0.02</v>
      </c>
      <c r="AE244" s="63">
        <f t="shared" si="147"/>
        <v>7137.9976359999991</v>
      </c>
      <c r="AF244" s="64">
        <f t="shared" si="140"/>
        <v>324454.43799999997</v>
      </c>
      <c r="AG244" s="35">
        <f t="shared" si="141"/>
        <v>0</v>
      </c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94" t="s">
        <v>857</v>
      </c>
      <c r="AT244" s="434">
        <f t="shared" si="137"/>
        <v>0.21666666666666665</v>
      </c>
      <c r="AU244" s="433">
        <f t="shared" si="138"/>
        <v>0.3166666666666666</v>
      </c>
      <c r="AV244" s="437">
        <f t="shared" si="139"/>
        <v>9.999999999999995E-2</v>
      </c>
    </row>
    <row r="245" spans="1:48" s="43" customFormat="1" ht="27.75" customHeight="1" outlineLevel="1">
      <c r="A245" s="48">
        <f t="shared" si="130"/>
        <v>146</v>
      </c>
      <c r="B245" s="49" t="str">
        <f>'[1]2019'!B233</f>
        <v>Линия электропередачи (ВЛИ-0,4кВ) для эл.сн. ж/дома Сосновая,18-51 от ТП-219 ф.3</v>
      </c>
      <c r="C245" s="69">
        <v>0.186</v>
      </c>
      <c r="D245" s="70" t="s">
        <v>226</v>
      </c>
      <c r="E245" s="70" t="s">
        <v>128</v>
      </c>
      <c r="F245" s="69"/>
      <c r="G245" s="72"/>
      <c r="H245" s="71" t="s">
        <v>507</v>
      </c>
      <c r="I245" s="95"/>
      <c r="J245" s="74" t="s">
        <v>168</v>
      </c>
      <c r="K245" s="75">
        <v>180</v>
      </c>
      <c r="L245" s="75">
        <v>180</v>
      </c>
      <c r="M245" s="75"/>
      <c r="N245" s="76">
        <v>42947</v>
      </c>
      <c r="O245" s="76"/>
      <c r="P245" s="77">
        <f>'[1]2019'!R233</f>
        <v>208495.4</v>
      </c>
      <c r="Q245" s="78"/>
      <c r="R245" s="59">
        <f t="shared" si="127"/>
        <v>208495.4</v>
      </c>
      <c r="S245" s="59">
        <f>'[1]2019'!S233+'[1]2019'!Z233</f>
        <v>33590.925555555557</v>
      </c>
      <c r="T245" s="59">
        <f>'[1]2019'!U233</f>
        <v>174904.47444444444</v>
      </c>
      <c r="U245" s="59">
        <f t="shared" si="132"/>
        <v>161004.78111111111</v>
      </c>
      <c r="V245" s="59">
        <f t="shared" si="133"/>
        <v>1158.3077777777778</v>
      </c>
      <c r="W245" s="59">
        <f t="shared" si="134"/>
        <v>1158.3077777777778</v>
      </c>
      <c r="X245" s="59">
        <f t="shared" si="135"/>
        <v>0</v>
      </c>
      <c r="Y245" s="59">
        <f t="shared" si="136"/>
        <v>1158.3077777777778</v>
      </c>
      <c r="Z245" s="60">
        <f t="shared" si="131"/>
        <v>13899.693333333333</v>
      </c>
      <c r="AA245" s="60">
        <f t="shared" si="128"/>
        <v>13899.693333333333</v>
      </c>
      <c r="AB245" s="60">
        <f t="shared" si="129"/>
        <v>167954.62777777779</v>
      </c>
      <c r="AC245" s="62">
        <f>'[1]2019'!AC233</f>
        <v>2.1999999999999999E-2</v>
      </c>
      <c r="AD245" s="62">
        <v>0.02</v>
      </c>
      <c r="AE245" s="63">
        <f t="shared" si="147"/>
        <v>3695.0018111111112</v>
      </c>
      <c r="AF245" s="64">
        <f t="shared" si="140"/>
        <v>167954.62777777779</v>
      </c>
      <c r="AG245" s="35">
        <f t="shared" si="141"/>
        <v>0</v>
      </c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94" t="s">
        <v>857</v>
      </c>
      <c r="AT245" s="434">
        <f t="shared" si="137"/>
        <v>0.16111111111111112</v>
      </c>
      <c r="AU245" s="433">
        <f t="shared" si="138"/>
        <v>0.22777777777777777</v>
      </c>
      <c r="AV245" s="437">
        <f t="shared" si="139"/>
        <v>6.6666666666666652E-2</v>
      </c>
    </row>
    <row r="246" spans="1:48" s="43" customFormat="1" ht="33.75" customHeight="1" outlineLevel="1">
      <c r="A246" s="48">
        <f t="shared" si="130"/>
        <v>147</v>
      </c>
      <c r="B246" s="49" t="str">
        <f>'[1]2019'!B234</f>
        <v xml:space="preserve">КЛЭП-0,4кВ от ТП-168 ф.15 до ВУ магазина по пр. Коммунистический, 74    </v>
      </c>
      <c r="C246" s="69">
        <v>0.126</v>
      </c>
      <c r="D246" s="70" t="s">
        <v>226</v>
      </c>
      <c r="E246" s="70" t="s">
        <v>128</v>
      </c>
      <c r="F246" s="69"/>
      <c r="G246" s="72"/>
      <c r="H246" s="71" t="s">
        <v>508</v>
      </c>
      <c r="I246" s="95"/>
      <c r="J246" s="74" t="s">
        <v>149</v>
      </c>
      <c r="K246" s="75">
        <v>120</v>
      </c>
      <c r="L246" s="75">
        <v>120</v>
      </c>
      <c r="M246" s="75"/>
      <c r="N246" s="76">
        <v>43039</v>
      </c>
      <c r="O246" s="76"/>
      <c r="P246" s="77">
        <f>'[1]2019'!R234</f>
        <v>99622.89</v>
      </c>
      <c r="Q246" s="78"/>
      <c r="R246" s="59">
        <f t="shared" si="127"/>
        <v>99622.89</v>
      </c>
      <c r="S246" s="59">
        <f>'[1]2019'!S234+'[1]2019'!Z234</f>
        <v>21584.959500000001</v>
      </c>
      <c r="T246" s="59">
        <f>'[1]2019'!U234</f>
        <v>78037.930499999988</v>
      </c>
      <c r="U246" s="59">
        <f t="shared" si="132"/>
        <v>68075.641499999983</v>
      </c>
      <c r="V246" s="59">
        <f t="shared" si="133"/>
        <v>830.19074999999998</v>
      </c>
      <c r="W246" s="59">
        <f t="shared" si="134"/>
        <v>830.19074999999998</v>
      </c>
      <c r="X246" s="59">
        <f t="shared" si="135"/>
        <v>0</v>
      </c>
      <c r="Y246" s="59">
        <f t="shared" si="136"/>
        <v>830.19074999999998</v>
      </c>
      <c r="Z246" s="60">
        <f t="shared" si="131"/>
        <v>9962.2890000000007</v>
      </c>
      <c r="AA246" s="60">
        <f t="shared" si="128"/>
        <v>9962.2890000000007</v>
      </c>
      <c r="AB246" s="60">
        <f t="shared" si="129"/>
        <v>73056.785999999993</v>
      </c>
      <c r="AC246" s="62">
        <f>'[1]2019'!AC234</f>
        <v>2.1999999999999999E-2</v>
      </c>
      <c r="AD246" s="62">
        <v>0.02</v>
      </c>
      <c r="AE246" s="63">
        <f t="shared" si="147"/>
        <v>1607.2492919999997</v>
      </c>
      <c r="AF246" s="64">
        <f t="shared" si="140"/>
        <v>73056.785999999993</v>
      </c>
      <c r="AG246" s="35">
        <f t="shared" si="141"/>
        <v>0</v>
      </c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94" t="s">
        <v>857</v>
      </c>
      <c r="AT246" s="434">
        <f t="shared" si="137"/>
        <v>0.21666666666666667</v>
      </c>
      <c r="AU246" s="433">
        <f t="shared" si="138"/>
        <v>0.31666666666666671</v>
      </c>
      <c r="AV246" s="437">
        <f t="shared" si="139"/>
        <v>0.10000000000000003</v>
      </c>
    </row>
    <row r="247" spans="1:48" s="83" customFormat="1" ht="25.5" hidden="1" customHeight="1" outlineLevel="1">
      <c r="A247" s="70">
        <f t="shared" si="130"/>
        <v>148</v>
      </c>
      <c r="B247" s="69" t="str">
        <f>'[1]2019'!B235</f>
        <v>ВЛИ-0,4кВ от ТП-216 ф.1, Э00000205</v>
      </c>
      <c r="C247" s="69">
        <f>'[1]2019'!C235</f>
        <v>0.2</v>
      </c>
      <c r="D247" s="69" t="str">
        <f>'[1]2019'!D235</f>
        <v>г.Северск</v>
      </c>
      <c r="E247" s="69" t="str">
        <f>'[1]2019'!E235</f>
        <v xml:space="preserve">недвижимое </v>
      </c>
      <c r="F247" s="69">
        <f>'[1]2019'!F235</f>
        <v>0</v>
      </c>
      <c r="G247" s="69">
        <f>'[1]2019'!G235</f>
        <v>0</v>
      </c>
      <c r="H247" s="71" t="str">
        <f>'[1]2019'!H235</f>
        <v>Э00000205</v>
      </c>
      <c r="I247" s="69">
        <f>'[1]2019'!I235</f>
        <v>0</v>
      </c>
      <c r="J247" s="69" t="str">
        <f>'[1]2019'!J235</f>
        <v>Пятая группа (свыше 7 лет до 10 лет включительно)</v>
      </c>
      <c r="K247" s="69">
        <f>'[1]2019'!K235</f>
        <v>120</v>
      </c>
      <c r="L247" s="69">
        <f>'[1]2019'!L235</f>
        <v>120</v>
      </c>
      <c r="M247" s="69">
        <f>'[1]2019'!M235</f>
        <v>0</v>
      </c>
      <c r="N247" s="76">
        <v>43039</v>
      </c>
      <c r="O247" s="76"/>
      <c r="P247" s="77">
        <f>'[1]2019'!R235</f>
        <v>85017.44</v>
      </c>
      <c r="Q247" s="78"/>
      <c r="R247" s="59">
        <f t="shared" si="127"/>
        <v>85017.44</v>
      </c>
      <c r="S247" s="59">
        <f>'[1]2019'!S235+'[1]2019'!Z235</f>
        <v>18420.445333333329</v>
      </c>
      <c r="T247" s="59">
        <f>'[1]2019'!U235</f>
        <v>66596.994666666666</v>
      </c>
      <c r="U247" s="59">
        <f t="shared" si="132"/>
        <v>58095.250666666667</v>
      </c>
      <c r="V247" s="59">
        <f t="shared" si="133"/>
        <v>708.47866666666664</v>
      </c>
      <c r="W247" s="59">
        <f t="shared" si="134"/>
        <v>708.47866666666664</v>
      </c>
      <c r="X247" s="59">
        <f t="shared" si="135"/>
        <v>0</v>
      </c>
      <c r="Y247" s="59">
        <f t="shared" si="136"/>
        <v>708.47866666666664</v>
      </c>
      <c r="Z247" s="60">
        <f t="shared" si="131"/>
        <v>8501.7439999999988</v>
      </c>
      <c r="AA247" s="60">
        <f t="shared" si="128"/>
        <v>8501.7439999999988</v>
      </c>
      <c r="AB247" s="60">
        <f t="shared" si="129"/>
        <v>62346.122666666663</v>
      </c>
      <c r="AC247" s="62">
        <f>'[1]2019'!AC235</f>
        <v>2.1999999999999999E-2</v>
      </c>
      <c r="AD247" s="62">
        <v>0.02</v>
      </c>
      <c r="AE247" s="63">
        <f t="shared" si="147"/>
        <v>1371.6146986666665</v>
      </c>
      <c r="AF247" s="64">
        <f t="shared" si="140"/>
        <v>62346.122666666663</v>
      </c>
      <c r="AG247" s="35">
        <f t="shared" si="141"/>
        <v>0</v>
      </c>
      <c r="AU247" s="89"/>
    </row>
    <row r="248" spans="1:48" s="83" customFormat="1" ht="25.5" hidden="1" customHeight="1" outlineLevel="1">
      <c r="A248" s="70">
        <f t="shared" si="130"/>
        <v>149</v>
      </c>
      <c r="B248" s="69" t="str">
        <f>'[1]2019'!B236</f>
        <v xml:space="preserve">ВЛИ-0,4 кВ от гр.2 РЩ РУ-0,4 кВ ТП-129 до ВРУ нежилого помещения </v>
      </c>
      <c r="C248" s="69">
        <f>'[1]2019'!C236</f>
        <v>0</v>
      </c>
      <c r="D248" s="69" t="str">
        <f>'[1]2019'!D236</f>
        <v>г.Северск, ул.Транспортная,77, стр.26</v>
      </c>
      <c r="E248" s="69" t="str">
        <f>'[1]2019'!E236</f>
        <v xml:space="preserve">недвижимое </v>
      </c>
      <c r="F248" s="69">
        <f>'[1]2019'!F236</f>
        <v>0</v>
      </c>
      <c r="G248" s="69">
        <f>'[1]2019'!G236</f>
        <v>0</v>
      </c>
      <c r="H248" s="71" t="s">
        <v>509</v>
      </c>
      <c r="I248" s="69">
        <f>'[1]2019'!I236</f>
        <v>0</v>
      </c>
      <c r="J248" s="74" t="s">
        <v>149</v>
      </c>
      <c r="K248" s="75">
        <v>120</v>
      </c>
      <c r="L248" s="75">
        <v>120</v>
      </c>
      <c r="M248" s="75"/>
      <c r="N248" s="76">
        <v>43465</v>
      </c>
      <c r="O248" s="76"/>
      <c r="P248" s="77">
        <f>'[1]2019'!R236</f>
        <v>21301.42</v>
      </c>
      <c r="Q248" s="78"/>
      <c r="R248" s="59">
        <f t="shared" si="127"/>
        <v>21301.42</v>
      </c>
      <c r="S248" s="59">
        <f>'[1]2019'!S236+'[1]2019'!Z236</f>
        <v>2307.6538333333333</v>
      </c>
      <c r="T248" s="59">
        <f>'[1]2019'!U236</f>
        <v>18993.766166666665</v>
      </c>
      <c r="U248" s="59">
        <f t="shared" si="132"/>
        <v>16863.624166666665</v>
      </c>
      <c r="V248" s="59">
        <f t="shared" si="133"/>
        <v>177.51183333333333</v>
      </c>
      <c r="W248" s="59">
        <f t="shared" si="134"/>
        <v>177.51183333333333</v>
      </c>
      <c r="X248" s="59">
        <f t="shared" si="135"/>
        <v>0</v>
      </c>
      <c r="Y248" s="59">
        <f t="shared" si="136"/>
        <v>177.51183333333333</v>
      </c>
      <c r="Z248" s="60">
        <f t="shared" si="131"/>
        <v>2130.1419999999998</v>
      </c>
      <c r="AA248" s="60">
        <f t="shared" si="128"/>
        <v>2130.1419999999998</v>
      </c>
      <c r="AB248" s="60">
        <f t="shared" si="129"/>
        <v>17928.695166666665</v>
      </c>
      <c r="AC248" s="62">
        <f>'[1]2019'!AC236</f>
        <v>2.1999999999999999E-2</v>
      </c>
      <c r="AD248" s="62">
        <v>0.02</v>
      </c>
      <c r="AE248" s="63">
        <f t="shared" si="147"/>
        <v>394.43129366666659</v>
      </c>
      <c r="AF248" s="64">
        <f t="shared" si="140"/>
        <v>17928.695166666665</v>
      </c>
      <c r="AG248" s="35">
        <f t="shared" si="141"/>
        <v>0</v>
      </c>
      <c r="AU248" s="89"/>
    </row>
    <row r="249" spans="1:48" s="83" customFormat="1" ht="25.5" hidden="1" customHeight="1" outlineLevel="1">
      <c r="A249" s="70">
        <f t="shared" si="130"/>
        <v>150</v>
      </c>
      <c r="B249" s="69" t="str">
        <f>'[1]2019'!B237</f>
        <v xml:space="preserve">Распределительное устройство АС-1 с разъединителем РЛНД-1-10/0,4 (РУ-3), </v>
      </c>
      <c r="C249" s="69">
        <f>'[1]2019'!C237</f>
        <v>0</v>
      </c>
      <c r="D249" s="48" t="s">
        <v>226</v>
      </c>
      <c r="E249" s="69" t="s">
        <v>81</v>
      </c>
      <c r="F249" s="69">
        <f>'[1]2019'!F237</f>
        <v>0</v>
      </c>
      <c r="G249" s="69">
        <f>'[1]2019'!G237</f>
        <v>0</v>
      </c>
      <c r="H249" s="71" t="s">
        <v>510</v>
      </c>
      <c r="I249" s="69">
        <f>'[1]2019'!I237</f>
        <v>0</v>
      </c>
      <c r="J249" s="74" t="s">
        <v>266</v>
      </c>
      <c r="K249" s="75">
        <v>360</v>
      </c>
      <c r="L249" s="75">
        <v>360</v>
      </c>
      <c r="M249" s="75"/>
      <c r="N249" s="76">
        <v>43465</v>
      </c>
      <c r="O249" s="76"/>
      <c r="P249" s="77">
        <f>'[1]2019'!R237</f>
        <v>194926.27</v>
      </c>
      <c r="Q249" s="78"/>
      <c r="R249" s="59">
        <f t="shared" si="127"/>
        <v>194926.27</v>
      </c>
      <c r="S249" s="59">
        <f>'[1]2019'!S237+'[1]2019'!Z237</f>
        <v>10287.775361111111</v>
      </c>
      <c r="T249" s="59">
        <f>'[1]2019'!U237</f>
        <v>184638.49463888886</v>
      </c>
      <c r="U249" s="59">
        <f t="shared" si="132"/>
        <v>178140.95230555552</v>
      </c>
      <c r="V249" s="59">
        <f t="shared" si="133"/>
        <v>541.46186111111103</v>
      </c>
      <c r="W249" s="59">
        <f t="shared" si="134"/>
        <v>541.46186111111103</v>
      </c>
      <c r="X249" s="59">
        <f t="shared" si="135"/>
        <v>0</v>
      </c>
      <c r="Y249" s="59">
        <f t="shared" si="136"/>
        <v>541.46186111111103</v>
      </c>
      <c r="Z249" s="60">
        <f t="shared" si="131"/>
        <v>6497.5423333333329</v>
      </c>
      <c r="AA249" s="60">
        <f t="shared" si="128"/>
        <v>6497.5423333333329</v>
      </c>
      <c r="AB249" s="60">
        <f t="shared" si="129"/>
        <v>181389.72347222219</v>
      </c>
      <c r="AC249" s="62">
        <v>0</v>
      </c>
      <c r="AD249" s="62">
        <v>0</v>
      </c>
      <c r="AE249" s="63">
        <f t="shared" si="147"/>
        <v>0</v>
      </c>
      <c r="AF249" s="64">
        <f t="shared" si="140"/>
        <v>181389.72347222219</v>
      </c>
      <c r="AG249" s="35">
        <f t="shared" si="141"/>
        <v>0</v>
      </c>
      <c r="AU249" s="89"/>
    </row>
    <row r="250" spans="1:48" s="43" customFormat="1" ht="25.5" hidden="1" customHeight="1" outlineLevel="1">
      <c r="A250" s="48">
        <f t="shared" si="130"/>
        <v>151</v>
      </c>
      <c r="B250" s="49" t="str">
        <f>'[1]2019'!B238</f>
        <v>Проходная базы</v>
      </c>
      <c r="C250" s="49">
        <v>1</v>
      </c>
      <c r="D250" s="48" t="s">
        <v>226</v>
      </c>
      <c r="E250" s="48" t="s">
        <v>128</v>
      </c>
      <c r="F250" s="49"/>
      <c r="G250" s="52">
        <v>0</v>
      </c>
      <c r="H250" s="71">
        <v>10318</v>
      </c>
      <c r="I250" s="99"/>
      <c r="J250" s="54" t="s">
        <v>87</v>
      </c>
      <c r="K250" s="55">
        <v>240</v>
      </c>
      <c r="L250" s="55">
        <v>240</v>
      </c>
      <c r="M250" s="55"/>
      <c r="N250" s="56">
        <v>43465</v>
      </c>
      <c r="O250" s="56"/>
      <c r="P250" s="58">
        <f>'[1]2019'!R238</f>
        <v>60169.5</v>
      </c>
      <c r="Q250" s="100"/>
      <c r="R250" s="59">
        <f t="shared" si="127"/>
        <v>60169.5</v>
      </c>
      <c r="S250" s="59">
        <f>'[1]2019'!S238+'[1]2019'!Z238</f>
        <v>3166.8157894736842</v>
      </c>
      <c r="T250" s="59">
        <f>'[1]2019'!U238</f>
        <v>57002.684210526313</v>
      </c>
      <c r="U250" s="59">
        <f t="shared" si="132"/>
        <v>53994.209210526315</v>
      </c>
      <c r="V250" s="59">
        <f t="shared" si="133"/>
        <v>250.70625000000001</v>
      </c>
      <c r="W250" s="59">
        <f t="shared" si="134"/>
        <v>250.70625000000001</v>
      </c>
      <c r="X250" s="59">
        <f t="shared" si="135"/>
        <v>0</v>
      </c>
      <c r="Y250" s="59">
        <f t="shared" si="136"/>
        <v>250.70625000000001</v>
      </c>
      <c r="Z250" s="60">
        <f t="shared" si="131"/>
        <v>3008.4750000000004</v>
      </c>
      <c r="AA250" s="60">
        <f t="shared" si="128"/>
        <v>3008.4750000000004</v>
      </c>
      <c r="AB250" s="60">
        <f t="shared" si="129"/>
        <v>55498.446710526317</v>
      </c>
      <c r="AC250" s="62">
        <f>'[1]2019'!AC238</f>
        <v>2.1999999999999999E-2</v>
      </c>
      <c r="AD250" s="62">
        <v>0.02</v>
      </c>
      <c r="AE250" s="63">
        <f t="shared" si="147"/>
        <v>1220.9658276315788</v>
      </c>
      <c r="AF250" s="64">
        <f t="shared" si="140"/>
        <v>55498.446710526317</v>
      </c>
      <c r="AG250" s="35">
        <f t="shared" si="141"/>
        <v>0</v>
      </c>
      <c r="AU250" s="89"/>
    </row>
    <row r="251" spans="1:48" s="43" customFormat="1" ht="36.75" customHeight="1" outlineLevel="1">
      <c r="A251" s="48">
        <f t="shared" si="130"/>
        <v>152</v>
      </c>
      <c r="B251" s="49" t="str">
        <f>'[1]2019'!B239</f>
        <v>КЛ-10 кВ от ТП-332 яч.5 -  ТП-333 яч.3, КЛ-10 кВ от ТП-332 яч.6 - ТП-333 яч.4</v>
      </c>
      <c r="C251" s="69">
        <v>1</v>
      </c>
      <c r="D251" s="70" t="s">
        <v>226</v>
      </c>
      <c r="E251" s="70" t="s">
        <v>128</v>
      </c>
      <c r="F251" s="69"/>
      <c r="G251" s="72"/>
      <c r="H251" s="71" t="s">
        <v>511</v>
      </c>
      <c r="I251" s="95"/>
      <c r="J251" s="74" t="s">
        <v>149</v>
      </c>
      <c r="K251" s="75">
        <v>120</v>
      </c>
      <c r="L251" s="75">
        <v>120</v>
      </c>
      <c r="M251" s="75"/>
      <c r="N251" s="76">
        <v>43465</v>
      </c>
      <c r="O251" s="76"/>
      <c r="P251" s="77">
        <f>'[1]2019'!R239</f>
        <v>451161.27</v>
      </c>
      <c r="Q251" s="78"/>
      <c r="R251" s="59">
        <f t="shared" si="127"/>
        <v>451161.27</v>
      </c>
      <c r="S251" s="59">
        <f>'[1]2019'!S239+'[1]2019'!Z239</f>
        <v>52635.481500000002</v>
      </c>
      <c r="T251" s="59">
        <f>'[1]2019'!U239</f>
        <v>398525.78850000002</v>
      </c>
      <c r="U251" s="59">
        <f t="shared" si="132"/>
        <v>353409.66150000005</v>
      </c>
      <c r="V251" s="59">
        <f t="shared" si="133"/>
        <v>3759.6772500000002</v>
      </c>
      <c r="W251" s="59">
        <f t="shared" si="134"/>
        <v>3759.6772500000002</v>
      </c>
      <c r="X251" s="59">
        <f t="shared" si="135"/>
        <v>0</v>
      </c>
      <c r="Y251" s="59">
        <f t="shared" si="136"/>
        <v>3759.6772500000002</v>
      </c>
      <c r="Z251" s="60">
        <f t="shared" si="131"/>
        <v>45116.127</v>
      </c>
      <c r="AA251" s="60">
        <f t="shared" si="128"/>
        <v>45116.127</v>
      </c>
      <c r="AB251" s="60">
        <f t="shared" si="129"/>
        <v>375967.72500000003</v>
      </c>
      <c r="AC251" s="62">
        <f>'[1]2019'!AC239</f>
        <v>2.1999999999999999E-2</v>
      </c>
      <c r="AD251" s="62">
        <v>0.02</v>
      </c>
      <c r="AE251" s="63">
        <f t="shared" si="147"/>
        <v>8271.2899500000003</v>
      </c>
      <c r="AF251" s="64">
        <f t="shared" si="140"/>
        <v>375967.72500000003</v>
      </c>
      <c r="AG251" s="35">
        <f t="shared" si="141"/>
        <v>0</v>
      </c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94" t="s">
        <v>856</v>
      </c>
      <c r="AT251" s="434">
        <f t="shared" ref="AT251:AT257" si="148">S251/P251*100%</f>
        <v>0.11666666666666667</v>
      </c>
      <c r="AU251" s="433">
        <f t="shared" ref="AU251:AU257" si="149">(S251+Z251)/P251*100%</f>
        <v>0.21666666666666667</v>
      </c>
      <c r="AV251" s="437">
        <f t="shared" ref="AV251:AV257" si="150">AU251-AT251</f>
        <v>0.1</v>
      </c>
    </row>
    <row r="252" spans="1:48" s="43" customFormat="1" ht="30" customHeight="1" outlineLevel="1">
      <c r="A252" s="48">
        <f t="shared" si="130"/>
        <v>153</v>
      </c>
      <c r="B252" s="49" t="str">
        <f>'[1]2019'!B240</f>
        <v>Трансформаторная подстанция ТП-333</v>
      </c>
      <c r="C252" s="101"/>
      <c r="D252" s="70" t="s">
        <v>226</v>
      </c>
      <c r="E252" s="70" t="s">
        <v>128</v>
      </c>
      <c r="F252" s="69"/>
      <c r="G252" s="72"/>
      <c r="H252" s="71" t="s">
        <v>512</v>
      </c>
      <c r="I252" s="95"/>
      <c r="J252" s="102" t="s">
        <v>87</v>
      </c>
      <c r="K252" s="75">
        <v>240</v>
      </c>
      <c r="L252" s="75">
        <v>240</v>
      </c>
      <c r="M252" s="75"/>
      <c r="N252" s="76">
        <v>43404</v>
      </c>
      <c r="O252" s="76"/>
      <c r="P252" s="77">
        <f>'[1]2019'!R240</f>
        <v>1845891.88</v>
      </c>
      <c r="Q252" s="78"/>
      <c r="R252" s="59">
        <f t="shared" si="127"/>
        <v>1845891.88</v>
      </c>
      <c r="S252" s="59">
        <f>'[1]2019'!S240+'[1]2019'!Z240</f>
        <v>107677.02633333333</v>
      </c>
      <c r="T252" s="59">
        <f>'[1]2019'!U240</f>
        <v>1738214.8536666664</v>
      </c>
      <c r="U252" s="59">
        <f>T252+Q252-Z252</f>
        <v>1645920.2596666664</v>
      </c>
      <c r="V252" s="59">
        <f t="shared" si="133"/>
        <v>7691.2161666666661</v>
      </c>
      <c r="W252" s="59">
        <f t="shared" si="134"/>
        <v>7691.2161666666661</v>
      </c>
      <c r="X252" s="59">
        <f t="shared" si="135"/>
        <v>0</v>
      </c>
      <c r="Y252" s="59">
        <f t="shared" si="136"/>
        <v>7691.2161666666661</v>
      </c>
      <c r="Z252" s="60">
        <f t="shared" si="131"/>
        <v>92294.593999999997</v>
      </c>
      <c r="AA252" s="60">
        <f t="shared" si="128"/>
        <v>92294.593999999997</v>
      </c>
      <c r="AB252" s="60">
        <f t="shared" si="129"/>
        <v>1692067.5566666664</v>
      </c>
      <c r="AC252" s="62">
        <f>'[1]2019'!AC240</f>
        <v>2.1999999999999999E-2</v>
      </c>
      <c r="AD252" s="62">
        <v>0.02</v>
      </c>
      <c r="AE252" s="63">
        <f>IF($C$3="УСН",0,IF(AND($E252="движимое",N252&gt;$AF$1),0,IF($G206=0,AB252*AC252,G252*AD252)))</f>
        <v>37225.48624666666</v>
      </c>
      <c r="AF252" s="64">
        <f t="shared" si="140"/>
        <v>1692067.5566666664</v>
      </c>
      <c r="AG252" s="35">
        <f t="shared" si="141"/>
        <v>0</v>
      </c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94" t="s">
        <v>856</v>
      </c>
      <c r="AT252" s="434">
        <f t="shared" si="148"/>
        <v>5.8333333333333334E-2</v>
      </c>
      <c r="AU252" s="433">
        <f t="shared" si="149"/>
        <v>0.10833333333333334</v>
      </c>
      <c r="AV252" s="437">
        <f t="shared" si="150"/>
        <v>0.05</v>
      </c>
    </row>
    <row r="253" spans="1:48" s="43" customFormat="1" ht="30.75" customHeight="1" outlineLevel="1">
      <c r="A253" s="48">
        <f t="shared" si="130"/>
        <v>154</v>
      </c>
      <c r="B253" s="49" t="str">
        <f>'[1]2019'!B241</f>
        <v>Трансформаторная подстанция ТП-202</v>
      </c>
      <c r="C253" s="101"/>
      <c r="D253" s="70" t="s">
        <v>226</v>
      </c>
      <c r="E253" s="70" t="s">
        <v>128</v>
      </c>
      <c r="F253" s="69"/>
      <c r="G253" s="72"/>
      <c r="H253" s="71" t="s">
        <v>513</v>
      </c>
      <c r="I253" s="95"/>
      <c r="J253" s="102" t="s">
        <v>87</v>
      </c>
      <c r="K253" s="75">
        <f>20*12</f>
        <v>240</v>
      </c>
      <c r="L253" s="75">
        <f>20*12</f>
        <v>240</v>
      </c>
      <c r="M253" s="75"/>
      <c r="N253" s="76">
        <v>43244</v>
      </c>
      <c r="O253" s="76"/>
      <c r="P253" s="77">
        <f>'[1]2019'!R241</f>
        <v>1718925.42</v>
      </c>
      <c r="Q253" s="78"/>
      <c r="R253" s="59">
        <f t="shared" si="127"/>
        <v>1718925.42</v>
      </c>
      <c r="S253" s="59">
        <f>'[1]2019'!S241+'[1]2019'!Z241</f>
        <v>181442.12766666664</v>
      </c>
      <c r="T253" s="59">
        <f>'[1]2019'!U241</f>
        <v>1537483.2923333333</v>
      </c>
      <c r="U253" s="59">
        <f>T253+Q253-Z253</f>
        <v>1422888.2123333332</v>
      </c>
      <c r="V253" s="59">
        <v>9549.59</v>
      </c>
      <c r="W253" s="59">
        <v>9549.59</v>
      </c>
      <c r="X253" s="59">
        <f t="shared" si="135"/>
        <v>0</v>
      </c>
      <c r="Y253" s="59">
        <v>9549.59</v>
      </c>
      <c r="Z253" s="60">
        <f t="shared" si="131"/>
        <v>114595.08</v>
      </c>
      <c r="AA253" s="60">
        <f t="shared" si="128"/>
        <v>114595.08</v>
      </c>
      <c r="AB253" s="60">
        <f t="shared" si="129"/>
        <v>1480185.7523333333</v>
      </c>
      <c r="AC253" s="62">
        <f>'[1]2019'!AC241</f>
        <v>2.1999999999999999E-2</v>
      </c>
      <c r="AD253" s="62">
        <v>0.02</v>
      </c>
      <c r="AE253" s="63">
        <f>IF($C$3="УСН",0,IF(AND($E253="движимое",N253&gt;$AF$1),0,IF($G207=0,AB253*AC253,G253*AD253)))</f>
        <v>32564.08655133333</v>
      </c>
      <c r="AF253" s="64">
        <f t="shared" si="140"/>
        <v>1480185.7523333333</v>
      </c>
      <c r="AG253" s="35">
        <f t="shared" si="141"/>
        <v>0</v>
      </c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94" t="s">
        <v>856</v>
      </c>
      <c r="AT253" s="434">
        <f t="shared" si="148"/>
        <v>0.10555555555555554</v>
      </c>
      <c r="AU253" s="433">
        <f t="shared" si="149"/>
        <v>0.17222225247368014</v>
      </c>
      <c r="AV253" s="437">
        <f t="shared" si="150"/>
        <v>6.6666696918124602E-2</v>
      </c>
    </row>
    <row r="254" spans="1:48" s="43" customFormat="1" ht="27" customHeight="1" outlineLevel="1">
      <c r="A254" s="48">
        <f t="shared" si="130"/>
        <v>155</v>
      </c>
      <c r="B254" s="49" t="str">
        <f>'[1]2019'!B242</f>
        <v xml:space="preserve">КЛ-0,4 кВ от ТП-297 ф.1 д ВУ </v>
      </c>
      <c r="C254" s="101"/>
      <c r="D254" s="70" t="s">
        <v>226</v>
      </c>
      <c r="E254" s="70" t="s">
        <v>128</v>
      </c>
      <c r="F254" s="69"/>
      <c r="G254" s="72"/>
      <c r="H254" s="71" t="s">
        <v>514</v>
      </c>
      <c r="I254" s="95"/>
      <c r="J254" s="102" t="s">
        <v>149</v>
      </c>
      <c r="K254" s="75">
        <f>10*12</f>
        <v>120</v>
      </c>
      <c r="L254" s="75">
        <f>10*12</f>
        <v>120</v>
      </c>
      <c r="M254" s="75"/>
      <c r="N254" s="76">
        <v>43312</v>
      </c>
      <c r="O254" s="76"/>
      <c r="P254" s="77">
        <f>'[1]2019'!R242</f>
        <v>70634.42</v>
      </c>
      <c r="Q254" s="78"/>
      <c r="R254" s="59">
        <f t="shared" si="127"/>
        <v>70634.42</v>
      </c>
      <c r="S254" s="59">
        <f>'[1]2019'!S242+'[1]2019'!Z242</f>
        <v>10006.542833333335</v>
      </c>
      <c r="T254" s="59">
        <f>'[1]2019'!U242</f>
        <v>60627.877166666665</v>
      </c>
      <c r="U254" s="59">
        <f>T254+Q254-Z254</f>
        <v>53564.435166666663</v>
      </c>
      <c r="V254" s="59">
        <f t="shared" si="133"/>
        <v>588.62016666666671</v>
      </c>
      <c r="W254" s="59">
        <f t="shared" si="134"/>
        <v>588.62016666666671</v>
      </c>
      <c r="X254" s="59">
        <f t="shared" si="135"/>
        <v>0</v>
      </c>
      <c r="Y254" s="59">
        <f t="shared" si="136"/>
        <v>588.62016666666671</v>
      </c>
      <c r="Z254" s="60">
        <f t="shared" si="131"/>
        <v>7063.4420000000009</v>
      </c>
      <c r="AA254" s="60">
        <f t="shared" si="128"/>
        <v>7063.4420000000009</v>
      </c>
      <c r="AB254" s="60">
        <f t="shared" si="129"/>
        <v>57096.156166666668</v>
      </c>
      <c r="AC254" s="62">
        <f>'[1]2019'!AC242</f>
        <v>2.1999999999999999E-2</v>
      </c>
      <c r="AD254" s="62">
        <v>0.02</v>
      </c>
      <c r="AE254" s="63">
        <f>IF($C$3="УСН",0,IF(AND($E254="движимое",N254&gt;$AF$1),0,IF($G208=0,AB254*AC254,G254*AD254)))</f>
        <v>1256.1154356666666</v>
      </c>
      <c r="AF254" s="64">
        <f t="shared" si="140"/>
        <v>57096.156166666668</v>
      </c>
      <c r="AG254" s="35">
        <f t="shared" si="141"/>
        <v>0</v>
      </c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94" t="s">
        <v>857</v>
      </c>
      <c r="AT254" s="434">
        <f t="shared" si="148"/>
        <v>0.14166666666666669</v>
      </c>
      <c r="AU254" s="433">
        <f t="shared" si="149"/>
        <v>0.2416666666666667</v>
      </c>
      <c r="AV254" s="437">
        <f t="shared" si="150"/>
        <v>0.1</v>
      </c>
    </row>
    <row r="255" spans="1:48" s="43" customFormat="1" ht="25.5" outlineLevel="1">
      <c r="A255" s="48">
        <f t="shared" si="130"/>
        <v>156</v>
      </c>
      <c r="B255" s="214" t="s">
        <v>515</v>
      </c>
      <c r="C255" s="101"/>
      <c r="D255" s="70" t="s">
        <v>226</v>
      </c>
      <c r="E255" s="70" t="s">
        <v>128</v>
      </c>
      <c r="F255" s="69"/>
      <c r="G255" s="72"/>
      <c r="H255" s="71" t="s">
        <v>516</v>
      </c>
      <c r="I255" s="95"/>
      <c r="J255" s="102" t="s">
        <v>149</v>
      </c>
      <c r="K255" s="75">
        <f t="shared" ref="K255:L272" si="151">10*12</f>
        <v>120</v>
      </c>
      <c r="L255" s="75">
        <f t="shared" si="151"/>
        <v>120</v>
      </c>
      <c r="M255" s="75"/>
      <c r="N255" s="76">
        <v>43314</v>
      </c>
      <c r="O255" s="76"/>
      <c r="P255" s="77">
        <f>'[1]2019'!R243</f>
        <v>132365.79999999999</v>
      </c>
      <c r="Q255" s="78"/>
      <c r="R255" s="59">
        <f t="shared" si="127"/>
        <v>132365.79999999999</v>
      </c>
      <c r="S255" s="59">
        <f>'[1]2019'!S243+'[1]2019'!Z243</f>
        <v>24267.063333333332</v>
      </c>
      <c r="T255" s="59">
        <f>'[1]2019'!U243</f>
        <v>108098.73666666665</v>
      </c>
      <c r="U255" s="59">
        <f t="shared" ref="U255:U272" si="152">T255+Q255-Z255</f>
        <v>94862.156666666648</v>
      </c>
      <c r="V255" s="59">
        <f t="shared" si="133"/>
        <v>1103.0483333333332</v>
      </c>
      <c r="W255" s="59">
        <f t="shared" si="134"/>
        <v>1103.0483333333332</v>
      </c>
      <c r="X255" s="59">
        <f t="shared" si="135"/>
        <v>0</v>
      </c>
      <c r="Y255" s="59">
        <f t="shared" si="136"/>
        <v>1103.0483333333332</v>
      </c>
      <c r="Z255" s="60">
        <f t="shared" si="131"/>
        <v>13236.579999999998</v>
      </c>
      <c r="AA255" s="60">
        <f t="shared" si="128"/>
        <v>13236.579999999998</v>
      </c>
      <c r="AB255" s="60">
        <f t="shared" si="129"/>
        <v>101480.44666666666</v>
      </c>
      <c r="AC255" s="62">
        <f>'[1]2019'!AC243</f>
        <v>2.1999999999999999E-2</v>
      </c>
      <c r="AD255" s="62">
        <v>0.02</v>
      </c>
      <c r="AE255" s="63">
        <f t="shared" ref="AE255:AE261" si="153">IF($C$3="УСН",0,IF(AND($E255="движимое",N255&gt;$AF$1),0,IF($G210=0,AB255*AC255,G255*AD255)))</f>
        <v>2232.5698266666664</v>
      </c>
      <c r="AF255" s="64">
        <f t="shared" si="140"/>
        <v>101480.44666666666</v>
      </c>
      <c r="AG255" s="35">
        <f t="shared" si="141"/>
        <v>0</v>
      </c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94" t="s">
        <v>857</v>
      </c>
      <c r="AT255" s="434">
        <f t="shared" si="148"/>
        <v>0.18333333333333335</v>
      </c>
      <c r="AU255" s="433">
        <f t="shared" si="149"/>
        <v>0.28333333333333333</v>
      </c>
      <c r="AV255" s="437">
        <f t="shared" si="150"/>
        <v>9.9999999999999978E-2</v>
      </c>
    </row>
    <row r="256" spans="1:48" s="43" customFormat="1" ht="25.5" outlineLevel="1">
      <c r="A256" s="48">
        <f t="shared" si="130"/>
        <v>157</v>
      </c>
      <c r="B256" s="214" t="s">
        <v>517</v>
      </c>
      <c r="C256" s="101"/>
      <c r="D256" s="70" t="s">
        <v>226</v>
      </c>
      <c r="E256" s="70" t="s">
        <v>128</v>
      </c>
      <c r="F256" s="69"/>
      <c r="G256" s="72"/>
      <c r="H256" s="71" t="s">
        <v>518</v>
      </c>
      <c r="I256" s="95"/>
      <c r="J256" s="102" t="s">
        <v>87</v>
      </c>
      <c r="K256" s="75">
        <v>240</v>
      </c>
      <c r="L256" s="75">
        <v>240</v>
      </c>
      <c r="M256" s="75"/>
      <c r="N256" s="76">
        <v>43315</v>
      </c>
      <c r="O256" s="76"/>
      <c r="P256" s="77">
        <f>'[1]2019'!R244</f>
        <v>76234.320000000007</v>
      </c>
      <c r="Q256" s="78"/>
      <c r="R256" s="59">
        <f t="shared" si="127"/>
        <v>76234.320000000007</v>
      </c>
      <c r="S256" s="59">
        <f>'[1]2019'!S244+'[1]2019'!Z244</f>
        <v>6035.2170000000006</v>
      </c>
      <c r="T256" s="59">
        <f>'[1]2019'!U244</f>
        <v>70199.103000000003</v>
      </c>
      <c r="U256" s="59">
        <f t="shared" si="152"/>
        <v>66387.387000000002</v>
      </c>
      <c r="V256" s="59">
        <f t="shared" si="133"/>
        <v>317.64300000000003</v>
      </c>
      <c r="W256" s="59">
        <f t="shared" si="134"/>
        <v>317.64300000000003</v>
      </c>
      <c r="X256" s="59">
        <f t="shared" si="135"/>
        <v>0</v>
      </c>
      <c r="Y256" s="59">
        <f t="shared" si="136"/>
        <v>317.64300000000003</v>
      </c>
      <c r="Z256" s="60">
        <f t="shared" si="131"/>
        <v>3811.7160000000003</v>
      </c>
      <c r="AA256" s="60">
        <f t="shared" si="128"/>
        <v>3811.7160000000003</v>
      </c>
      <c r="AB256" s="60">
        <f t="shared" si="129"/>
        <v>68293.244999999995</v>
      </c>
      <c r="AC256" s="62">
        <f>'[1]2019'!AC244</f>
        <v>2.1999999999999999E-2</v>
      </c>
      <c r="AD256" s="62">
        <v>0.02</v>
      </c>
      <c r="AE256" s="63">
        <f t="shared" si="153"/>
        <v>1502.4513899999997</v>
      </c>
      <c r="AF256" s="64">
        <f t="shared" si="140"/>
        <v>68293.244999999995</v>
      </c>
      <c r="AG256" s="35">
        <f t="shared" si="141"/>
        <v>0</v>
      </c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94" t="s">
        <v>856</v>
      </c>
      <c r="AT256" s="434">
        <f t="shared" si="148"/>
        <v>7.9166666666666663E-2</v>
      </c>
      <c r="AU256" s="433">
        <f t="shared" si="149"/>
        <v>0.12916666666666668</v>
      </c>
      <c r="AV256" s="437">
        <f t="shared" si="150"/>
        <v>5.0000000000000017E-2</v>
      </c>
    </row>
    <row r="257" spans="1:48" s="43" customFormat="1" ht="25.5" outlineLevel="1">
      <c r="A257" s="48">
        <f t="shared" si="130"/>
        <v>158</v>
      </c>
      <c r="B257" s="214" t="s">
        <v>519</v>
      </c>
      <c r="C257" s="101"/>
      <c r="D257" s="70" t="s">
        <v>226</v>
      </c>
      <c r="E257" s="70" t="s">
        <v>128</v>
      </c>
      <c r="F257" s="69"/>
      <c r="G257" s="72"/>
      <c r="H257" s="71" t="s">
        <v>520</v>
      </c>
      <c r="I257" s="95"/>
      <c r="J257" s="102" t="s">
        <v>149</v>
      </c>
      <c r="K257" s="75">
        <f t="shared" si="151"/>
        <v>120</v>
      </c>
      <c r="L257" s="75">
        <f t="shared" si="151"/>
        <v>120</v>
      </c>
      <c r="M257" s="75"/>
      <c r="N257" s="76">
        <v>43316</v>
      </c>
      <c r="O257" s="76"/>
      <c r="P257" s="77">
        <f>'[1]2019'!R245</f>
        <v>16315.4</v>
      </c>
      <c r="Q257" s="78"/>
      <c r="R257" s="59">
        <f t="shared" si="127"/>
        <v>16315.4</v>
      </c>
      <c r="S257" s="59">
        <f>'[1]2019'!S245+'[1]2019'!Z245</f>
        <v>2583.2716666666665</v>
      </c>
      <c r="T257" s="59">
        <f>'[1]2019'!U245</f>
        <v>13732.128333333334</v>
      </c>
      <c r="U257" s="59">
        <f t="shared" si="152"/>
        <v>12100.588333333333</v>
      </c>
      <c r="V257" s="59">
        <f t="shared" si="133"/>
        <v>135.96166666666667</v>
      </c>
      <c r="W257" s="59">
        <f t="shared" si="134"/>
        <v>135.96166666666667</v>
      </c>
      <c r="X257" s="59">
        <f t="shared" si="135"/>
        <v>0</v>
      </c>
      <c r="Y257" s="59">
        <f t="shared" si="136"/>
        <v>135.96166666666667</v>
      </c>
      <c r="Z257" s="60">
        <f t="shared" si="131"/>
        <v>1631.54</v>
      </c>
      <c r="AA257" s="60">
        <f t="shared" si="128"/>
        <v>1631.54</v>
      </c>
      <c r="AB257" s="60">
        <f t="shared" si="129"/>
        <v>12916.358333333334</v>
      </c>
      <c r="AC257" s="62">
        <f>'[1]2019'!AC245</f>
        <v>2.1999999999999999E-2</v>
      </c>
      <c r="AD257" s="62">
        <v>0.02</v>
      </c>
      <c r="AE257" s="63">
        <f t="shared" si="153"/>
        <v>284.15988333333331</v>
      </c>
      <c r="AF257" s="64">
        <f t="shared" si="140"/>
        <v>12916.358333333334</v>
      </c>
      <c r="AG257" s="35">
        <f t="shared" si="141"/>
        <v>0</v>
      </c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94" t="s">
        <v>856</v>
      </c>
      <c r="AT257" s="434">
        <f t="shared" si="148"/>
        <v>0.15833333333333333</v>
      </c>
      <c r="AU257" s="433">
        <f t="shared" si="149"/>
        <v>0.2583333333333333</v>
      </c>
      <c r="AV257" s="437">
        <f t="shared" si="150"/>
        <v>9.9999999999999978E-2</v>
      </c>
    </row>
    <row r="258" spans="1:48" s="43" customFormat="1" ht="25.5" hidden="1" outlineLevel="1">
      <c r="A258" s="48">
        <f t="shared" si="130"/>
        <v>159</v>
      </c>
      <c r="B258" s="214" t="s">
        <v>521</v>
      </c>
      <c r="C258" s="3">
        <v>1</v>
      </c>
      <c r="D258" s="70" t="s">
        <v>226</v>
      </c>
      <c r="E258" s="70" t="s">
        <v>128</v>
      </c>
      <c r="F258" s="69"/>
      <c r="G258" s="72"/>
      <c r="H258" s="71" t="s">
        <v>522</v>
      </c>
      <c r="I258" s="95"/>
      <c r="J258" s="102" t="s">
        <v>149</v>
      </c>
      <c r="K258" s="75">
        <f t="shared" si="151"/>
        <v>120</v>
      </c>
      <c r="L258" s="75">
        <f t="shared" si="151"/>
        <v>120</v>
      </c>
      <c r="M258" s="75"/>
      <c r="N258" s="76">
        <v>43317</v>
      </c>
      <c r="O258" s="76"/>
      <c r="P258" s="77">
        <f>'[1]2019'!R246*0</f>
        <v>0</v>
      </c>
      <c r="Q258" s="78"/>
      <c r="R258" s="59">
        <f t="shared" si="127"/>
        <v>0</v>
      </c>
      <c r="S258" s="59">
        <f>'[1]2019'!S246*0+'[1]2019'!Z246*0</f>
        <v>0</v>
      </c>
      <c r="T258" s="59">
        <f>'[1]2019'!U246*0</f>
        <v>0</v>
      </c>
      <c r="U258" s="59">
        <f t="shared" si="152"/>
        <v>0</v>
      </c>
      <c r="V258" s="59">
        <f t="shared" si="133"/>
        <v>0</v>
      </c>
      <c r="W258" s="59">
        <f t="shared" si="134"/>
        <v>0</v>
      </c>
      <c r="X258" s="59">
        <f t="shared" si="135"/>
        <v>0</v>
      </c>
      <c r="Y258" s="59">
        <f t="shared" si="136"/>
        <v>0</v>
      </c>
      <c r="Z258" s="60">
        <f t="shared" si="131"/>
        <v>0</v>
      </c>
      <c r="AA258" s="60">
        <f t="shared" si="128"/>
        <v>0</v>
      </c>
      <c r="AB258" s="60">
        <f t="shared" si="129"/>
        <v>0</v>
      </c>
      <c r="AC258" s="62">
        <v>0</v>
      </c>
      <c r="AD258" s="62">
        <v>0.02</v>
      </c>
      <c r="AE258" s="63">
        <f t="shared" si="153"/>
        <v>0</v>
      </c>
      <c r="AF258" s="64">
        <f t="shared" si="140"/>
        <v>0</v>
      </c>
      <c r="AG258" s="35">
        <f t="shared" si="141"/>
        <v>0</v>
      </c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 t="s">
        <v>856</v>
      </c>
      <c r="AT258" s="94"/>
      <c r="AU258" s="67"/>
      <c r="AV258" s="94"/>
    </row>
    <row r="259" spans="1:48" s="43" customFormat="1" ht="25.5" outlineLevel="1">
      <c r="A259" s="48">
        <f t="shared" si="130"/>
        <v>160</v>
      </c>
      <c r="B259" s="214" t="s">
        <v>523</v>
      </c>
      <c r="C259" s="3"/>
      <c r="D259" s="70" t="s">
        <v>226</v>
      </c>
      <c r="E259" s="70" t="s">
        <v>128</v>
      </c>
      <c r="F259" s="69"/>
      <c r="G259" s="72"/>
      <c r="H259" s="71" t="s">
        <v>524</v>
      </c>
      <c r="I259" s="95"/>
      <c r="J259" s="102" t="s">
        <v>87</v>
      </c>
      <c r="K259" s="75">
        <v>240</v>
      </c>
      <c r="L259" s="75">
        <v>240</v>
      </c>
      <c r="M259" s="75"/>
      <c r="N259" s="76">
        <v>43318</v>
      </c>
      <c r="O259" s="76"/>
      <c r="P259" s="77">
        <f>'[1]2019'!R247</f>
        <v>230303.39</v>
      </c>
      <c r="Q259" s="78"/>
      <c r="R259" s="59">
        <f t="shared" si="127"/>
        <v>230303.39</v>
      </c>
      <c r="S259" s="59">
        <f>'[1]2019'!S247+'[1]2019'!Z247</f>
        <v>18232.351708333335</v>
      </c>
      <c r="T259" s="59">
        <f>'[1]2019'!U247</f>
        <v>212071.03829166669</v>
      </c>
      <c r="U259" s="59">
        <f t="shared" si="152"/>
        <v>200555.8687916667</v>
      </c>
      <c r="V259" s="59">
        <f t="shared" si="133"/>
        <v>959.59745833333341</v>
      </c>
      <c r="W259" s="59">
        <f t="shared" si="134"/>
        <v>959.59745833333341</v>
      </c>
      <c r="X259" s="59">
        <f t="shared" si="135"/>
        <v>0</v>
      </c>
      <c r="Y259" s="59">
        <f t="shared" si="136"/>
        <v>959.59745833333341</v>
      </c>
      <c r="Z259" s="60">
        <f t="shared" si="131"/>
        <v>11515.1695</v>
      </c>
      <c r="AA259" s="60">
        <f t="shared" si="128"/>
        <v>11515.1695</v>
      </c>
      <c r="AB259" s="60">
        <f t="shared" si="129"/>
        <v>206313.45354166668</v>
      </c>
      <c r="AC259" s="62">
        <f>'[1]2019'!AC247</f>
        <v>2.1999999999999999E-2</v>
      </c>
      <c r="AD259" s="62">
        <v>0.02</v>
      </c>
      <c r="AE259" s="63">
        <f t="shared" si="153"/>
        <v>4538.8959779166662</v>
      </c>
      <c r="AF259" s="64">
        <f t="shared" si="140"/>
        <v>206313.45354166668</v>
      </c>
      <c r="AG259" s="35">
        <f t="shared" si="141"/>
        <v>0</v>
      </c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94" t="s">
        <v>856</v>
      </c>
      <c r="AT259" s="434">
        <f>S259/P259*100%</f>
        <v>7.9166666666666677E-2</v>
      </c>
      <c r="AU259" s="433">
        <f>(S259+Z259)/P259*100%</f>
        <v>0.12916666666666668</v>
      </c>
      <c r="AV259" s="437">
        <f>AU259-AT259</f>
        <v>0.05</v>
      </c>
    </row>
    <row r="260" spans="1:48" s="83" customFormat="1" ht="25.5" hidden="1" outlineLevel="1">
      <c r="A260" s="70">
        <f t="shared" si="130"/>
        <v>161</v>
      </c>
      <c r="B260" s="104" t="s">
        <v>525</v>
      </c>
      <c r="C260" s="3"/>
      <c r="D260" s="70" t="s">
        <v>226</v>
      </c>
      <c r="E260" s="70" t="s">
        <v>81</v>
      </c>
      <c r="F260" s="69"/>
      <c r="G260" s="72">
        <v>0</v>
      </c>
      <c r="H260" s="71" t="s">
        <v>526</v>
      </c>
      <c r="I260" s="95"/>
      <c r="J260" s="102" t="s">
        <v>87</v>
      </c>
      <c r="K260" s="75">
        <v>240</v>
      </c>
      <c r="L260" s="75">
        <v>240</v>
      </c>
      <c r="M260" s="75"/>
      <c r="N260" s="76">
        <v>43319</v>
      </c>
      <c r="O260" s="76"/>
      <c r="P260" s="77">
        <f>'[1]2019'!R248</f>
        <v>796496.42</v>
      </c>
      <c r="Q260" s="78"/>
      <c r="R260" s="59">
        <f t="shared" si="127"/>
        <v>796496.42</v>
      </c>
      <c r="S260" s="59">
        <f>'[1]2019'!S248+'[1]2019'!Z248</f>
        <v>43143.556083333337</v>
      </c>
      <c r="T260" s="59">
        <f>'[1]2019'!U248</f>
        <v>753352.86391666671</v>
      </c>
      <c r="U260" s="59">
        <f t="shared" si="152"/>
        <v>713528.04291666672</v>
      </c>
      <c r="V260" s="59">
        <f t="shared" si="133"/>
        <v>3318.7350833333335</v>
      </c>
      <c r="W260" s="59">
        <f t="shared" si="134"/>
        <v>3318.7350833333335</v>
      </c>
      <c r="X260" s="59">
        <f t="shared" si="135"/>
        <v>0</v>
      </c>
      <c r="Y260" s="59">
        <f>IF(L260=0,0,IF(M260&gt;L260,X260,R260/L260))</f>
        <v>3318.7350833333335</v>
      </c>
      <c r="Z260" s="60">
        <f t="shared" si="131"/>
        <v>39824.821000000004</v>
      </c>
      <c r="AA260" s="60">
        <f t="shared" si="128"/>
        <v>39824.821000000004</v>
      </c>
      <c r="AB260" s="60">
        <f t="shared" si="129"/>
        <v>733440.45341666671</v>
      </c>
      <c r="AC260" s="62">
        <v>0</v>
      </c>
      <c r="AD260" s="62">
        <v>0</v>
      </c>
      <c r="AE260" s="63">
        <f t="shared" si="153"/>
        <v>0</v>
      </c>
      <c r="AF260" s="64">
        <f t="shared" si="140"/>
        <v>733440.45341666671</v>
      </c>
      <c r="AG260" s="35">
        <f t="shared" si="141"/>
        <v>0</v>
      </c>
      <c r="AU260" s="89"/>
    </row>
    <row r="261" spans="1:48" s="43" customFormat="1" ht="25.5" outlineLevel="1">
      <c r="A261" s="48">
        <f t="shared" si="130"/>
        <v>162</v>
      </c>
      <c r="B261" s="214" t="s">
        <v>527</v>
      </c>
      <c r="C261" s="3"/>
      <c r="D261" s="70" t="s">
        <v>226</v>
      </c>
      <c r="E261" s="70" t="s">
        <v>128</v>
      </c>
      <c r="F261" s="69"/>
      <c r="G261" s="72"/>
      <c r="H261" s="71" t="s">
        <v>528</v>
      </c>
      <c r="I261" s="95"/>
      <c r="J261" s="102" t="s">
        <v>87</v>
      </c>
      <c r="K261" s="75">
        <v>240</v>
      </c>
      <c r="L261" s="75">
        <v>240</v>
      </c>
      <c r="M261" s="55"/>
      <c r="N261" s="56">
        <v>43320</v>
      </c>
      <c r="O261" s="56"/>
      <c r="P261" s="58">
        <f>'[1]2019'!R249</f>
        <v>230303.39</v>
      </c>
      <c r="Q261" s="100"/>
      <c r="R261" s="59">
        <f t="shared" si="127"/>
        <v>230303.39</v>
      </c>
      <c r="S261" s="59">
        <f>'[1]2019'!S249+'[1]2019'!Z249</f>
        <v>18232.351708333335</v>
      </c>
      <c r="T261" s="59">
        <f>'[1]2019'!U249</f>
        <v>212071.03829166669</v>
      </c>
      <c r="U261" s="59">
        <f t="shared" si="152"/>
        <v>200555.8687916667</v>
      </c>
      <c r="V261" s="59">
        <f t="shared" si="133"/>
        <v>959.59745833333341</v>
      </c>
      <c r="W261" s="59">
        <f t="shared" si="134"/>
        <v>959.59745833333341</v>
      </c>
      <c r="X261" s="59">
        <f t="shared" si="135"/>
        <v>0</v>
      </c>
      <c r="Y261" s="59">
        <f t="shared" si="136"/>
        <v>959.59745833333341</v>
      </c>
      <c r="Z261" s="60">
        <f t="shared" si="131"/>
        <v>11515.1695</v>
      </c>
      <c r="AA261" s="60">
        <f t="shared" si="128"/>
        <v>11515.1695</v>
      </c>
      <c r="AB261" s="60">
        <f t="shared" si="129"/>
        <v>206313.45354166668</v>
      </c>
      <c r="AC261" s="62">
        <f>'[1]2019'!AC249</f>
        <v>2.1999999999999999E-2</v>
      </c>
      <c r="AD261" s="62">
        <v>0.02</v>
      </c>
      <c r="AE261" s="63">
        <f t="shared" si="153"/>
        <v>4538.8959779166662</v>
      </c>
      <c r="AF261" s="64">
        <f t="shared" si="140"/>
        <v>206313.45354166668</v>
      </c>
      <c r="AG261" s="35">
        <f t="shared" si="141"/>
        <v>0</v>
      </c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94" t="s">
        <v>856</v>
      </c>
      <c r="AT261" s="434">
        <f>S261/P261*100%</f>
        <v>7.9166666666666677E-2</v>
      </c>
      <c r="AU261" s="433">
        <f>(S261+Z261)/P261*100%</f>
        <v>0.12916666666666668</v>
      </c>
      <c r="AV261" s="437">
        <f>AU261-AT261</f>
        <v>0.05</v>
      </c>
    </row>
    <row r="262" spans="1:48" s="83" customFormat="1" ht="25.5" hidden="1" outlineLevel="1">
      <c r="A262" s="70">
        <f t="shared" si="130"/>
        <v>163</v>
      </c>
      <c r="B262" s="103" t="s">
        <v>529</v>
      </c>
      <c r="C262" s="3"/>
      <c r="D262" s="70" t="s">
        <v>226</v>
      </c>
      <c r="E262" s="70" t="s">
        <v>81</v>
      </c>
      <c r="F262" s="69"/>
      <c r="G262" s="72">
        <v>0</v>
      </c>
      <c r="H262" s="71" t="s">
        <v>530</v>
      </c>
      <c r="I262" s="95"/>
      <c r="J262" s="102" t="s">
        <v>135</v>
      </c>
      <c r="K262" s="75">
        <v>60</v>
      </c>
      <c r="L262" s="75">
        <v>60</v>
      </c>
      <c r="M262" s="55"/>
      <c r="N262" s="56">
        <v>43321</v>
      </c>
      <c r="O262" s="56"/>
      <c r="P262" s="58">
        <f>'[1]2019'!R250</f>
        <v>48700</v>
      </c>
      <c r="Q262" s="100"/>
      <c r="R262" s="59">
        <f t="shared" si="127"/>
        <v>48700</v>
      </c>
      <c r="S262" s="59">
        <f>'[1]2019'!S250+'[1]2019'!Z250</f>
        <v>14610</v>
      </c>
      <c r="T262" s="59">
        <f>'[1]2019'!U250</f>
        <v>34090</v>
      </c>
      <c r="U262" s="59">
        <f t="shared" si="152"/>
        <v>24350</v>
      </c>
      <c r="V262" s="59">
        <f t="shared" si="133"/>
        <v>811.66666666666663</v>
      </c>
      <c r="W262" s="59">
        <f t="shared" si="134"/>
        <v>811.66666666666663</v>
      </c>
      <c r="X262" s="59">
        <f t="shared" si="135"/>
        <v>0</v>
      </c>
      <c r="Y262" s="59">
        <f t="shared" si="136"/>
        <v>811.66666666666663</v>
      </c>
      <c r="Z262" s="60">
        <f t="shared" si="131"/>
        <v>9740</v>
      </c>
      <c r="AA262" s="60">
        <f t="shared" si="128"/>
        <v>9740</v>
      </c>
      <c r="AB262" s="60">
        <f t="shared" si="129"/>
        <v>29220</v>
      </c>
      <c r="AC262" s="62">
        <f>'[1]2019'!AC250</f>
        <v>0</v>
      </c>
      <c r="AD262" s="62">
        <v>0.02</v>
      </c>
      <c r="AE262" s="63" t="e">
        <f>IF($C$3="УСН",0,IF(AND($E262="движимое",N262&gt;$AF$1),0,IF(#REF!=0,AB262*AC262,G262*AD262)))</f>
        <v>#REF!</v>
      </c>
      <c r="AU262" s="89"/>
    </row>
    <row r="263" spans="1:48" s="43" customFormat="1" ht="25.5" outlineLevel="1">
      <c r="A263" s="48">
        <f t="shared" si="130"/>
        <v>164</v>
      </c>
      <c r="B263" s="214" t="s">
        <v>531</v>
      </c>
      <c r="C263" s="3"/>
      <c r="D263" s="70" t="s">
        <v>226</v>
      </c>
      <c r="E263" s="70" t="s">
        <v>128</v>
      </c>
      <c r="F263" s="69"/>
      <c r="G263" s="72"/>
      <c r="H263" s="71" t="s">
        <v>532</v>
      </c>
      <c r="I263" s="95"/>
      <c r="J263" s="102" t="s">
        <v>149</v>
      </c>
      <c r="K263" s="75">
        <f t="shared" si="151"/>
        <v>120</v>
      </c>
      <c r="L263" s="75">
        <f t="shared" si="151"/>
        <v>120</v>
      </c>
      <c r="M263" s="55"/>
      <c r="N263" s="56">
        <v>43322</v>
      </c>
      <c r="O263" s="56"/>
      <c r="P263" s="58">
        <f>'[1]2019'!R251</f>
        <v>45571.02</v>
      </c>
      <c r="Q263" s="100"/>
      <c r="R263" s="59">
        <f t="shared" si="127"/>
        <v>45571.02</v>
      </c>
      <c r="S263" s="59">
        <f>'[1]2019'!S251+'[1]2019'!Z251</f>
        <v>5316.6189999999997</v>
      </c>
      <c r="T263" s="59">
        <f>'[1]2019'!U251</f>
        <v>40254.400999999998</v>
      </c>
      <c r="U263" s="59">
        <f t="shared" si="152"/>
        <v>35697.298999999999</v>
      </c>
      <c r="V263" s="59">
        <f t="shared" si="133"/>
        <v>379.75849999999997</v>
      </c>
      <c r="W263" s="59">
        <f t="shared" si="134"/>
        <v>379.75849999999997</v>
      </c>
      <c r="X263" s="59">
        <f t="shared" si="135"/>
        <v>0</v>
      </c>
      <c r="Y263" s="59">
        <f t="shared" si="136"/>
        <v>379.75849999999997</v>
      </c>
      <c r="Z263" s="60">
        <f t="shared" si="131"/>
        <v>4557.1019999999999</v>
      </c>
      <c r="AA263" s="60">
        <f t="shared" si="128"/>
        <v>4557.1019999999999</v>
      </c>
      <c r="AB263" s="60">
        <f t="shared" si="129"/>
        <v>37975.85</v>
      </c>
      <c r="AC263" s="62">
        <f>'[1]2019'!AC251</f>
        <v>2.1999999999999999E-2</v>
      </c>
      <c r="AD263" s="62">
        <v>0.02</v>
      </c>
      <c r="AE263" s="63">
        <f t="shared" ref="AE263:AE272" si="154">IF($C$3="УСН",0,IF(AND($E263="движимое",N263&gt;$AF$1),0,IF($G217=0,AB263*AC263,G263*AD263)))</f>
        <v>835.4686999999999</v>
      </c>
      <c r="AF263" s="64">
        <f t="shared" ref="AF263:AF271" si="155">(T263+U263)/2</f>
        <v>37975.85</v>
      </c>
      <c r="AG263" s="35">
        <f t="shared" ref="AG263:AG271" si="156">AB263-AF263</f>
        <v>0</v>
      </c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94" t="s">
        <v>857</v>
      </c>
      <c r="AT263" s="434">
        <f>S263/P263*100%</f>
        <v>0.11666666666666667</v>
      </c>
      <c r="AU263" s="433">
        <f>(S263+Z263)/P263*100%</f>
        <v>0.21666666666666667</v>
      </c>
      <c r="AV263" s="437">
        <f>AU263-AT263</f>
        <v>0.1</v>
      </c>
    </row>
    <row r="264" spans="1:48" s="83" customFormat="1" ht="25.5" hidden="1" outlineLevel="1">
      <c r="A264" s="70">
        <f t="shared" si="130"/>
        <v>165</v>
      </c>
      <c r="B264" s="103" t="s">
        <v>533</v>
      </c>
      <c r="C264" s="84">
        <v>1</v>
      </c>
      <c r="D264" s="70" t="s">
        <v>226</v>
      </c>
      <c r="E264" s="70" t="s">
        <v>128</v>
      </c>
      <c r="F264" s="69"/>
      <c r="G264" s="72">
        <v>0</v>
      </c>
      <c r="H264" s="71" t="s">
        <v>534</v>
      </c>
      <c r="I264" s="95"/>
      <c r="J264" s="102" t="s">
        <v>87</v>
      </c>
      <c r="K264" s="75">
        <v>240</v>
      </c>
      <c r="L264" s="75">
        <v>240</v>
      </c>
      <c r="M264" s="55"/>
      <c r="N264" s="56">
        <v>43323</v>
      </c>
      <c r="O264" s="56"/>
      <c r="P264" s="58">
        <f>'[1]2019'!R252</f>
        <v>500902</v>
      </c>
      <c r="Q264" s="100"/>
      <c r="R264" s="59">
        <f t="shared" si="127"/>
        <v>500902</v>
      </c>
      <c r="S264" s="59">
        <f>'[1]2019'!S252+'[1]2019'!Z252</f>
        <v>33393.466666666667</v>
      </c>
      <c r="T264" s="59">
        <f>'[1]2019'!U252</f>
        <v>467508.53333333338</v>
      </c>
      <c r="U264" s="59">
        <f t="shared" si="152"/>
        <v>442463.43333333341</v>
      </c>
      <c r="V264" s="59">
        <f t="shared" si="133"/>
        <v>2087.0916666666667</v>
      </c>
      <c r="W264" s="59">
        <f t="shared" si="134"/>
        <v>2087.0916666666667</v>
      </c>
      <c r="X264" s="59">
        <f t="shared" si="135"/>
        <v>0</v>
      </c>
      <c r="Y264" s="59">
        <f t="shared" si="136"/>
        <v>2087.0916666666667</v>
      </c>
      <c r="Z264" s="60">
        <f t="shared" si="131"/>
        <v>25045.1</v>
      </c>
      <c r="AA264" s="60">
        <f t="shared" si="128"/>
        <v>25045.1</v>
      </c>
      <c r="AB264" s="60">
        <f t="shared" si="129"/>
        <v>454985.9833333334</v>
      </c>
      <c r="AC264" s="62">
        <f>'[1]2019'!AC252</f>
        <v>2.1999999999999999E-2</v>
      </c>
      <c r="AD264" s="62">
        <v>0.02</v>
      </c>
      <c r="AE264" s="63">
        <f t="shared" si="154"/>
        <v>10009.691633333334</v>
      </c>
      <c r="AF264" s="64">
        <f t="shared" si="155"/>
        <v>454985.9833333334</v>
      </c>
      <c r="AG264" s="35">
        <f t="shared" si="156"/>
        <v>0</v>
      </c>
      <c r="AU264" s="89"/>
    </row>
    <row r="265" spans="1:48" s="43" customFormat="1" ht="25.5" outlineLevel="1">
      <c r="A265" s="48">
        <f t="shared" si="130"/>
        <v>166</v>
      </c>
      <c r="B265" s="214" t="s">
        <v>535</v>
      </c>
      <c r="C265" s="3"/>
      <c r="D265" s="70" t="s">
        <v>226</v>
      </c>
      <c r="E265" s="70" t="s">
        <v>128</v>
      </c>
      <c r="F265" s="69"/>
      <c r="G265" s="72"/>
      <c r="H265" s="71" t="s">
        <v>536</v>
      </c>
      <c r="I265" s="95"/>
      <c r="J265" s="102" t="s">
        <v>149</v>
      </c>
      <c r="K265" s="75">
        <f t="shared" si="151"/>
        <v>120</v>
      </c>
      <c r="L265" s="75">
        <f t="shared" si="151"/>
        <v>120</v>
      </c>
      <c r="M265" s="55"/>
      <c r="N265" s="56">
        <v>43324</v>
      </c>
      <c r="O265" s="56"/>
      <c r="P265" s="58">
        <f>'[1]2019'!R253</f>
        <v>29250.87</v>
      </c>
      <c r="Q265" s="100"/>
      <c r="R265" s="59">
        <f t="shared" si="127"/>
        <v>29250.87</v>
      </c>
      <c r="S265" s="59">
        <f>'[1]2019'!S253+'[1]2019'!Z253</f>
        <v>3900.116</v>
      </c>
      <c r="T265" s="59">
        <f>'[1]2019'!U253</f>
        <v>25350.754000000001</v>
      </c>
      <c r="U265" s="59">
        <f t="shared" si="152"/>
        <v>22425.667000000001</v>
      </c>
      <c r="V265" s="59">
        <f t="shared" si="133"/>
        <v>243.75725</v>
      </c>
      <c r="W265" s="59">
        <f t="shared" si="134"/>
        <v>243.75725</v>
      </c>
      <c r="X265" s="59">
        <f t="shared" si="135"/>
        <v>0</v>
      </c>
      <c r="Y265" s="59">
        <f t="shared" si="136"/>
        <v>243.75725</v>
      </c>
      <c r="Z265" s="60">
        <f t="shared" si="131"/>
        <v>2925.087</v>
      </c>
      <c r="AA265" s="60">
        <f t="shared" si="128"/>
        <v>2925.087</v>
      </c>
      <c r="AB265" s="60">
        <f t="shared" si="129"/>
        <v>23888.210500000001</v>
      </c>
      <c r="AC265" s="62">
        <f>'[1]2019'!AC253</f>
        <v>2.1999999999999999E-2</v>
      </c>
      <c r="AD265" s="62">
        <v>0.02</v>
      </c>
      <c r="AE265" s="63">
        <f t="shared" si="154"/>
        <v>525.54063099999996</v>
      </c>
      <c r="AF265" s="64">
        <f t="shared" si="155"/>
        <v>23888.210500000001</v>
      </c>
      <c r="AG265" s="35">
        <f t="shared" si="156"/>
        <v>0</v>
      </c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94" t="s">
        <v>856</v>
      </c>
      <c r="AT265" s="434">
        <f t="shared" ref="AT265:AT272" si="157">S265/P265*100%</f>
        <v>0.13333333333333333</v>
      </c>
      <c r="AU265" s="433">
        <f t="shared" ref="AU265:AU272" si="158">(S265+Z265)/P265*100%</f>
        <v>0.23333333333333334</v>
      </c>
      <c r="AV265" s="437">
        <f t="shared" ref="AV265:AV272" si="159">AU265-AT265</f>
        <v>0.1</v>
      </c>
    </row>
    <row r="266" spans="1:48" s="43" customFormat="1" ht="25.5" outlineLevel="1">
      <c r="A266" s="48">
        <f t="shared" si="130"/>
        <v>167</v>
      </c>
      <c r="B266" s="214" t="s">
        <v>537</v>
      </c>
      <c r="C266" s="3"/>
      <c r="D266" s="70" t="s">
        <v>226</v>
      </c>
      <c r="E266" s="70" t="s">
        <v>128</v>
      </c>
      <c r="F266" s="69"/>
      <c r="G266" s="72"/>
      <c r="H266" s="71" t="s">
        <v>538</v>
      </c>
      <c r="I266" s="95"/>
      <c r="J266" s="102" t="s">
        <v>87</v>
      </c>
      <c r="K266" s="75">
        <v>240</v>
      </c>
      <c r="L266" s="75">
        <v>240</v>
      </c>
      <c r="M266" s="55"/>
      <c r="N266" s="56">
        <v>43325</v>
      </c>
      <c r="O266" s="56"/>
      <c r="P266" s="58">
        <f>'[1]2019'!R254</f>
        <v>110000</v>
      </c>
      <c r="Q266" s="100"/>
      <c r="R266" s="59">
        <f t="shared" si="127"/>
        <v>110000</v>
      </c>
      <c r="S266" s="59">
        <f>'[1]2019'!S254+'[1]2019'!Z254</f>
        <v>7333.333333333333</v>
      </c>
      <c r="T266" s="59">
        <f>'[1]2019'!U254</f>
        <v>102666.66666666667</v>
      </c>
      <c r="U266" s="59">
        <f t="shared" si="152"/>
        <v>97166.666666666672</v>
      </c>
      <c r="V266" s="59">
        <f t="shared" si="133"/>
        <v>458.33333333333331</v>
      </c>
      <c r="W266" s="59">
        <f t="shared" si="134"/>
        <v>458.33333333333331</v>
      </c>
      <c r="X266" s="59">
        <f t="shared" si="135"/>
        <v>0</v>
      </c>
      <c r="Y266" s="59">
        <f t="shared" si="136"/>
        <v>458.33333333333331</v>
      </c>
      <c r="Z266" s="60">
        <f t="shared" si="131"/>
        <v>5500</v>
      </c>
      <c r="AA266" s="60">
        <f t="shared" si="128"/>
        <v>5500</v>
      </c>
      <c r="AB266" s="60">
        <f t="shared" si="129"/>
        <v>99916.666666666672</v>
      </c>
      <c r="AC266" s="62">
        <f>'[1]2019'!AC254</f>
        <v>2.1999999999999999E-2</v>
      </c>
      <c r="AD266" s="62">
        <v>0.02</v>
      </c>
      <c r="AE266" s="63">
        <f t="shared" si="154"/>
        <v>2198.1666666666665</v>
      </c>
      <c r="AF266" s="64">
        <f t="shared" si="155"/>
        <v>99916.666666666672</v>
      </c>
      <c r="AG266" s="35">
        <f t="shared" si="156"/>
        <v>0</v>
      </c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94" t="s">
        <v>856</v>
      </c>
      <c r="AT266" s="434">
        <f t="shared" si="157"/>
        <v>6.6666666666666666E-2</v>
      </c>
      <c r="AU266" s="433">
        <f t="shared" si="158"/>
        <v>0.11666666666666665</v>
      </c>
      <c r="AV266" s="437">
        <f t="shared" si="159"/>
        <v>4.9999999999999989E-2</v>
      </c>
    </row>
    <row r="267" spans="1:48" s="43" customFormat="1" ht="25.5" outlineLevel="1">
      <c r="A267" s="48">
        <f t="shared" si="130"/>
        <v>168</v>
      </c>
      <c r="B267" s="214" t="s">
        <v>539</v>
      </c>
      <c r="C267" s="3"/>
      <c r="D267" s="70" t="s">
        <v>226</v>
      </c>
      <c r="E267" s="70" t="s">
        <v>128</v>
      </c>
      <c r="F267" s="69"/>
      <c r="G267" s="72"/>
      <c r="H267" s="71" t="s">
        <v>540</v>
      </c>
      <c r="I267" s="95"/>
      <c r="J267" s="102" t="s">
        <v>149</v>
      </c>
      <c r="K267" s="75">
        <f t="shared" si="151"/>
        <v>120</v>
      </c>
      <c r="L267" s="75">
        <f t="shared" si="151"/>
        <v>120</v>
      </c>
      <c r="M267" s="55"/>
      <c r="N267" s="56">
        <v>43326</v>
      </c>
      <c r="O267" s="56"/>
      <c r="P267" s="58">
        <f>'[1]2019'!R255</f>
        <v>94732.29</v>
      </c>
      <c r="Q267" s="100"/>
      <c r="R267" s="59">
        <f t="shared" si="127"/>
        <v>94732.29</v>
      </c>
      <c r="S267" s="59">
        <f>'[1]2019'!S255+'[1]2019'!Z255</f>
        <v>10262.66475</v>
      </c>
      <c r="T267" s="59">
        <f>'[1]2019'!U255</f>
        <v>84469.625249999983</v>
      </c>
      <c r="U267" s="59">
        <f t="shared" si="152"/>
        <v>74996.396249999991</v>
      </c>
      <c r="V267" s="59">
        <f t="shared" si="133"/>
        <v>789.43574999999998</v>
      </c>
      <c r="W267" s="59">
        <f t="shared" si="134"/>
        <v>789.43574999999998</v>
      </c>
      <c r="X267" s="59">
        <f t="shared" si="135"/>
        <v>0</v>
      </c>
      <c r="Y267" s="59">
        <f t="shared" si="136"/>
        <v>789.43574999999998</v>
      </c>
      <c r="Z267" s="60">
        <f t="shared" si="131"/>
        <v>9473.2289999999994</v>
      </c>
      <c r="AA267" s="60">
        <f t="shared" si="128"/>
        <v>9473.2289999999994</v>
      </c>
      <c r="AB267" s="60">
        <f t="shared" si="129"/>
        <v>79733.010749999987</v>
      </c>
      <c r="AC267" s="62">
        <f>'[1]2019'!AC255</f>
        <v>2.1999999999999999E-2</v>
      </c>
      <c r="AD267" s="62">
        <v>0.02</v>
      </c>
      <c r="AE267" s="63">
        <f t="shared" si="154"/>
        <v>1754.1262364999995</v>
      </c>
      <c r="AF267" s="64">
        <f t="shared" si="155"/>
        <v>79733.010749999987</v>
      </c>
      <c r="AG267" s="35">
        <f t="shared" si="156"/>
        <v>0</v>
      </c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94" t="s">
        <v>857</v>
      </c>
      <c r="AT267" s="434">
        <f t="shared" si="157"/>
        <v>0.10833333333333334</v>
      </c>
      <c r="AU267" s="433">
        <f t="shared" si="158"/>
        <v>0.20833333333333334</v>
      </c>
      <c r="AV267" s="437">
        <f t="shared" si="159"/>
        <v>0.1</v>
      </c>
    </row>
    <row r="268" spans="1:48" s="43" customFormat="1" ht="25.5" outlineLevel="1">
      <c r="A268" s="48">
        <f t="shared" si="130"/>
        <v>169</v>
      </c>
      <c r="B268" s="214" t="s">
        <v>541</v>
      </c>
      <c r="C268" s="3"/>
      <c r="D268" s="70" t="s">
        <v>226</v>
      </c>
      <c r="E268" s="70" t="s">
        <v>128</v>
      </c>
      <c r="F268" s="69"/>
      <c r="G268" s="72"/>
      <c r="H268" s="71" t="s">
        <v>542</v>
      </c>
      <c r="I268" s="95"/>
      <c r="J268" s="102" t="s">
        <v>149</v>
      </c>
      <c r="K268" s="75">
        <f t="shared" si="151"/>
        <v>120</v>
      </c>
      <c r="L268" s="75">
        <f t="shared" si="151"/>
        <v>120</v>
      </c>
      <c r="M268" s="55"/>
      <c r="N268" s="56">
        <v>43327</v>
      </c>
      <c r="O268" s="56"/>
      <c r="P268" s="58">
        <f>'[1]2019'!R256</f>
        <v>71025.259999999995</v>
      </c>
      <c r="Q268" s="100"/>
      <c r="R268" s="59">
        <f t="shared" si="127"/>
        <v>71025.259999999995</v>
      </c>
      <c r="S268" s="59">
        <f>'[1]2019'!S256+'[1]2019'!Z256</f>
        <v>7694.4031666666669</v>
      </c>
      <c r="T268" s="59">
        <f>'[1]2019'!U256</f>
        <v>63330.856833333324</v>
      </c>
      <c r="U268" s="59">
        <f t="shared" si="152"/>
        <v>56228.330833333326</v>
      </c>
      <c r="V268" s="59">
        <f t="shared" si="133"/>
        <v>591.87716666666665</v>
      </c>
      <c r="W268" s="59">
        <f t="shared" si="134"/>
        <v>591.87716666666665</v>
      </c>
      <c r="X268" s="59">
        <f t="shared" si="135"/>
        <v>0</v>
      </c>
      <c r="Y268" s="59">
        <f t="shared" si="136"/>
        <v>591.87716666666665</v>
      </c>
      <c r="Z268" s="60">
        <f t="shared" si="131"/>
        <v>7102.5259999999998</v>
      </c>
      <c r="AA268" s="60">
        <f t="shared" si="128"/>
        <v>7102.5259999999998</v>
      </c>
      <c r="AB268" s="60">
        <f t="shared" si="129"/>
        <v>59779.593833333325</v>
      </c>
      <c r="AC268" s="62">
        <f>'[1]2019'!AC256</f>
        <v>2.1999999999999999E-2</v>
      </c>
      <c r="AD268" s="62">
        <v>0.02</v>
      </c>
      <c r="AE268" s="63">
        <f t="shared" si="154"/>
        <v>1315.1510643333331</v>
      </c>
      <c r="AF268" s="64">
        <f t="shared" si="155"/>
        <v>59779.593833333325</v>
      </c>
      <c r="AG268" s="35">
        <f t="shared" si="156"/>
        <v>0</v>
      </c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94" t="s">
        <v>856</v>
      </c>
      <c r="AT268" s="434">
        <f t="shared" si="157"/>
        <v>0.10833333333333335</v>
      </c>
      <c r="AU268" s="433">
        <f t="shared" si="158"/>
        <v>0.20833333333333334</v>
      </c>
      <c r="AV268" s="437">
        <f t="shared" si="159"/>
        <v>9.9999999999999992E-2</v>
      </c>
    </row>
    <row r="269" spans="1:48" s="43" customFormat="1" ht="25.5" outlineLevel="1">
      <c r="A269" s="48">
        <f t="shared" si="130"/>
        <v>170</v>
      </c>
      <c r="B269" s="214" t="s">
        <v>543</v>
      </c>
      <c r="C269" s="3"/>
      <c r="D269" s="70" t="s">
        <v>226</v>
      </c>
      <c r="E269" s="70" t="s">
        <v>128</v>
      </c>
      <c r="F269" s="69"/>
      <c r="G269" s="72"/>
      <c r="H269" s="71" t="s">
        <v>544</v>
      </c>
      <c r="I269" s="95"/>
      <c r="J269" s="102" t="s">
        <v>87</v>
      </c>
      <c r="K269" s="75">
        <v>240</v>
      </c>
      <c r="L269" s="75">
        <v>240</v>
      </c>
      <c r="M269" s="55"/>
      <c r="N269" s="56">
        <v>43328</v>
      </c>
      <c r="O269" s="56"/>
      <c r="P269" s="58">
        <f>'[1]2019'!R257</f>
        <v>3327226.15</v>
      </c>
      <c r="Q269" s="100"/>
      <c r="R269" s="59">
        <f t="shared" si="127"/>
        <v>3327226.15</v>
      </c>
      <c r="S269" s="59">
        <f>'[1]2019'!S257+'[1]2019'!Z257</f>
        <v>180224.74979166666</v>
      </c>
      <c r="T269" s="59">
        <f>'[1]2019'!U257</f>
        <v>3147001.400208333</v>
      </c>
      <c r="U269" s="59">
        <f t="shared" si="152"/>
        <v>2980640.0927083329</v>
      </c>
      <c r="V269" s="59">
        <f t="shared" si="133"/>
        <v>13863.442291666666</v>
      </c>
      <c r="W269" s="59">
        <f t="shared" si="134"/>
        <v>13863.442291666666</v>
      </c>
      <c r="X269" s="59">
        <f t="shared" si="135"/>
        <v>0</v>
      </c>
      <c r="Y269" s="59">
        <f t="shared" si="136"/>
        <v>13863.442291666666</v>
      </c>
      <c r="Z269" s="60">
        <f t="shared" si="131"/>
        <v>166361.3075</v>
      </c>
      <c r="AA269" s="60">
        <f t="shared" si="128"/>
        <v>166361.3075</v>
      </c>
      <c r="AB269" s="60">
        <f t="shared" si="129"/>
        <v>3063820.746458333</v>
      </c>
      <c r="AC269" s="62">
        <f>'[1]2019'!AC257</f>
        <v>2.1999999999999999E-2</v>
      </c>
      <c r="AD269" s="62">
        <v>0.02</v>
      </c>
      <c r="AE269" s="63">
        <f t="shared" si="154"/>
        <v>67404.056422083318</v>
      </c>
      <c r="AF269" s="64">
        <f t="shared" si="155"/>
        <v>3063820.746458333</v>
      </c>
      <c r="AG269" s="35">
        <f t="shared" si="156"/>
        <v>0</v>
      </c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94" t="s">
        <v>856</v>
      </c>
      <c r="AT269" s="434">
        <f t="shared" si="157"/>
        <v>5.4166666666666669E-2</v>
      </c>
      <c r="AU269" s="433">
        <f t="shared" si="158"/>
        <v>0.10416666666666666</v>
      </c>
      <c r="AV269" s="437">
        <f t="shared" si="159"/>
        <v>4.9999999999999989E-2</v>
      </c>
    </row>
    <row r="270" spans="1:48" s="43" customFormat="1" ht="25.5" outlineLevel="1">
      <c r="A270" s="48">
        <f t="shared" si="130"/>
        <v>171</v>
      </c>
      <c r="B270" s="214" t="s">
        <v>545</v>
      </c>
      <c r="C270" s="3"/>
      <c r="D270" s="70" t="s">
        <v>226</v>
      </c>
      <c r="E270" s="70" t="s">
        <v>128</v>
      </c>
      <c r="F270" s="69"/>
      <c r="G270" s="72"/>
      <c r="H270" s="71" t="s">
        <v>546</v>
      </c>
      <c r="I270" s="95"/>
      <c r="J270" s="102" t="s">
        <v>87</v>
      </c>
      <c r="K270" s="75">
        <v>240</v>
      </c>
      <c r="L270" s="75">
        <v>240</v>
      </c>
      <c r="M270" s="55"/>
      <c r="N270" s="56">
        <v>43329</v>
      </c>
      <c r="O270" s="56"/>
      <c r="P270" s="58">
        <f>'[1]2019'!R258</f>
        <v>96000</v>
      </c>
      <c r="Q270" s="100"/>
      <c r="R270" s="59">
        <f t="shared" ref="R270:R272" si="160">SUM(P270:Q270)</f>
        <v>96000</v>
      </c>
      <c r="S270" s="59">
        <f>'[1]2019'!S258+'[1]2019'!Z258</f>
        <v>8000</v>
      </c>
      <c r="T270" s="59">
        <f>'[1]2019'!U258</f>
        <v>88000</v>
      </c>
      <c r="U270" s="59">
        <f t="shared" si="152"/>
        <v>83200</v>
      </c>
      <c r="V270" s="59">
        <f t="shared" si="133"/>
        <v>400</v>
      </c>
      <c r="W270" s="59">
        <f t="shared" si="134"/>
        <v>400</v>
      </c>
      <c r="X270" s="59">
        <f t="shared" si="135"/>
        <v>0</v>
      </c>
      <c r="Y270" s="59">
        <f t="shared" si="136"/>
        <v>400</v>
      </c>
      <c r="Z270" s="60">
        <f t="shared" si="131"/>
        <v>4800</v>
      </c>
      <c r="AA270" s="60">
        <f t="shared" ref="AA270:AA272" si="161">IF($N270&gt;$T$13,(DATEDIF($N270,$U$13,"M")*$Y270),IF($Q270=0,(IF(W270*12&lt;U270,W270*12,U270)),(DATEDIF($T$13,$O270,"M")+1)*W270+(DATEDIF($O270,$U$13,"M")*Y270)))</f>
        <v>4800</v>
      </c>
      <c r="AB270" s="60">
        <f t="shared" ref="AB270:AB276" si="162">SUM(U270,T270)/2</f>
        <v>85600</v>
      </c>
      <c r="AC270" s="62">
        <f>'[1]2019'!AC258</f>
        <v>2.1999999999999999E-2</v>
      </c>
      <c r="AD270" s="62">
        <v>0.02</v>
      </c>
      <c r="AE270" s="63">
        <f t="shared" si="154"/>
        <v>1883.1999999999998</v>
      </c>
      <c r="AF270" s="64">
        <f t="shared" si="155"/>
        <v>85600</v>
      </c>
      <c r="AG270" s="35">
        <f t="shared" si="156"/>
        <v>0</v>
      </c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94" t="s">
        <v>856</v>
      </c>
      <c r="AT270" s="434">
        <f t="shared" si="157"/>
        <v>8.3333333333333329E-2</v>
      </c>
      <c r="AU270" s="433">
        <f t="shared" si="158"/>
        <v>0.13333333333333333</v>
      </c>
      <c r="AV270" s="437">
        <f t="shared" si="159"/>
        <v>0.05</v>
      </c>
    </row>
    <row r="271" spans="1:48" s="43" customFormat="1" ht="25.5" outlineLevel="1">
      <c r="A271" s="48">
        <f t="shared" ref="A271:A320" si="163">A270+1</f>
        <v>172</v>
      </c>
      <c r="B271" s="214" t="s">
        <v>547</v>
      </c>
      <c r="C271" s="3"/>
      <c r="D271" s="70" t="s">
        <v>226</v>
      </c>
      <c r="E271" s="70" t="s">
        <v>128</v>
      </c>
      <c r="F271" s="69"/>
      <c r="G271" s="72"/>
      <c r="H271" s="71" t="s">
        <v>548</v>
      </c>
      <c r="I271" s="95"/>
      <c r="J271" s="102" t="s">
        <v>149</v>
      </c>
      <c r="K271" s="75">
        <f t="shared" si="151"/>
        <v>120</v>
      </c>
      <c r="L271" s="75">
        <f t="shared" si="151"/>
        <v>120</v>
      </c>
      <c r="M271" s="55"/>
      <c r="N271" s="56">
        <v>43330</v>
      </c>
      <c r="O271" s="56"/>
      <c r="P271" s="58">
        <f>'[1]2019'!R259</f>
        <v>93232.38</v>
      </c>
      <c r="Q271" s="100"/>
      <c r="R271" s="59">
        <f t="shared" si="160"/>
        <v>93232.38</v>
      </c>
      <c r="S271" s="59">
        <f>'[1]2019'!S259+'[1]2019'!Z259</f>
        <v>15538.730000000001</v>
      </c>
      <c r="T271" s="59">
        <f>'[1]2019'!U259</f>
        <v>77693.650000000009</v>
      </c>
      <c r="U271" s="59">
        <f t="shared" si="152"/>
        <v>68370.412000000011</v>
      </c>
      <c r="V271" s="59">
        <f t="shared" si="133"/>
        <v>776.93650000000002</v>
      </c>
      <c r="W271" s="59">
        <f t="shared" si="134"/>
        <v>776.93650000000002</v>
      </c>
      <c r="X271" s="59">
        <f t="shared" si="135"/>
        <v>0</v>
      </c>
      <c r="Y271" s="59">
        <f t="shared" si="136"/>
        <v>776.93650000000002</v>
      </c>
      <c r="Z271" s="60">
        <f t="shared" si="131"/>
        <v>9323.2380000000012</v>
      </c>
      <c r="AA271" s="60">
        <f t="shared" si="161"/>
        <v>9323.2380000000012</v>
      </c>
      <c r="AB271" s="60">
        <f t="shared" si="162"/>
        <v>73032.031000000017</v>
      </c>
      <c r="AC271" s="62">
        <f>'[1]2019'!AC259</f>
        <v>2.1999999999999999E-2</v>
      </c>
      <c r="AD271" s="62">
        <v>0.02</v>
      </c>
      <c r="AE271" s="63">
        <f t="shared" si="154"/>
        <v>1606.7046820000003</v>
      </c>
      <c r="AF271" s="64">
        <f t="shared" si="155"/>
        <v>73032.031000000017</v>
      </c>
      <c r="AG271" s="35">
        <f t="shared" si="156"/>
        <v>0</v>
      </c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94" t="s">
        <v>857</v>
      </c>
      <c r="AT271" s="434">
        <f t="shared" si="157"/>
        <v>0.16666666666666669</v>
      </c>
      <c r="AU271" s="433">
        <f t="shared" si="158"/>
        <v>0.26666666666666666</v>
      </c>
      <c r="AV271" s="437">
        <f t="shared" si="159"/>
        <v>9.9999999999999978E-2</v>
      </c>
    </row>
    <row r="272" spans="1:48" s="43" customFormat="1" ht="25.5" outlineLevel="1">
      <c r="A272" s="48">
        <f t="shared" si="163"/>
        <v>173</v>
      </c>
      <c r="B272" s="214" t="s">
        <v>549</v>
      </c>
      <c r="C272" s="3"/>
      <c r="D272" s="70" t="s">
        <v>226</v>
      </c>
      <c r="E272" s="70" t="s">
        <v>82</v>
      </c>
      <c r="F272" s="69"/>
      <c r="G272" s="72"/>
      <c r="H272" s="71" t="s">
        <v>550</v>
      </c>
      <c r="I272" s="95"/>
      <c r="J272" s="102" t="s">
        <v>149</v>
      </c>
      <c r="K272" s="75">
        <f t="shared" si="151"/>
        <v>120</v>
      </c>
      <c r="L272" s="75">
        <f t="shared" si="151"/>
        <v>120</v>
      </c>
      <c r="M272" s="55"/>
      <c r="N272" s="56">
        <v>43331</v>
      </c>
      <c r="O272" s="56"/>
      <c r="P272" s="58">
        <f>'[1]2019'!R260</f>
        <v>73794.78</v>
      </c>
      <c r="Q272" s="100"/>
      <c r="R272" s="59">
        <f t="shared" si="160"/>
        <v>73794.78</v>
      </c>
      <c r="S272" s="59">
        <f>'[1]2019'!S260+'[1]2019'!Z260</f>
        <v>12299.130000000001</v>
      </c>
      <c r="T272" s="59">
        <f>'[1]2019'!U260</f>
        <v>61495.649999999994</v>
      </c>
      <c r="U272" s="59">
        <f t="shared" si="152"/>
        <v>54116.171999999991</v>
      </c>
      <c r="V272" s="59">
        <f t="shared" si="133"/>
        <v>614.95650000000001</v>
      </c>
      <c r="W272" s="59">
        <f t="shared" si="134"/>
        <v>614.95650000000001</v>
      </c>
      <c r="X272" s="59">
        <f t="shared" si="135"/>
        <v>0</v>
      </c>
      <c r="Y272" s="59">
        <f t="shared" si="136"/>
        <v>614.95650000000001</v>
      </c>
      <c r="Z272" s="60">
        <f t="shared" si="131"/>
        <v>7379.4780000000001</v>
      </c>
      <c r="AA272" s="60">
        <f t="shared" si="161"/>
        <v>7379.4780000000001</v>
      </c>
      <c r="AB272" s="60">
        <f t="shared" si="162"/>
        <v>57805.910999999993</v>
      </c>
      <c r="AC272" s="62">
        <f>'[1]2019'!AC260</f>
        <v>2.1999999999999999E-2</v>
      </c>
      <c r="AD272" s="62">
        <v>0.02</v>
      </c>
      <c r="AE272" s="63">
        <f t="shared" si="154"/>
        <v>1271.7300419999997</v>
      </c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94" t="s">
        <v>857</v>
      </c>
      <c r="AT272" s="434">
        <f t="shared" si="157"/>
        <v>0.16666666666666669</v>
      </c>
      <c r="AU272" s="433">
        <f t="shared" si="158"/>
        <v>0.26666666666666666</v>
      </c>
      <c r="AV272" s="437">
        <f t="shared" si="159"/>
        <v>9.9999999999999978E-2</v>
      </c>
    </row>
    <row r="273" spans="1:48" s="43" customFormat="1" ht="25.5" hidden="1" customHeight="1" outlineLevel="1">
      <c r="A273" s="48">
        <f t="shared" si="163"/>
        <v>174</v>
      </c>
      <c r="B273" s="105" t="s">
        <v>551</v>
      </c>
      <c r="C273" s="3"/>
      <c r="D273" s="48" t="s">
        <v>226</v>
      </c>
      <c r="E273" s="48" t="s">
        <v>128</v>
      </c>
      <c r="F273" s="49"/>
      <c r="G273" s="52">
        <v>0</v>
      </c>
      <c r="H273" s="71" t="s">
        <v>552</v>
      </c>
      <c r="I273" s="99"/>
      <c r="J273" s="54" t="s">
        <v>168</v>
      </c>
      <c r="K273" s="55">
        <v>180</v>
      </c>
      <c r="L273" s="55">
        <v>180</v>
      </c>
      <c r="M273" s="55"/>
      <c r="N273" s="56">
        <v>43678</v>
      </c>
      <c r="O273" s="56"/>
      <c r="P273" s="58">
        <f>'[1]2019'!R261</f>
        <v>214917</v>
      </c>
      <c r="Q273" s="100"/>
      <c r="R273" s="59">
        <f t="shared" ref="R273:R280" si="164">SUM(P273:Q273)</f>
        <v>214917</v>
      </c>
      <c r="S273" s="59">
        <f>'[1]2019'!S261+'[1]2019'!Z261</f>
        <v>5969.916666666667</v>
      </c>
      <c r="T273" s="106">
        <f>'[1]2019'!U261</f>
        <v>208947.08333333334</v>
      </c>
      <c r="U273" s="59">
        <f t="shared" ref="U273:U281" si="165">T273+Q273-Z273</f>
        <v>194619.28333333335</v>
      </c>
      <c r="V273" s="59">
        <f t="shared" si="133"/>
        <v>1193.9833333333333</v>
      </c>
      <c r="W273" s="59">
        <f t="shared" si="134"/>
        <v>1193.9833333333333</v>
      </c>
      <c r="X273" s="59">
        <f t="shared" si="135"/>
        <v>0</v>
      </c>
      <c r="Y273" s="59">
        <f t="shared" si="136"/>
        <v>1193.9833333333333</v>
      </c>
      <c r="Z273" s="60">
        <f t="shared" ref="Z273:Z278" si="166">IF($N273&gt;$T$13,(DATEDIF($N273,$U$13,"M")*$X273),IF($Q273=0,(IF(V273*12&lt;T273,V273*12,T273)),(DATEDIF($T$13,$O273,"M")+1)*V273+(DATEDIF($O273,$U$13,"M")*X273)))</f>
        <v>14327.8</v>
      </c>
      <c r="AA273" s="60">
        <f>IF($N273&gt;$T$13,(DATEDIF($N273,$U$13,"M")*$Y273),IF($Q273=0,(IF(W273*12&lt;U273,W273*12,U273)),(DATEDIF($T$13,$O273,"M")+1)*W273+(DATEDIF($O273,$U$13,"M")*Y273)))</f>
        <v>14327.8</v>
      </c>
      <c r="AB273" s="60">
        <f t="shared" si="162"/>
        <v>201783.18333333335</v>
      </c>
      <c r="AC273" s="62">
        <f>'[1]2019'!AC261</f>
        <v>2.1999999999999999E-2</v>
      </c>
      <c r="AD273" s="62">
        <v>0.02</v>
      </c>
      <c r="AE273" s="63">
        <f>IF($C$3="УСН",0,IF(AND($E273="движимое",N273&gt;$AF$1),0,IF($G209=0,AB273*AC273,G273*AD273)))</f>
        <v>4439.2300333333333</v>
      </c>
      <c r="AF273" s="64">
        <f t="shared" ref="AF273:AF281" si="167">(T273+U273)/2</f>
        <v>201783.18333333335</v>
      </c>
      <c r="AG273" s="35">
        <f t="shared" ref="AG273:AG281" si="168">AB273-AF273</f>
        <v>0</v>
      </c>
      <c r="AU273" s="89"/>
    </row>
    <row r="274" spans="1:48" s="83" customFormat="1" ht="25.5" hidden="1" outlineLevel="1">
      <c r="A274" s="70">
        <f t="shared" si="163"/>
        <v>175</v>
      </c>
      <c r="B274" s="107" t="s">
        <v>553</v>
      </c>
      <c r="C274" s="3"/>
      <c r="D274" s="70" t="s">
        <v>226</v>
      </c>
      <c r="E274" s="70" t="s">
        <v>81</v>
      </c>
      <c r="F274" s="69"/>
      <c r="G274" s="72">
        <v>0</v>
      </c>
      <c r="H274" s="71" t="s">
        <v>554</v>
      </c>
      <c r="I274" s="95"/>
      <c r="J274" s="102" t="s">
        <v>149</v>
      </c>
      <c r="K274" s="55">
        <v>240</v>
      </c>
      <c r="L274" s="55">
        <v>240</v>
      </c>
      <c r="M274" s="55"/>
      <c r="N274" s="76">
        <v>43830</v>
      </c>
      <c r="O274" s="56"/>
      <c r="P274" s="58">
        <f>'[1]2019'!R262</f>
        <v>1421257.26</v>
      </c>
      <c r="Q274" s="100"/>
      <c r="R274" s="59">
        <f t="shared" si="164"/>
        <v>1421257.26</v>
      </c>
      <c r="S274" s="59">
        <f>'[1]2019'!S262+'[1]2019'!Z262</f>
        <v>0</v>
      </c>
      <c r="T274" s="59">
        <f>'[1]2019'!U262</f>
        <v>1421257.26</v>
      </c>
      <c r="U274" s="59">
        <f t="shared" si="165"/>
        <v>1350194.3970000001</v>
      </c>
      <c r="V274" s="59">
        <f t="shared" si="133"/>
        <v>5921.9052499999998</v>
      </c>
      <c r="W274" s="59">
        <f t="shared" si="134"/>
        <v>5921.9052499999998</v>
      </c>
      <c r="X274" s="59">
        <f t="shared" si="135"/>
        <v>0</v>
      </c>
      <c r="Y274" s="59">
        <f t="shared" si="136"/>
        <v>5921.9052499999998</v>
      </c>
      <c r="Z274" s="60">
        <f t="shared" si="166"/>
        <v>71062.862999999998</v>
      </c>
      <c r="AA274" s="60">
        <f>IF($N274&gt;$T$13,(DATEDIF($N274,$U$13,"M")*$Y274),IF($Q274=0,(IF(W274*12&lt;U274,W274*12,U274)),(DATEDIF($T$13,$O274,"M")+1)*W274+(DATEDIF($O274,$U$13,"M")*Y274)))</f>
        <v>71062.862999999998</v>
      </c>
      <c r="AB274" s="60">
        <f t="shared" si="162"/>
        <v>1385725.8285000001</v>
      </c>
      <c r="AC274" s="62">
        <v>0</v>
      </c>
      <c r="AD274" s="62">
        <v>0</v>
      </c>
      <c r="AE274" s="63">
        <f t="shared" ref="AE274:AE279" si="169">IF($C$3="УСН",0,IF(AND($E274="движимое",N274&gt;$AF$1),0,IF($G211=0,AB274*AC274,G274*AD274)))</f>
        <v>0</v>
      </c>
      <c r="AF274" s="64">
        <f t="shared" si="167"/>
        <v>1385725.8285000001</v>
      </c>
      <c r="AG274" s="35">
        <f t="shared" si="168"/>
        <v>0</v>
      </c>
      <c r="AU274" s="89"/>
    </row>
    <row r="275" spans="1:48" s="43" customFormat="1" ht="36.75" customHeight="1" outlineLevel="1">
      <c r="A275" s="48">
        <f t="shared" si="163"/>
        <v>176</v>
      </c>
      <c r="B275" s="105" t="s">
        <v>555</v>
      </c>
      <c r="C275" s="3"/>
      <c r="D275" s="70" t="s">
        <v>226</v>
      </c>
      <c r="E275" s="48" t="s">
        <v>128</v>
      </c>
      <c r="F275" s="69"/>
      <c r="G275" s="72"/>
      <c r="H275" s="71" t="s">
        <v>556</v>
      </c>
      <c r="I275" s="95"/>
      <c r="J275" s="102" t="s">
        <v>87</v>
      </c>
      <c r="K275" s="55">
        <v>120</v>
      </c>
      <c r="L275" s="55">
        <v>120</v>
      </c>
      <c r="M275" s="55"/>
      <c r="N275" s="76">
        <v>43799</v>
      </c>
      <c r="O275" s="56"/>
      <c r="P275" s="58">
        <f>'[1]2019'!R263</f>
        <v>60000</v>
      </c>
      <c r="Q275" s="100"/>
      <c r="R275" s="59">
        <f t="shared" si="164"/>
        <v>60000</v>
      </c>
      <c r="S275" s="59">
        <f>'[1]2019'!S263+'[1]2019'!Z263</f>
        <v>500</v>
      </c>
      <c r="T275" s="59">
        <f>'[1]2019'!U263</f>
        <v>59500</v>
      </c>
      <c r="U275" s="59">
        <f t="shared" si="165"/>
        <v>53500</v>
      </c>
      <c r="V275" s="59">
        <f t="shared" si="133"/>
        <v>500</v>
      </c>
      <c r="W275" s="59">
        <f t="shared" si="134"/>
        <v>500</v>
      </c>
      <c r="X275" s="59">
        <f t="shared" si="135"/>
        <v>0</v>
      </c>
      <c r="Y275" s="59">
        <f t="shared" si="136"/>
        <v>500</v>
      </c>
      <c r="Z275" s="60">
        <f t="shared" si="166"/>
        <v>6000</v>
      </c>
      <c r="AA275" s="60">
        <f>IF($N275&gt;$T$13,(DATEDIF($N275,$U$13,"M")*$Y275),IF($Q275=0,(IF(W275*12&lt;U275,W275*12,U275)),(DATEDIF($T$13,$O275,"M")+1)*W275+(DATEDIF($O275,$U$13,"M")*Y275)))</f>
        <v>6000</v>
      </c>
      <c r="AB275" s="60">
        <f t="shared" si="162"/>
        <v>56500</v>
      </c>
      <c r="AC275" s="62">
        <v>2.1999999999999999E-2</v>
      </c>
      <c r="AD275" s="62">
        <v>0</v>
      </c>
      <c r="AE275" s="63">
        <f t="shared" si="169"/>
        <v>1243</v>
      </c>
      <c r="AF275" s="64">
        <f t="shared" si="167"/>
        <v>56500</v>
      </c>
      <c r="AG275" s="35">
        <f t="shared" si="168"/>
        <v>0</v>
      </c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94" t="s">
        <v>856</v>
      </c>
      <c r="AT275" s="434">
        <f t="shared" ref="AT275:AT281" si="170">S275/P275*100%</f>
        <v>8.3333333333333332E-3</v>
      </c>
      <c r="AU275" s="433">
        <f t="shared" ref="AU275:AU281" si="171">(S275+Z275)/P275*100%</f>
        <v>0.10833333333333334</v>
      </c>
      <c r="AV275" s="437">
        <f t="shared" ref="AV275:AV281" si="172">AU275-AT275</f>
        <v>0.1</v>
      </c>
    </row>
    <row r="276" spans="1:48" s="43" customFormat="1" ht="36.75" customHeight="1" outlineLevel="1">
      <c r="A276" s="48">
        <f t="shared" si="163"/>
        <v>177</v>
      </c>
      <c r="B276" s="105" t="s">
        <v>557</v>
      </c>
      <c r="C276" s="3"/>
      <c r="D276" s="70" t="s">
        <v>226</v>
      </c>
      <c r="E276" s="70" t="s">
        <v>128</v>
      </c>
      <c r="F276" s="69"/>
      <c r="G276" s="72"/>
      <c r="H276" s="71" t="s">
        <v>558</v>
      </c>
      <c r="I276" s="95"/>
      <c r="J276" s="102" t="s">
        <v>87</v>
      </c>
      <c r="K276" s="55">
        <v>240</v>
      </c>
      <c r="L276" s="55">
        <v>240</v>
      </c>
      <c r="M276" s="55"/>
      <c r="N276" s="76">
        <v>43830</v>
      </c>
      <c r="O276" s="56"/>
      <c r="P276" s="58">
        <f>'[1]2019'!R264</f>
        <v>100000</v>
      </c>
      <c r="Q276" s="100"/>
      <c r="R276" s="59">
        <f t="shared" si="164"/>
        <v>100000</v>
      </c>
      <c r="S276" s="59">
        <f>'[1]2019'!S264+'[1]2019'!Z264</f>
        <v>0</v>
      </c>
      <c r="T276" s="59">
        <f>'[1]2019'!U264</f>
        <v>100000</v>
      </c>
      <c r="U276" s="59">
        <f t="shared" si="165"/>
        <v>95000</v>
      </c>
      <c r="V276" s="59">
        <f t="shared" ref="V276:V318" si="173">IF(K276=0,0,P276/K276)</f>
        <v>416.66666666666669</v>
      </c>
      <c r="W276" s="59">
        <f t="shared" ref="W276:W318" si="174">IF(L276=0,0,IF(K276&gt;L276,V276,P276/L276))</f>
        <v>416.66666666666669</v>
      </c>
      <c r="X276" s="59">
        <f t="shared" ref="X276:X318" si="175">IF(M276=0,0,R276/M276)</f>
        <v>0</v>
      </c>
      <c r="Y276" s="59">
        <f t="shared" ref="Y276:Y318" si="176">IF(L276=0,0,IF(M276&gt;L276,X276,R276/L276))</f>
        <v>416.66666666666669</v>
      </c>
      <c r="Z276" s="60">
        <f t="shared" si="166"/>
        <v>5000</v>
      </c>
      <c r="AA276" s="60">
        <f>IF($N276&gt;$T$13,(DATEDIF($N276,$U$13,"M")*$Y276),IF($Q276=0,(IF(W276*12&lt;U276,W276*12,U276)),(DATEDIF($T$13,$O276,"M")+1)*W276+(DATEDIF($O276,$U$13,"M")*Y276)))</f>
        <v>5000</v>
      </c>
      <c r="AB276" s="60">
        <f t="shared" si="162"/>
        <v>97500</v>
      </c>
      <c r="AC276" s="62">
        <f>'[1]2019'!AC264</f>
        <v>2.1999999999999999E-2</v>
      </c>
      <c r="AD276" s="62">
        <v>0.02</v>
      </c>
      <c r="AE276" s="63">
        <f t="shared" si="169"/>
        <v>2145</v>
      </c>
      <c r="AF276" s="64">
        <f t="shared" si="167"/>
        <v>97500</v>
      </c>
      <c r="AG276" s="35">
        <f t="shared" si="168"/>
        <v>0</v>
      </c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94" t="s">
        <v>856</v>
      </c>
      <c r="AT276" s="434">
        <f t="shared" si="170"/>
        <v>0</v>
      </c>
      <c r="AU276" s="433">
        <f t="shared" si="171"/>
        <v>0.05</v>
      </c>
      <c r="AV276" s="437">
        <f t="shared" si="172"/>
        <v>0.05</v>
      </c>
    </row>
    <row r="277" spans="1:48" s="43" customFormat="1" ht="33.75" customHeight="1" outlineLevel="1">
      <c r="A277" s="48">
        <f t="shared" si="163"/>
        <v>178</v>
      </c>
      <c r="B277" s="105" t="s">
        <v>559</v>
      </c>
      <c r="C277" s="3"/>
      <c r="D277" s="70" t="s">
        <v>226</v>
      </c>
      <c r="E277" s="70" t="s">
        <v>128</v>
      </c>
      <c r="F277" s="69"/>
      <c r="G277" s="72"/>
      <c r="H277" s="51" t="s">
        <v>560</v>
      </c>
      <c r="I277" s="95"/>
      <c r="J277" s="102" t="s">
        <v>131</v>
      </c>
      <c r="K277" s="55">
        <v>120</v>
      </c>
      <c r="L277" s="55">
        <v>120</v>
      </c>
      <c r="M277" s="55"/>
      <c r="N277" s="76">
        <v>43563</v>
      </c>
      <c r="O277" s="56"/>
      <c r="P277" s="58">
        <f>'[1]2019'!R265</f>
        <v>325000</v>
      </c>
      <c r="Q277" s="100"/>
      <c r="R277" s="59">
        <f t="shared" si="164"/>
        <v>325000</v>
      </c>
      <c r="S277" s="59">
        <f>'[1]2019'!S265+'[1]2019'!Z265</f>
        <v>21666.666666666668</v>
      </c>
      <c r="T277" s="59">
        <f>'[1]2019'!U265</f>
        <v>303333.33333333331</v>
      </c>
      <c r="U277" s="59">
        <f t="shared" si="165"/>
        <v>270833.33333333331</v>
      </c>
      <c r="V277" s="59">
        <f t="shared" si="173"/>
        <v>2708.3333333333335</v>
      </c>
      <c r="W277" s="59">
        <f t="shared" si="174"/>
        <v>2708.3333333333335</v>
      </c>
      <c r="X277" s="59">
        <f t="shared" si="175"/>
        <v>0</v>
      </c>
      <c r="Y277" s="59">
        <f t="shared" si="176"/>
        <v>2708.3333333333335</v>
      </c>
      <c r="Z277" s="60">
        <f t="shared" si="166"/>
        <v>32500</v>
      </c>
      <c r="AA277" s="60">
        <f>IF($N277&gt;$T$13,(DATEDIF($N277,$U$13,"M")*$Y277),IF($Q277=0,(IF(W277*12&lt;U277,W277*12,U277)),(DATEDIF($T$13,$O277,"M")+1)*W277+(DATEDIF($O277,$U$13,"M")*Y277)))</f>
        <v>32500</v>
      </c>
      <c r="AB277" s="60">
        <f>SUM(U277,T277)/2</f>
        <v>287083.33333333331</v>
      </c>
      <c r="AC277" s="62">
        <f>'[1]2019'!AC265</f>
        <v>2.1999999999999999E-2</v>
      </c>
      <c r="AD277" s="62">
        <v>0.02</v>
      </c>
      <c r="AE277" s="63">
        <f t="shared" si="169"/>
        <v>6315.8333333333321</v>
      </c>
      <c r="AF277" s="64">
        <f t="shared" si="167"/>
        <v>287083.33333333331</v>
      </c>
      <c r="AG277" s="35">
        <f t="shared" si="168"/>
        <v>0</v>
      </c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94" t="s">
        <v>856</v>
      </c>
      <c r="AT277" s="434">
        <f t="shared" si="170"/>
        <v>6.6666666666666666E-2</v>
      </c>
      <c r="AU277" s="433">
        <f t="shared" si="171"/>
        <v>0.16666666666666669</v>
      </c>
      <c r="AV277" s="437">
        <f t="shared" si="172"/>
        <v>0.10000000000000002</v>
      </c>
    </row>
    <row r="278" spans="1:48" s="43" customFormat="1" ht="27.75" customHeight="1" outlineLevel="1">
      <c r="A278" s="48">
        <f t="shared" si="163"/>
        <v>179</v>
      </c>
      <c r="B278" s="105" t="s">
        <v>561</v>
      </c>
      <c r="C278" s="3"/>
      <c r="D278" s="70" t="s">
        <v>226</v>
      </c>
      <c r="E278" s="70" t="s">
        <v>128</v>
      </c>
      <c r="F278" s="69"/>
      <c r="G278" s="72"/>
      <c r="H278" s="51" t="s">
        <v>562</v>
      </c>
      <c r="I278" s="95"/>
      <c r="J278" s="102" t="s">
        <v>131</v>
      </c>
      <c r="K278" s="55">
        <v>120</v>
      </c>
      <c r="L278" s="55">
        <v>120</v>
      </c>
      <c r="M278" s="55"/>
      <c r="N278" s="76">
        <v>43708</v>
      </c>
      <c r="O278" s="56"/>
      <c r="P278" s="58">
        <f>'[1]2019'!R266</f>
        <v>3661198.92</v>
      </c>
      <c r="Q278" s="100"/>
      <c r="R278" s="59">
        <f t="shared" si="164"/>
        <v>3661198.92</v>
      </c>
      <c r="S278" s="59">
        <f>'[1]2019'!S266+'[1]2019'!Z266</f>
        <v>122039.96399999999</v>
      </c>
      <c r="T278" s="59">
        <f>'[1]2019'!U266</f>
        <v>3539158.9559999998</v>
      </c>
      <c r="U278" s="59">
        <f t="shared" si="165"/>
        <v>3173039.0639999998</v>
      </c>
      <c r="V278" s="59">
        <f t="shared" si="173"/>
        <v>30509.990999999998</v>
      </c>
      <c r="W278" s="59">
        <f t="shared" si="174"/>
        <v>30509.990999999998</v>
      </c>
      <c r="X278" s="59">
        <f t="shared" si="175"/>
        <v>0</v>
      </c>
      <c r="Y278" s="59">
        <f t="shared" si="176"/>
        <v>30509.990999999998</v>
      </c>
      <c r="Z278" s="60">
        <f t="shared" si="166"/>
        <v>366119.89199999999</v>
      </c>
      <c r="AA278" s="60">
        <v>0</v>
      </c>
      <c r="AB278" s="60">
        <f>SUM(U278,T278)/2</f>
        <v>3356099.01</v>
      </c>
      <c r="AC278" s="62">
        <f>'[1]2019'!AC266</f>
        <v>2.1999999999999999E-2</v>
      </c>
      <c r="AD278" s="62">
        <v>0.02</v>
      </c>
      <c r="AE278" s="63">
        <f t="shared" si="169"/>
        <v>73834.178219999987</v>
      </c>
      <c r="AF278" s="64">
        <f>(T278+U278)/2</f>
        <v>3356099.01</v>
      </c>
      <c r="AG278" s="35">
        <f t="shared" si="168"/>
        <v>0</v>
      </c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94" t="s">
        <v>856</v>
      </c>
      <c r="AT278" s="434">
        <f t="shared" si="170"/>
        <v>3.3333333333333333E-2</v>
      </c>
      <c r="AU278" s="433">
        <f t="shared" si="171"/>
        <v>0.13333333333333333</v>
      </c>
      <c r="AV278" s="437">
        <f t="shared" si="172"/>
        <v>0.1</v>
      </c>
    </row>
    <row r="279" spans="1:48" s="43" customFormat="1" ht="27.75" customHeight="1" outlineLevel="1">
      <c r="A279" s="48">
        <f t="shared" si="163"/>
        <v>180</v>
      </c>
      <c r="B279" s="105" t="s">
        <v>563</v>
      </c>
      <c r="C279" s="3"/>
      <c r="D279" s="70" t="s">
        <v>226</v>
      </c>
      <c r="E279" s="70" t="s">
        <v>128</v>
      </c>
      <c r="F279" s="69"/>
      <c r="G279" s="72"/>
      <c r="H279" s="51" t="s">
        <v>564</v>
      </c>
      <c r="I279" s="95"/>
      <c r="J279" s="102" t="s">
        <v>168</v>
      </c>
      <c r="K279" s="55">
        <v>240</v>
      </c>
      <c r="L279" s="55">
        <v>240</v>
      </c>
      <c r="M279" s="55"/>
      <c r="N279" s="76">
        <v>43830</v>
      </c>
      <c r="O279" s="56"/>
      <c r="P279" s="58">
        <f>'[1]2019'!R267</f>
        <v>424000</v>
      </c>
      <c r="Q279" s="100"/>
      <c r="R279" s="59">
        <f t="shared" si="164"/>
        <v>424000</v>
      </c>
      <c r="S279" s="59">
        <f>'[1]2019'!S267+'[1]2019'!Z267</f>
        <v>0</v>
      </c>
      <c r="T279" s="59">
        <f>'[1]2019'!U267</f>
        <v>424000</v>
      </c>
      <c r="U279" s="59">
        <f t="shared" si="165"/>
        <v>402800</v>
      </c>
      <c r="V279" s="59">
        <f t="shared" si="173"/>
        <v>1766.6666666666667</v>
      </c>
      <c r="W279" s="59">
        <f t="shared" si="174"/>
        <v>1766.6666666666667</v>
      </c>
      <c r="X279" s="59">
        <f t="shared" si="175"/>
        <v>0</v>
      </c>
      <c r="Y279" s="59">
        <f t="shared" si="176"/>
        <v>1766.6666666666667</v>
      </c>
      <c r="Z279" s="60">
        <f>IF($N279&gt;$T$13,(DATEDIF($N279,$U$13,"M")*$X279),IF($Q279=0,(IF(V279*12&lt;T279,V279*12,T279)),(DATEDIF($T$13,$O279,"M")+1)*V279+(DATEDIF($O279,$U$13,"M")*X279)))</f>
        <v>21200</v>
      </c>
      <c r="AA279" s="60">
        <v>0</v>
      </c>
      <c r="AB279" s="60">
        <f>SUM(U279,T279)/2</f>
        <v>413400</v>
      </c>
      <c r="AC279" s="62">
        <f>'[1]2019'!AC267</f>
        <v>2.1999999999999999E-2</v>
      </c>
      <c r="AD279" s="62">
        <v>0.02</v>
      </c>
      <c r="AE279" s="63">
        <f t="shared" si="169"/>
        <v>9094.7999999999993</v>
      </c>
      <c r="AF279" s="64">
        <f t="shared" si="167"/>
        <v>413400</v>
      </c>
      <c r="AG279" s="35">
        <f t="shared" si="168"/>
        <v>0</v>
      </c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94" t="s">
        <v>856</v>
      </c>
      <c r="AT279" s="434">
        <f t="shared" si="170"/>
        <v>0</v>
      </c>
      <c r="AU279" s="433">
        <f t="shared" si="171"/>
        <v>0.05</v>
      </c>
      <c r="AV279" s="437">
        <f t="shared" si="172"/>
        <v>0.05</v>
      </c>
    </row>
    <row r="280" spans="1:48" s="43" customFormat="1" ht="39" customHeight="1" outlineLevel="1">
      <c r="A280" s="48">
        <f t="shared" si="163"/>
        <v>181</v>
      </c>
      <c r="B280" s="105" t="s">
        <v>565</v>
      </c>
      <c r="C280" s="3"/>
      <c r="D280" s="70" t="s">
        <v>226</v>
      </c>
      <c r="E280" s="70" t="s">
        <v>128</v>
      </c>
      <c r="F280" s="69"/>
      <c r="G280" s="72"/>
      <c r="H280" s="51" t="s">
        <v>566</v>
      </c>
      <c r="I280" s="95"/>
      <c r="J280" s="102" t="s">
        <v>168</v>
      </c>
      <c r="K280" s="55">
        <v>120</v>
      </c>
      <c r="L280" s="55">
        <v>120</v>
      </c>
      <c r="M280" s="55"/>
      <c r="N280" s="76">
        <v>43708</v>
      </c>
      <c r="O280" s="56"/>
      <c r="P280" s="58">
        <f>'[1]2019'!R268</f>
        <v>286914.90000000002</v>
      </c>
      <c r="Q280" s="100"/>
      <c r="R280" s="59">
        <f t="shared" si="164"/>
        <v>286914.90000000002</v>
      </c>
      <c r="S280" s="59">
        <f>'[1]2019'!S268+'[1]2019'!Z268</f>
        <v>9563.83</v>
      </c>
      <c r="T280" s="59">
        <f>'[1]2019'!U268</f>
        <v>277351.07</v>
      </c>
      <c r="U280" s="59">
        <f t="shared" si="165"/>
        <v>248659.58000000002</v>
      </c>
      <c r="V280" s="59">
        <f t="shared" si="173"/>
        <v>2390.9575</v>
      </c>
      <c r="W280" s="59">
        <f t="shared" si="174"/>
        <v>2390.9575</v>
      </c>
      <c r="X280" s="59">
        <f t="shared" si="175"/>
        <v>0</v>
      </c>
      <c r="Y280" s="59">
        <f t="shared" si="176"/>
        <v>2390.9575</v>
      </c>
      <c r="Z280" s="60">
        <f>IF($N280&gt;$T$13,(DATEDIF($N280,$U$13,"M")*$X280),IF($Q280=0,(IF(V280*12&lt;T280,V280*12,T280)),(DATEDIF($T$13,$O280,"M")+1)*V280+(DATEDIF($O280,$U$13,"M")*X280)))</f>
        <v>28691.489999999998</v>
      </c>
      <c r="AA280" s="60">
        <v>0</v>
      </c>
      <c r="AB280" s="60">
        <f>SUM(U280,T280)/2</f>
        <v>263005.32500000001</v>
      </c>
      <c r="AC280" s="62">
        <f>'[1]2019'!AC268</f>
        <v>2.1999999999999999E-2</v>
      </c>
      <c r="AD280" s="62">
        <v>0.02</v>
      </c>
      <c r="AE280" s="63" t="e">
        <f>IF($C$3="УСН",0,IF(AND($E280="движимое",N280&gt;$AF$1),0,IF(#REF!=0,AB280*AC280,G280*AD280)))</f>
        <v>#REF!</v>
      </c>
      <c r="AF280" s="64">
        <f t="shared" si="167"/>
        <v>263005.32500000001</v>
      </c>
      <c r="AG280" s="35">
        <f t="shared" si="168"/>
        <v>0</v>
      </c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94" t="s">
        <v>857</v>
      </c>
      <c r="AT280" s="434">
        <f t="shared" si="170"/>
        <v>3.3333333333333333E-2</v>
      </c>
      <c r="AU280" s="433">
        <f t="shared" si="171"/>
        <v>0.13333333333333333</v>
      </c>
      <c r="AV280" s="437">
        <f t="shared" si="172"/>
        <v>0.1</v>
      </c>
    </row>
    <row r="281" spans="1:48" s="43" customFormat="1" ht="27" customHeight="1" outlineLevel="1">
      <c r="A281" s="48">
        <f t="shared" si="163"/>
        <v>182</v>
      </c>
      <c r="B281" s="105" t="s">
        <v>567</v>
      </c>
      <c r="C281" s="3"/>
      <c r="D281" s="70" t="s">
        <v>226</v>
      </c>
      <c r="E281" s="70" t="s">
        <v>128</v>
      </c>
      <c r="F281" s="69"/>
      <c r="G281" s="72"/>
      <c r="H281" s="51" t="s">
        <v>568</v>
      </c>
      <c r="I281" s="95"/>
      <c r="J281" s="102" t="str">
        <f>'[1]2019'!J261</f>
        <v>Шестая группа (свыше 10 лет до 15 лет включительно)</v>
      </c>
      <c r="K281" s="55">
        <v>240</v>
      </c>
      <c r="L281" s="55">
        <v>240</v>
      </c>
      <c r="M281" s="55"/>
      <c r="N281" s="76">
        <v>43799</v>
      </c>
      <c r="O281" s="56"/>
      <c r="P281" s="58">
        <f>'[1]2019'!R269</f>
        <v>720682.05</v>
      </c>
      <c r="Q281" s="100"/>
      <c r="R281" s="59">
        <f t="shared" ref="R281:R318" si="177">SUM(P281:Q281)</f>
        <v>720682.05</v>
      </c>
      <c r="S281" s="59">
        <f>'[1]2019'!S269+'[1]2019'!Z269</f>
        <v>3002.8418750000001</v>
      </c>
      <c r="T281" s="59">
        <f>'[1]2019'!U269</f>
        <v>717679.208125</v>
      </c>
      <c r="U281" s="59">
        <f t="shared" si="165"/>
        <v>681645.10562499997</v>
      </c>
      <c r="V281" s="59">
        <f t="shared" si="173"/>
        <v>3002.8418750000001</v>
      </c>
      <c r="W281" s="59">
        <f t="shared" si="174"/>
        <v>3002.8418750000001</v>
      </c>
      <c r="X281" s="59">
        <f t="shared" si="175"/>
        <v>0</v>
      </c>
      <c r="Y281" s="59">
        <f t="shared" si="176"/>
        <v>3002.8418750000001</v>
      </c>
      <c r="Z281" s="60">
        <f>IF($N281&gt;$T$13,(DATEDIF($N281,$U$13,"M")*$X281),IF($Q281=0,(IF(V281*12&lt;T281,V281*12,T281)),(DATEDIF($T$13,$O281,"M")+1)*V281+(DATEDIF($O281,$U$13,"M")*X281)))</f>
        <v>36034.102500000001</v>
      </c>
      <c r="AA281" s="60">
        <f>IF($N281&gt;$T$13,(DATEDIF($N281,$U$13,"M")*$Y281),IF($Q281=0,(IF(W281*12&lt;U281,W281*12,U281)),(DATEDIF($T$13,$O281,"M")+1)*W281+(DATEDIF($O281,$U$13,"M")*Y281)))</f>
        <v>36034.102500000001</v>
      </c>
      <c r="AB281" s="60">
        <f>SUM(U281,T281)/2</f>
        <v>699662.15687499999</v>
      </c>
      <c r="AC281" s="62">
        <f>'[1]2019'!AC269</f>
        <v>2.1999999999999999E-2</v>
      </c>
      <c r="AD281" s="62">
        <v>0.02</v>
      </c>
      <c r="AE281" s="63">
        <f t="shared" ref="AE281:AE285" si="178">IF($C$3="УСН",0,IF(AND($E281="движимое",N281&gt;$AF$1),0,IF($G217=0,AB281*AC281,G281*AD281)))</f>
        <v>15392.567451249999</v>
      </c>
      <c r="AF281" s="64">
        <f t="shared" si="167"/>
        <v>699662.15687499999</v>
      </c>
      <c r="AG281" s="35">
        <f t="shared" si="168"/>
        <v>0</v>
      </c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94" t="s">
        <v>856</v>
      </c>
      <c r="AT281" s="434">
        <f t="shared" si="170"/>
        <v>4.1666666666666666E-3</v>
      </c>
      <c r="AU281" s="433">
        <f t="shared" si="171"/>
        <v>5.4166666666666662E-2</v>
      </c>
      <c r="AV281" s="437">
        <f t="shared" si="172"/>
        <v>4.9999999999999996E-2</v>
      </c>
    </row>
    <row r="282" spans="1:48" s="83" customFormat="1" ht="25.5" hidden="1" customHeight="1" outlineLevel="1">
      <c r="A282" s="70">
        <f t="shared" si="163"/>
        <v>183</v>
      </c>
      <c r="B282" s="105" t="s">
        <v>569</v>
      </c>
      <c r="C282" s="3"/>
      <c r="D282" s="70" t="s">
        <v>226</v>
      </c>
      <c r="E282" s="70" t="s">
        <v>81</v>
      </c>
      <c r="F282" s="69"/>
      <c r="G282" s="72">
        <v>0</v>
      </c>
      <c r="H282" s="51" t="s">
        <v>570</v>
      </c>
      <c r="I282" s="95"/>
      <c r="J282" s="102" t="str">
        <f>'[1]2019'!J262</f>
        <v>Седьмая группа (свыше 15 лет до 20 лет включительно)</v>
      </c>
      <c r="K282" s="55">
        <v>84</v>
      </c>
      <c r="L282" s="55">
        <v>84</v>
      </c>
      <c r="M282" s="55"/>
      <c r="N282" s="76">
        <v>43829</v>
      </c>
      <c r="O282" s="56"/>
      <c r="P282" s="58">
        <f>'[1]2019'!R270</f>
        <v>288500</v>
      </c>
      <c r="Q282" s="100"/>
      <c r="R282" s="59">
        <f t="shared" si="177"/>
        <v>288500</v>
      </c>
      <c r="S282" s="59">
        <f>'[1]2019'!S270+'[1]2019'!Z270</f>
        <v>0</v>
      </c>
      <c r="T282" s="59">
        <f>'[1]2019'!U270</f>
        <v>288500</v>
      </c>
      <c r="U282" s="59">
        <f t="shared" ref="U282:U318" si="179">T282+Q282-Z282</f>
        <v>247285.71428571429</v>
      </c>
      <c r="V282" s="59">
        <f t="shared" si="173"/>
        <v>3434.5238095238096</v>
      </c>
      <c r="W282" s="59">
        <f t="shared" si="174"/>
        <v>3434.5238095238096</v>
      </c>
      <c r="X282" s="59">
        <f t="shared" si="175"/>
        <v>0</v>
      </c>
      <c r="Y282" s="59">
        <f t="shared" si="176"/>
        <v>3434.5238095238096</v>
      </c>
      <c r="Z282" s="60">
        <f t="shared" ref="Z282:Z318" si="180">IF($N282&gt;$T$13,(DATEDIF($N282,$U$13,"M")*$X282),IF($Q282=0,(IF(V282*12&lt;T282,V282*12,T282)),(DATEDIF($T$13,$O282,"M")+1)*V282+(DATEDIF($O282,$U$13,"M")*X282)))</f>
        <v>41214.285714285717</v>
      </c>
      <c r="AA282" s="60">
        <f t="shared" ref="AA282:AA318" si="181">IF($N282&gt;$T$13,(DATEDIF($N282,$U$13,"M")*$Y282),IF($Q282=0,(IF(W282*12&lt;U282,W282*12,U282)),(DATEDIF($T$13,$O282,"M")+1)*W282+(DATEDIF($O282,$U$13,"M")*Y282)))</f>
        <v>41214.285714285717</v>
      </c>
      <c r="AB282" s="60">
        <f t="shared" ref="AB282:AB318" si="182">SUM(U282,T282)/2</f>
        <v>267892.85714285716</v>
      </c>
      <c r="AC282" s="62">
        <f>'[1]2019'!AC270</f>
        <v>0</v>
      </c>
      <c r="AD282" s="62">
        <v>0.02</v>
      </c>
      <c r="AE282" s="63">
        <f t="shared" si="178"/>
        <v>0</v>
      </c>
      <c r="AU282" s="89"/>
    </row>
    <row r="283" spans="1:48" s="43" customFormat="1" ht="41.25" customHeight="1" outlineLevel="1">
      <c r="A283" s="48">
        <f t="shared" si="163"/>
        <v>184</v>
      </c>
      <c r="B283" s="105" t="s">
        <v>571</v>
      </c>
      <c r="C283" s="3"/>
      <c r="D283" s="70" t="s">
        <v>226</v>
      </c>
      <c r="E283" s="70" t="s">
        <v>128</v>
      </c>
      <c r="F283" s="69"/>
      <c r="G283" s="72"/>
      <c r="H283" s="51" t="s">
        <v>572</v>
      </c>
      <c r="I283" s="95"/>
      <c r="J283" s="102" t="str">
        <f>'[1]2019'!J263</f>
        <v>Пятая группа (свыше 7 лет до 10 лет включительно)</v>
      </c>
      <c r="K283" s="55">
        <v>120</v>
      </c>
      <c r="L283" s="55">
        <v>120</v>
      </c>
      <c r="M283" s="55"/>
      <c r="N283" s="76">
        <v>43768</v>
      </c>
      <c r="O283" s="56"/>
      <c r="P283" s="58">
        <f>'[1]2019'!R271</f>
        <v>90863.21</v>
      </c>
      <c r="Q283" s="100"/>
      <c r="R283" s="59">
        <f t="shared" si="177"/>
        <v>90863.21</v>
      </c>
      <c r="S283" s="59">
        <f>'[1]2019'!S271+'[1]2019'!Z271</f>
        <v>1514.3868333333335</v>
      </c>
      <c r="T283" s="59">
        <f>'[1]2019'!U271</f>
        <v>89348.823166666669</v>
      </c>
      <c r="U283" s="59">
        <f t="shared" si="179"/>
        <v>80262.502166666673</v>
      </c>
      <c r="V283" s="59">
        <f t="shared" si="173"/>
        <v>757.19341666666674</v>
      </c>
      <c r="W283" s="59">
        <f t="shared" si="174"/>
        <v>757.19341666666674</v>
      </c>
      <c r="X283" s="59">
        <f t="shared" si="175"/>
        <v>0</v>
      </c>
      <c r="Y283" s="59">
        <f t="shared" si="176"/>
        <v>757.19341666666674</v>
      </c>
      <c r="Z283" s="60">
        <f t="shared" si="180"/>
        <v>9086.3209999999999</v>
      </c>
      <c r="AA283" s="60">
        <f t="shared" si="181"/>
        <v>9086.3209999999999</v>
      </c>
      <c r="AB283" s="60">
        <f t="shared" si="182"/>
        <v>84805.662666666671</v>
      </c>
      <c r="AC283" s="62">
        <f>'[1]2019'!AC271</f>
        <v>2.1999999999999999E-2</v>
      </c>
      <c r="AD283" s="62">
        <v>0.02</v>
      </c>
      <c r="AE283" s="63">
        <f t="shared" si="178"/>
        <v>1865.7245786666667</v>
      </c>
      <c r="AF283" s="64">
        <f t="shared" ref="AF283:AF289" si="183">(T283+U283)/2</f>
        <v>84805.662666666671</v>
      </c>
      <c r="AG283" s="35">
        <f t="shared" ref="AG283:AG289" si="184">AB283-AF283</f>
        <v>0</v>
      </c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94" t="s">
        <v>857</v>
      </c>
      <c r="AT283" s="434">
        <f t="shared" ref="AT283:AT289" si="185">S283/P283*100%</f>
        <v>1.6666666666666666E-2</v>
      </c>
      <c r="AU283" s="433">
        <f t="shared" ref="AU283:AU289" si="186">(S283+Z283)/P283*100%</f>
        <v>0.11666666666666667</v>
      </c>
      <c r="AV283" s="437">
        <f t="shared" ref="AV283:AV289" si="187">AU283-AT283</f>
        <v>0.1</v>
      </c>
    </row>
    <row r="284" spans="1:48" s="43" customFormat="1" ht="27" customHeight="1" outlineLevel="1">
      <c r="A284" s="48">
        <f t="shared" si="163"/>
        <v>185</v>
      </c>
      <c r="B284" s="105" t="s">
        <v>573</v>
      </c>
      <c r="C284" s="3"/>
      <c r="D284" s="70" t="s">
        <v>226</v>
      </c>
      <c r="E284" s="70" t="s">
        <v>128</v>
      </c>
      <c r="F284" s="69"/>
      <c r="G284" s="72"/>
      <c r="H284" s="51" t="s">
        <v>574</v>
      </c>
      <c r="I284" s="95"/>
      <c r="J284" s="102" t="str">
        <f>'[1]2019'!J264</f>
        <v>Седьмая группа (свыше 15 лет до 20 лет включительно)</v>
      </c>
      <c r="K284" s="55">
        <v>180</v>
      </c>
      <c r="L284" s="55">
        <v>180</v>
      </c>
      <c r="M284" s="55"/>
      <c r="N284" s="76">
        <v>43572</v>
      </c>
      <c r="O284" s="56"/>
      <c r="P284" s="58">
        <f>'[1]2019'!R272</f>
        <v>196847.92</v>
      </c>
      <c r="Q284" s="100"/>
      <c r="R284" s="59">
        <f t="shared" si="177"/>
        <v>196847.92</v>
      </c>
      <c r="S284" s="59">
        <f>'[1]2019'!S272+'[1]2019'!Z272</f>
        <v>20778.39</v>
      </c>
      <c r="T284" s="59">
        <f>'[1]2019'!U272</f>
        <v>176069.53</v>
      </c>
      <c r="U284" s="59">
        <f t="shared" si="179"/>
        <v>162946.33533333332</v>
      </c>
      <c r="V284" s="59">
        <f t="shared" si="173"/>
        <v>1093.5995555555555</v>
      </c>
      <c r="W284" s="59">
        <f t="shared" si="174"/>
        <v>1093.5995555555555</v>
      </c>
      <c r="X284" s="59">
        <f t="shared" si="175"/>
        <v>0</v>
      </c>
      <c r="Y284" s="59">
        <f t="shared" si="176"/>
        <v>1093.5995555555555</v>
      </c>
      <c r="Z284" s="60">
        <f t="shared" si="180"/>
        <v>13123.194666666666</v>
      </c>
      <c r="AA284" s="60">
        <f t="shared" si="181"/>
        <v>13123.194666666666</v>
      </c>
      <c r="AB284" s="60">
        <f t="shared" si="182"/>
        <v>169507.93266666666</v>
      </c>
      <c r="AC284" s="62">
        <f>'[1]2019'!AC272</f>
        <v>2.1999999999999999E-2</v>
      </c>
      <c r="AD284" s="62">
        <v>0.02</v>
      </c>
      <c r="AE284" s="63">
        <f t="shared" si="178"/>
        <v>3729.1745186666662</v>
      </c>
      <c r="AF284" s="64">
        <f t="shared" si="183"/>
        <v>169507.93266666666</v>
      </c>
      <c r="AG284" s="35">
        <f t="shared" si="184"/>
        <v>0</v>
      </c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94" t="s">
        <v>856</v>
      </c>
      <c r="AT284" s="434">
        <f t="shared" si="185"/>
        <v>0.10555554765323402</v>
      </c>
      <c r="AU284" s="433">
        <f t="shared" si="186"/>
        <v>0.17222221431990067</v>
      </c>
      <c r="AV284" s="437">
        <f t="shared" si="187"/>
        <v>6.6666666666666652E-2</v>
      </c>
    </row>
    <row r="285" spans="1:48" s="43" customFormat="1" ht="27" customHeight="1" outlineLevel="1">
      <c r="A285" s="48">
        <f t="shared" si="163"/>
        <v>186</v>
      </c>
      <c r="B285" s="105" t="s">
        <v>575</v>
      </c>
      <c r="C285" s="3"/>
      <c r="D285" s="70" t="s">
        <v>226</v>
      </c>
      <c r="E285" s="70" t="s">
        <v>128</v>
      </c>
      <c r="F285" s="69"/>
      <c r="G285" s="72"/>
      <c r="H285" s="51" t="s">
        <v>576</v>
      </c>
      <c r="I285" s="95"/>
      <c r="J285" s="102" t="str">
        <f>'[1]2019'!J265</f>
        <v>Пятая группа (свыше 7 лет до 10 лет включительно)</v>
      </c>
      <c r="K285" s="55">
        <v>180</v>
      </c>
      <c r="L285" s="55">
        <v>180</v>
      </c>
      <c r="M285" s="55"/>
      <c r="N285" s="76">
        <v>43572</v>
      </c>
      <c r="O285" s="56"/>
      <c r="P285" s="58">
        <f>'[1]2019'!R273</f>
        <v>240591.91</v>
      </c>
      <c r="Q285" s="100"/>
      <c r="R285" s="59">
        <f t="shared" si="177"/>
        <v>240591.91</v>
      </c>
      <c r="S285" s="59">
        <f>'[1]2019'!S273+'[1]2019'!Z273</f>
        <v>25395.79</v>
      </c>
      <c r="T285" s="59">
        <f>'[1]2019'!U273</f>
        <v>215196.12</v>
      </c>
      <c r="U285" s="59">
        <f t="shared" si="179"/>
        <v>199156.65933333331</v>
      </c>
      <c r="V285" s="59">
        <f t="shared" si="173"/>
        <v>1336.6217222222222</v>
      </c>
      <c r="W285" s="59">
        <f t="shared" si="174"/>
        <v>1336.6217222222222</v>
      </c>
      <c r="X285" s="59">
        <f t="shared" si="175"/>
        <v>0</v>
      </c>
      <c r="Y285" s="59">
        <f t="shared" si="176"/>
        <v>1336.6217222222222</v>
      </c>
      <c r="Z285" s="60">
        <f t="shared" si="180"/>
        <v>16039.460666666666</v>
      </c>
      <c r="AA285" s="60">
        <f t="shared" si="181"/>
        <v>16039.460666666666</v>
      </c>
      <c r="AB285" s="60">
        <f t="shared" si="182"/>
        <v>207176.38966666666</v>
      </c>
      <c r="AC285" s="62">
        <f>'[1]2019'!AC273</f>
        <v>2.1999999999999999E-2</v>
      </c>
      <c r="AD285" s="62">
        <v>0.02</v>
      </c>
      <c r="AE285" s="63">
        <f t="shared" si="178"/>
        <v>4557.880572666666</v>
      </c>
      <c r="AF285" s="64">
        <f t="shared" si="183"/>
        <v>207176.38966666666</v>
      </c>
      <c r="AG285" s="35">
        <f t="shared" si="184"/>
        <v>0</v>
      </c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94" t="s">
        <v>856</v>
      </c>
      <c r="AT285" s="434">
        <f t="shared" si="185"/>
        <v>0.10555546111255362</v>
      </c>
      <c r="AU285" s="433">
        <f t="shared" si="186"/>
        <v>0.17222212777922027</v>
      </c>
      <c r="AV285" s="437">
        <f t="shared" si="187"/>
        <v>6.6666666666666652E-2</v>
      </c>
    </row>
    <row r="286" spans="1:48" s="43" customFormat="1" ht="27" customHeight="1" outlineLevel="1">
      <c r="A286" s="48">
        <f t="shared" si="163"/>
        <v>187</v>
      </c>
      <c r="B286" s="105" t="s">
        <v>577</v>
      </c>
      <c r="C286" s="3"/>
      <c r="D286" s="70" t="s">
        <v>226</v>
      </c>
      <c r="E286" s="70" t="s">
        <v>128</v>
      </c>
      <c r="F286" s="69"/>
      <c r="G286" s="72"/>
      <c r="H286" s="51" t="s">
        <v>578</v>
      </c>
      <c r="I286" s="95"/>
      <c r="J286" s="102" t="str">
        <f>'[1]2019'!J267</f>
        <v>Седьмая группа (свыше 15 лет до 20 лет включительно)</v>
      </c>
      <c r="K286" s="55">
        <v>120</v>
      </c>
      <c r="L286" s="55">
        <v>120</v>
      </c>
      <c r="M286" s="55"/>
      <c r="N286" s="76">
        <v>43496</v>
      </c>
      <c r="O286" s="56"/>
      <c r="P286" s="58">
        <f>'[1]2019'!R275</f>
        <v>38600.43</v>
      </c>
      <c r="Q286" s="100"/>
      <c r="R286" s="59">
        <f t="shared" si="177"/>
        <v>38600.43</v>
      </c>
      <c r="S286" s="59">
        <f>'[1]2019'!S275+'[1]2019'!Z275</f>
        <v>3538.37275</v>
      </c>
      <c r="T286" s="59">
        <f>'[1]2019'!U275</f>
        <v>35062.057249999998</v>
      </c>
      <c r="U286" s="59">
        <f t="shared" si="179"/>
        <v>31202.014249999997</v>
      </c>
      <c r="V286" s="59">
        <f t="shared" si="173"/>
        <v>321.67025000000001</v>
      </c>
      <c r="W286" s="59">
        <f t="shared" si="174"/>
        <v>321.67025000000001</v>
      </c>
      <c r="X286" s="59">
        <f t="shared" si="175"/>
        <v>0</v>
      </c>
      <c r="Y286" s="59">
        <f t="shared" si="176"/>
        <v>321.67025000000001</v>
      </c>
      <c r="Z286" s="60">
        <f t="shared" si="180"/>
        <v>3860.0430000000001</v>
      </c>
      <c r="AA286" s="60">
        <f t="shared" si="181"/>
        <v>3860.0430000000001</v>
      </c>
      <c r="AB286" s="60">
        <f t="shared" si="182"/>
        <v>33132.035749999995</v>
      </c>
      <c r="AC286" s="62">
        <f>'[1]2019'!AC275</f>
        <v>2.1999999999999999E-2</v>
      </c>
      <c r="AD286" s="62">
        <v>0.02</v>
      </c>
      <c r="AE286" s="63">
        <f>IF($C$3="УСН",0,IF(AND($E286="движимое",N286&gt;$AF$1),0,IF($G223=0,AB286*AC286,G286*AD286)))</f>
        <v>728.90478649999989</v>
      </c>
      <c r="AF286" s="64">
        <f t="shared" si="183"/>
        <v>33132.035749999995</v>
      </c>
      <c r="AG286" s="35">
        <f t="shared" si="184"/>
        <v>0</v>
      </c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94"/>
      <c r="AT286" s="434">
        <f t="shared" si="185"/>
        <v>9.166666666666666E-2</v>
      </c>
      <c r="AU286" s="433">
        <f t="shared" si="186"/>
        <v>0.19166666666666668</v>
      </c>
      <c r="AV286" s="437">
        <f t="shared" si="187"/>
        <v>0.10000000000000002</v>
      </c>
    </row>
    <row r="287" spans="1:48" s="43" customFormat="1" ht="27" customHeight="1" outlineLevel="1">
      <c r="A287" s="48">
        <f t="shared" si="163"/>
        <v>188</v>
      </c>
      <c r="B287" s="105" t="s">
        <v>579</v>
      </c>
      <c r="C287" s="3"/>
      <c r="D287" s="70" t="s">
        <v>226</v>
      </c>
      <c r="E287" s="70" t="s">
        <v>128</v>
      </c>
      <c r="F287" s="69"/>
      <c r="G287" s="72"/>
      <c r="H287" s="51" t="s">
        <v>580</v>
      </c>
      <c r="I287" s="95"/>
      <c r="J287" s="102" t="str">
        <f>'[1]2019'!J268</f>
        <v>Пятая группа (свыше 7 лет до 10 лет включительно)</v>
      </c>
      <c r="K287" s="55">
        <v>240</v>
      </c>
      <c r="L287" s="55">
        <v>240</v>
      </c>
      <c r="M287" s="55"/>
      <c r="N287" s="76">
        <v>43490</v>
      </c>
      <c r="O287" s="56"/>
      <c r="P287" s="58">
        <f>'[1]2019'!R276</f>
        <v>1700000</v>
      </c>
      <c r="Q287" s="100"/>
      <c r="R287" s="59">
        <f t="shared" si="177"/>
        <v>1700000</v>
      </c>
      <c r="S287" s="59">
        <f>'[1]2019'!S276+'[1]2019'!Z276</f>
        <v>77916.666666666657</v>
      </c>
      <c r="T287" s="59">
        <f>'[1]2019'!U276</f>
        <v>1622083.3333333333</v>
      </c>
      <c r="U287" s="59">
        <f t="shared" si="179"/>
        <v>1537083.3333333333</v>
      </c>
      <c r="V287" s="59">
        <f t="shared" si="173"/>
        <v>7083.333333333333</v>
      </c>
      <c r="W287" s="59">
        <f t="shared" si="174"/>
        <v>7083.333333333333</v>
      </c>
      <c r="X287" s="59">
        <f t="shared" si="175"/>
        <v>0</v>
      </c>
      <c r="Y287" s="59">
        <f t="shared" si="176"/>
        <v>7083.333333333333</v>
      </c>
      <c r="Z287" s="60">
        <f t="shared" si="180"/>
        <v>85000</v>
      </c>
      <c r="AA287" s="60">
        <f t="shared" si="181"/>
        <v>85000</v>
      </c>
      <c r="AB287" s="60">
        <f t="shared" si="182"/>
        <v>1579583.3333333333</v>
      </c>
      <c r="AC287" s="62">
        <f>'[1]2019'!AC276</f>
        <v>2.1999999999999999E-2</v>
      </c>
      <c r="AD287" s="62">
        <v>0.02</v>
      </c>
      <c r="AE287" s="63">
        <f>IF($C$3="УСН",0,IF(AND($E287="движимое",N287&gt;$AF$1),0,IF($G224=0,AB287*AC287,G287*AD287)))</f>
        <v>34750.833333333328</v>
      </c>
      <c r="AF287" s="64">
        <f t="shared" si="183"/>
        <v>1579583.3333333333</v>
      </c>
      <c r="AG287" s="35">
        <f t="shared" si="184"/>
        <v>0</v>
      </c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94" t="s">
        <v>856</v>
      </c>
      <c r="AT287" s="434">
        <f t="shared" si="185"/>
        <v>4.583333333333333E-2</v>
      </c>
      <c r="AU287" s="433">
        <f t="shared" si="186"/>
        <v>9.5833333333333326E-2</v>
      </c>
      <c r="AV287" s="437">
        <f t="shared" si="187"/>
        <v>4.9999999999999996E-2</v>
      </c>
    </row>
    <row r="288" spans="1:48" s="43" customFormat="1" ht="41.25" customHeight="1" outlineLevel="1">
      <c r="A288" s="48">
        <f t="shared" si="163"/>
        <v>189</v>
      </c>
      <c r="B288" s="105" t="s">
        <v>581</v>
      </c>
      <c r="C288" s="3"/>
      <c r="D288" s="70" t="s">
        <v>226</v>
      </c>
      <c r="E288" s="70" t="s">
        <v>128</v>
      </c>
      <c r="F288" s="69"/>
      <c r="G288" s="72"/>
      <c r="H288" s="51" t="s">
        <v>582</v>
      </c>
      <c r="I288" s="95"/>
      <c r="J288" s="102" t="str">
        <f>'[1]2019'!J269</f>
        <v>Седьмая группа (свыше 15 лет до 20 лет включительно)</v>
      </c>
      <c r="K288" s="55">
        <v>120</v>
      </c>
      <c r="L288" s="55">
        <v>120</v>
      </c>
      <c r="M288" s="55"/>
      <c r="N288" s="76">
        <v>43677</v>
      </c>
      <c r="O288" s="56"/>
      <c r="P288" s="58">
        <f>'[1]2019'!R277</f>
        <v>518597.06</v>
      </c>
      <c r="Q288" s="100"/>
      <c r="R288" s="59">
        <f t="shared" si="177"/>
        <v>518597.06</v>
      </c>
      <c r="S288" s="59">
        <f>'[1]2019'!S277+'[1]2019'!Z277</f>
        <v>21608.210833333331</v>
      </c>
      <c r="T288" s="59">
        <f>'[1]2019'!U277</f>
        <v>496988.84916666668</v>
      </c>
      <c r="U288" s="59">
        <f t="shared" si="179"/>
        <v>445129.14316666668</v>
      </c>
      <c r="V288" s="59">
        <f t="shared" si="173"/>
        <v>4321.6421666666665</v>
      </c>
      <c r="W288" s="59">
        <f t="shared" si="174"/>
        <v>4321.6421666666665</v>
      </c>
      <c r="X288" s="59">
        <f t="shared" si="175"/>
        <v>0</v>
      </c>
      <c r="Y288" s="59">
        <f t="shared" si="176"/>
        <v>4321.6421666666665</v>
      </c>
      <c r="Z288" s="60">
        <f t="shared" si="180"/>
        <v>51859.705999999998</v>
      </c>
      <c r="AA288" s="60">
        <f t="shared" si="181"/>
        <v>51859.705999999998</v>
      </c>
      <c r="AB288" s="60">
        <f t="shared" si="182"/>
        <v>471058.99616666668</v>
      </c>
      <c r="AC288" s="62">
        <f>'[1]2019'!AC277</f>
        <v>2.1999999999999999E-2</v>
      </c>
      <c r="AD288" s="62">
        <v>0.02</v>
      </c>
      <c r="AE288" s="63">
        <f>IF($C$3="УСН",0,IF(AND($E288="движимое",N288&gt;$AF$1),0,IF($G225=0,AB288*AC288,G288*AD288)))</f>
        <v>10363.297915666666</v>
      </c>
      <c r="AF288" s="64">
        <f t="shared" si="183"/>
        <v>471058.99616666668</v>
      </c>
      <c r="AG288" s="35">
        <f t="shared" si="184"/>
        <v>0</v>
      </c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94" t="s">
        <v>857</v>
      </c>
      <c r="AT288" s="434">
        <f t="shared" si="185"/>
        <v>4.1666666666666664E-2</v>
      </c>
      <c r="AU288" s="433">
        <f t="shared" si="186"/>
        <v>0.14166666666666664</v>
      </c>
      <c r="AV288" s="437">
        <f t="shared" si="187"/>
        <v>9.9999999999999978E-2</v>
      </c>
    </row>
    <row r="289" spans="1:48" s="43" customFormat="1" ht="27" customHeight="1" outlineLevel="1">
      <c r="A289" s="48">
        <f t="shared" si="163"/>
        <v>190</v>
      </c>
      <c r="B289" s="105" t="s">
        <v>583</v>
      </c>
      <c r="C289" s="3"/>
      <c r="D289" s="70" t="s">
        <v>226</v>
      </c>
      <c r="E289" s="70" t="s">
        <v>128</v>
      </c>
      <c r="F289" s="69"/>
      <c r="G289" s="72"/>
      <c r="H289" s="51" t="s">
        <v>584</v>
      </c>
      <c r="I289" s="95"/>
      <c r="J289" s="102" t="str">
        <f>'[1]2019'!J270</f>
        <v>Четвертая группа (свыше 5 лет до 7 лет включительно)</v>
      </c>
      <c r="K289" s="55">
        <v>120</v>
      </c>
      <c r="L289" s="55">
        <v>120</v>
      </c>
      <c r="M289" s="55"/>
      <c r="N289" s="76">
        <v>43677</v>
      </c>
      <c r="O289" s="56"/>
      <c r="P289" s="58">
        <f>'[1]2019'!R278</f>
        <v>187450.92</v>
      </c>
      <c r="Q289" s="100"/>
      <c r="R289" s="59">
        <f t="shared" si="177"/>
        <v>187450.92</v>
      </c>
      <c r="S289" s="59">
        <f>'[1]2019'!S278+'[1]2019'!Z278</f>
        <v>7810.4550000000008</v>
      </c>
      <c r="T289" s="59">
        <f>'[1]2019'!U278</f>
        <v>179640.46500000003</v>
      </c>
      <c r="U289" s="59">
        <f t="shared" si="179"/>
        <v>160895.37300000002</v>
      </c>
      <c r="V289" s="59">
        <f t="shared" si="173"/>
        <v>1562.0910000000001</v>
      </c>
      <c r="W289" s="59">
        <f t="shared" si="174"/>
        <v>1562.0910000000001</v>
      </c>
      <c r="X289" s="59">
        <f t="shared" si="175"/>
        <v>0</v>
      </c>
      <c r="Y289" s="59">
        <f t="shared" si="176"/>
        <v>1562.0910000000001</v>
      </c>
      <c r="Z289" s="60">
        <f t="shared" si="180"/>
        <v>18745.092000000001</v>
      </c>
      <c r="AA289" s="60">
        <f t="shared" si="181"/>
        <v>18745.092000000001</v>
      </c>
      <c r="AB289" s="60">
        <f t="shared" si="182"/>
        <v>170267.91900000002</v>
      </c>
      <c r="AC289" s="62">
        <f>'[1]2019'!AC278</f>
        <v>2.1999999999999999E-2</v>
      </c>
      <c r="AD289" s="62">
        <v>0.02</v>
      </c>
      <c r="AE289" s="63">
        <f>IF($C$3="УСН",0,IF(AND($E289="движимое",N289&gt;$AF$1),0,IF($G226=0,AB289*AC289,G289*AD289)))</f>
        <v>3745.8942180000004</v>
      </c>
      <c r="AF289" s="64">
        <f t="shared" si="183"/>
        <v>170267.91900000002</v>
      </c>
      <c r="AG289" s="35">
        <f t="shared" si="184"/>
        <v>0</v>
      </c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94" t="s">
        <v>856</v>
      </c>
      <c r="AT289" s="434">
        <f t="shared" si="185"/>
        <v>4.1666666666666671E-2</v>
      </c>
      <c r="AU289" s="433">
        <f t="shared" si="186"/>
        <v>0.14166666666666666</v>
      </c>
      <c r="AV289" s="437">
        <f t="shared" si="187"/>
        <v>9.9999999999999992E-2</v>
      </c>
    </row>
    <row r="290" spans="1:48" s="83" customFormat="1" ht="25.5" hidden="1" customHeight="1" outlineLevel="1">
      <c r="A290" s="70" t="e">
        <f>#REF!+1</f>
        <v>#REF!</v>
      </c>
      <c r="B290" s="105" t="s">
        <v>585</v>
      </c>
      <c r="C290" s="3"/>
      <c r="D290" s="70" t="s">
        <v>226</v>
      </c>
      <c r="E290" s="70" t="s">
        <v>81</v>
      </c>
      <c r="F290" s="69"/>
      <c r="G290" s="72">
        <v>0</v>
      </c>
      <c r="H290" s="51" t="s">
        <v>586</v>
      </c>
      <c r="I290" s="95"/>
      <c r="J290" s="102" t="str">
        <f>'[1]2019'!J272</f>
        <v>Шестая группа (свыше 10 лет до 15 лет включительно)</v>
      </c>
      <c r="K290" s="55">
        <v>60</v>
      </c>
      <c r="L290" s="55">
        <v>60</v>
      </c>
      <c r="M290" s="55"/>
      <c r="N290" s="76">
        <v>43678</v>
      </c>
      <c r="O290" s="56"/>
      <c r="P290" s="58">
        <f>'[1]2019'!R280</f>
        <v>96445.87</v>
      </c>
      <c r="Q290" s="100"/>
      <c r="R290" s="59">
        <f t="shared" si="177"/>
        <v>96445.87</v>
      </c>
      <c r="S290" s="59">
        <f>'[1]2019'!S280+'[1]2019'!Z280</f>
        <v>8037.1558333333323</v>
      </c>
      <c r="T290" s="59">
        <f>'[1]2019'!U280</f>
        <v>88408.714166666658</v>
      </c>
      <c r="U290" s="59">
        <f t="shared" si="179"/>
        <v>69119.540166666658</v>
      </c>
      <c r="V290" s="59">
        <f t="shared" si="173"/>
        <v>1607.4311666666665</v>
      </c>
      <c r="W290" s="59">
        <f t="shared" si="174"/>
        <v>1607.4311666666665</v>
      </c>
      <c r="X290" s="59">
        <f t="shared" si="175"/>
        <v>0</v>
      </c>
      <c r="Y290" s="59">
        <f t="shared" si="176"/>
        <v>1607.4311666666665</v>
      </c>
      <c r="Z290" s="60">
        <f t="shared" si="180"/>
        <v>19289.173999999999</v>
      </c>
      <c r="AA290" s="60">
        <f t="shared" si="181"/>
        <v>19289.173999999999</v>
      </c>
      <c r="AB290" s="60">
        <f t="shared" si="182"/>
        <v>78764.127166666658</v>
      </c>
      <c r="AC290" s="62">
        <f>'[1]2019'!AC280</f>
        <v>0</v>
      </c>
      <c r="AD290" s="62">
        <v>0.02</v>
      </c>
      <c r="AE290" s="63">
        <f t="shared" ref="AE290:AE317" si="188">IF($C$3="УСН",0,IF(AND($E290="движимое",N290&gt;$AF$1),0,IF($G228=0,AB290*AC290,G290*AD290)))</f>
        <v>0</v>
      </c>
      <c r="AU290" s="89"/>
    </row>
    <row r="291" spans="1:48" s="43" customFormat="1" ht="38.25" customHeight="1" outlineLevel="1">
      <c r="A291" s="48">
        <f>A289+1</f>
        <v>191</v>
      </c>
      <c r="B291" s="105" t="s">
        <v>587</v>
      </c>
      <c r="C291" s="3"/>
      <c r="D291" s="70" t="s">
        <v>226</v>
      </c>
      <c r="E291" s="70" t="s">
        <v>128</v>
      </c>
      <c r="F291" s="69"/>
      <c r="G291" s="72"/>
      <c r="H291" s="51" t="s">
        <v>588</v>
      </c>
      <c r="I291" s="95"/>
      <c r="J291" s="102" t="str">
        <f>'[1]2019'!J273</f>
        <v>Шестая группа (свыше 10 лет до 15 лет включительно)</v>
      </c>
      <c r="K291" s="55">
        <v>120</v>
      </c>
      <c r="L291" s="55">
        <v>120</v>
      </c>
      <c r="M291" s="55"/>
      <c r="N291" s="76">
        <v>43708</v>
      </c>
      <c r="O291" s="56"/>
      <c r="P291" s="58">
        <f>'[1]2019'!R281</f>
        <v>59474.44</v>
      </c>
      <c r="Q291" s="100"/>
      <c r="R291" s="59">
        <f t="shared" si="177"/>
        <v>59474.44</v>
      </c>
      <c r="S291" s="59">
        <f>'[1]2019'!S281+'[1]2019'!Z281</f>
        <v>1982.4813333333334</v>
      </c>
      <c r="T291" s="59">
        <f>'[1]2019'!U281</f>
        <v>57491.958666666666</v>
      </c>
      <c r="U291" s="59">
        <f t="shared" si="179"/>
        <v>51544.514666666662</v>
      </c>
      <c r="V291" s="59">
        <f t="shared" si="173"/>
        <v>495.62033333333335</v>
      </c>
      <c r="W291" s="59">
        <f t="shared" si="174"/>
        <v>495.62033333333335</v>
      </c>
      <c r="X291" s="59">
        <f t="shared" si="175"/>
        <v>0</v>
      </c>
      <c r="Y291" s="59">
        <f t="shared" si="176"/>
        <v>495.62033333333335</v>
      </c>
      <c r="Z291" s="60">
        <f t="shared" si="180"/>
        <v>5947.4440000000004</v>
      </c>
      <c r="AA291" s="60">
        <f t="shared" si="181"/>
        <v>5947.4440000000004</v>
      </c>
      <c r="AB291" s="60">
        <f t="shared" si="182"/>
        <v>54518.236666666664</v>
      </c>
      <c r="AC291" s="62">
        <f>'[1]2019'!AC281</f>
        <v>2.1999999999999999E-2</v>
      </c>
      <c r="AD291" s="62">
        <v>0.02</v>
      </c>
      <c r="AE291" s="63">
        <f t="shared" si="188"/>
        <v>1199.4012066666664</v>
      </c>
      <c r="AF291" s="64">
        <f t="shared" ref="AF291:AF303" si="189">(T291+U291)/2</f>
        <v>54518.236666666664</v>
      </c>
      <c r="AG291" s="35">
        <f t="shared" ref="AG291:AG303" si="190">AB291-AF291</f>
        <v>0</v>
      </c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94" t="s">
        <v>856</v>
      </c>
      <c r="AT291" s="434">
        <f t="shared" ref="AT291:AT302" si="191">S291/P291*100%</f>
        <v>3.3333333333333333E-2</v>
      </c>
      <c r="AU291" s="433">
        <f t="shared" ref="AU291:AU302" si="192">(S291+Z291)/P291*100%</f>
        <v>0.13333333333333333</v>
      </c>
      <c r="AV291" s="437">
        <f t="shared" ref="AV291:AV302" si="193">AU291-AT291</f>
        <v>0.1</v>
      </c>
    </row>
    <row r="292" spans="1:48" s="43" customFormat="1" ht="27" customHeight="1" outlineLevel="1">
      <c r="A292" s="48">
        <f t="shared" si="163"/>
        <v>192</v>
      </c>
      <c r="B292" s="105" t="s">
        <v>589</v>
      </c>
      <c r="C292" s="3"/>
      <c r="D292" s="70" t="s">
        <v>226</v>
      </c>
      <c r="E292" s="70" t="s">
        <v>128</v>
      </c>
      <c r="F292" s="69"/>
      <c r="G292" s="72"/>
      <c r="H292" s="51" t="s">
        <v>590</v>
      </c>
      <c r="I292" s="95"/>
      <c r="J292" s="102" t="str">
        <f>'[1]2019'!J274</f>
        <v>Шестая группа (свыше 10 лет до 15 лет включительно)</v>
      </c>
      <c r="K292" s="55">
        <v>120</v>
      </c>
      <c r="L292" s="55">
        <v>120</v>
      </c>
      <c r="M292" s="55"/>
      <c r="N292" s="76">
        <v>43708</v>
      </c>
      <c r="O292" s="56"/>
      <c r="P292" s="58">
        <f>'[1]2019'!R282</f>
        <v>79795.149999999994</v>
      </c>
      <c r="Q292" s="100"/>
      <c r="R292" s="59">
        <f t="shared" si="177"/>
        <v>79795.149999999994</v>
      </c>
      <c r="S292" s="59">
        <f>'[1]2019'!S282+'[1]2019'!Z282</f>
        <v>2659.8383333333331</v>
      </c>
      <c r="T292" s="59">
        <f>'[1]2019'!U282</f>
        <v>77135.311666666661</v>
      </c>
      <c r="U292" s="59">
        <f t="shared" si="179"/>
        <v>69155.796666666662</v>
      </c>
      <c r="V292" s="59">
        <f t="shared" si="173"/>
        <v>664.95958333333328</v>
      </c>
      <c r="W292" s="59">
        <f t="shared" si="174"/>
        <v>664.95958333333328</v>
      </c>
      <c r="X292" s="59">
        <f t="shared" si="175"/>
        <v>0</v>
      </c>
      <c r="Y292" s="59">
        <f t="shared" si="176"/>
        <v>664.95958333333328</v>
      </c>
      <c r="Z292" s="60">
        <f t="shared" si="180"/>
        <v>7979.5149999999994</v>
      </c>
      <c r="AA292" s="60">
        <f t="shared" si="181"/>
        <v>7979.5149999999994</v>
      </c>
      <c r="AB292" s="60">
        <f t="shared" si="182"/>
        <v>73145.554166666669</v>
      </c>
      <c r="AC292" s="62">
        <f>'[1]2019'!AC282</f>
        <v>2.1999999999999999E-2</v>
      </c>
      <c r="AD292" s="62">
        <v>0.02</v>
      </c>
      <c r="AE292" s="63">
        <f t="shared" si="188"/>
        <v>1609.2021916666665</v>
      </c>
      <c r="AF292" s="64">
        <f t="shared" si="189"/>
        <v>73145.554166666669</v>
      </c>
      <c r="AG292" s="35">
        <f t="shared" si="190"/>
        <v>0</v>
      </c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94" t="s">
        <v>857</v>
      </c>
      <c r="AT292" s="434">
        <f t="shared" si="191"/>
        <v>3.3333333333333333E-2</v>
      </c>
      <c r="AU292" s="433">
        <f t="shared" si="192"/>
        <v>0.13333333333333333</v>
      </c>
      <c r="AV292" s="437">
        <f t="shared" si="193"/>
        <v>0.1</v>
      </c>
    </row>
    <row r="293" spans="1:48" s="43" customFormat="1" ht="27" customHeight="1" outlineLevel="1">
      <c r="A293" s="48">
        <f t="shared" si="163"/>
        <v>193</v>
      </c>
      <c r="B293" s="105" t="s">
        <v>591</v>
      </c>
      <c r="C293" s="3"/>
      <c r="D293" s="70" t="s">
        <v>226</v>
      </c>
      <c r="E293" s="70" t="s">
        <v>128</v>
      </c>
      <c r="F293" s="69"/>
      <c r="G293" s="72"/>
      <c r="H293" s="51" t="s">
        <v>592</v>
      </c>
      <c r="I293" s="95"/>
      <c r="J293" s="102" t="str">
        <f>'[1]2019'!J275</f>
        <v>Пятая группа (свыше 7 лет до 10 лет включительно)</v>
      </c>
      <c r="K293" s="55">
        <v>120</v>
      </c>
      <c r="L293" s="55">
        <v>120</v>
      </c>
      <c r="M293" s="55"/>
      <c r="N293" s="76">
        <v>43708</v>
      </c>
      <c r="O293" s="56"/>
      <c r="P293" s="58">
        <f>'[1]2019'!R283</f>
        <v>40308.01</v>
      </c>
      <c r="Q293" s="100"/>
      <c r="R293" s="59">
        <f t="shared" si="177"/>
        <v>40308.01</v>
      </c>
      <c r="S293" s="59">
        <f>'[1]2019'!S283+'[1]2019'!Z283</f>
        <v>1343.6003333333333</v>
      </c>
      <c r="T293" s="59">
        <f>'[1]2019'!U283</f>
        <v>38964.409666666666</v>
      </c>
      <c r="U293" s="59">
        <f t="shared" si="179"/>
        <v>34933.608666666667</v>
      </c>
      <c r="V293" s="59">
        <f t="shared" si="173"/>
        <v>335.90008333333333</v>
      </c>
      <c r="W293" s="59">
        <f t="shared" si="174"/>
        <v>335.90008333333333</v>
      </c>
      <c r="X293" s="59">
        <f t="shared" si="175"/>
        <v>0</v>
      </c>
      <c r="Y293" s="59">
        <f t="shared" si="176"/>
        <v>335.90008333333333</v>
      </c>
      <c r="Z293" s="60">
        <f t="shared" si="180"/>
        <v>4030.8009999999999</v>
      </c>
      <c r="AA293" s="60">
        <f t="shared" si="181"/>
        <v>4030.8009999999999</v>
      </c>
      <c r="AB293" s="60">
        <f t="shared" si="182"/>
        <v>36949.00916666667</v>
      </c>
      <c r="AC293" s="62">
        <f>'[1]2019'!AC283</f>
        <v>2.1999999999999999E-2</v>
      </c>
      <c r="AD293" s="62">
        <v>0.02</v>
      </c>
      <c r="AE293" s="63">
        <f t="shared" si="188"/>
        <v>812.87820166666666</v>
      </c>
      <c r="AF293" s="64">
        <f t="shared" si="189"/>
        <v>36949.00916666667</v>
      </c>
      <c r="AG293" s="35">
        <f t="shared" si="190"/>
        <v>0</v>
      </c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94" t="s">
        <v>857</v>
      </c>
      <c r="AT293" s="434">
        <f t="shared" si="191"/>
        <v>3.3333333333333333E-2</v>
      </c>
      <c r="AU293" s="433">
        <f t="shared" si="192"/>
        <v>0.13333333333333333</v>
      </c>
      <c r="AV293" s="437">
        <f t="shared" si="193"/>
        <v>0.1</v>
      </c>
    </row>
    <row r="294" spans="1:48" s="43" customFormat="1" ht="27" customHeight="1" outlineLevel="1">
      <c r="A294" s="48">
        <f t="shared" si="163"/>
        <v>194</v>
      </c>
      <c r="B294" s="105" t="s">
        <v>593</v>
      </c>
      <c r="C294" s="3"/>
      <c r="D294" s="70" t="s">
        <v>226</v>
      </c>
      <c r="E294" s="70" t="s">
        <v>128</v>
      </c>
      <c r="F294" s="69"/>
      <c r="G294" s="72"/>
      <c r="H294" s="51" t="s">
        <v>594</v>
      </c>
      <c r="I294" s="95"/>
      <c r="J294" s="102" t="str">
        <f>'[1]2019'!J276</f>
        <v>Седьмая группа (свыше 15 лет до 20 лет включительно)</v>
      </c>
      <c r="K294" s="55">
        <v>240</v>
      </c>
      <c r="L294" s="55">
        <v>240</v>
      </c>
      <c r="M294" s="55"/>
      <c r="N294" s="76">
        <v>43738</v>
      </c>
      <c r="O294" s="56"/>
      <c r="P294" s="58">
        <f>'[1]2019'!R284</f>
        <v>931877.38</v>
      </c>
      <c r="Q294" s="100"/>
      <c r="R294" s="59">
        <f t="shared" si="177"/>
        <v>931877.38</v>
      </c>
      <c r="S294" s="59">
        <f>'[1]2019'!S284+'[1]2019'!Z284</f>
        <v>11648.467250000002</v>
      </c>
      <c r="T294" s="59">
        <f>'[1]2019'!U284</f>
        <v>920228.91275000002</v>
      </c>
      <c r="U294" s="59">
        <f t="shared" si="179"/>
        <v>873635.04374999995</v>
      </c>
      <c r="V294" s="59">
        <f t="shared" si="173"/>
        <v>3882.8224166666669</v>
      </c>
      <c r="W294" s="59">
        <f t="shared" si="174"/>
        <v>3882.8224166666669</v>
      </c>
      <c r="X294" s="59">
        <f t="shared" si="175"/>
        <v>0</v>
      </c>
      <c r="Y294" s="59">
        <f t="shared" si="176"/>
        <v>3882.8224166666669</v>
      </c>
      <c r="Z294" s="60">
        <f t="shared" si="180"/>
        <v>46593.869000000006</v>
      </c>
      <c r="AA294" s="60">
        <f t="shared" si="181"/>
        <v>46593.869000000006</v>
      </c>
      <c r="AB294" s="60">
        <f t="shared" si="182"/>
        <v>896931.97824999993</v>
      </c>
      <c r="AC294" s="62">
        <f>'[1]2019'!AC284</f>
        <v>2.1999999999999999E-2</v>
      </c>
      <c r="AD294" s="62">
        <v>0.02</v>
      </c>
      <c r="AE294" s="63">
        <f t="shared" si="188"/>
        <v>19732.503521499999</v>
      </c>
      <c r="AF294" s="64">
        <f t="shared" si="189"/>
        <v>896931.97824999993</v>
      </c>
      <c r="AG294" s="35">
        <f t="shared" si="190"/>
        <v>0</v>
      </c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94" t="s">
        <v>856</v>
      </c>
      <c r="AT294" s="434">
        <f t="shared" si="191"/>
        <v>1.2500000000000001E-2</v>
      </c>
      <c r="AU294" s="433">
        <f t="shared" si="192"/>
        <v>6.2500000000000014E-2</v>
      </c>
      <c r="AV294" s="437">
        <f t="shared" si="193"/>
        <v>5.0000000000000017E-2</v>
      </c>
    </row>
    <row r="295" spans="1:48" s="43" customFormat="1" ht="27" customHeight="1" outlineLevel="1">
      <c r="A295" s="48">
        <f t="shared" si="163"/>
        <v>195</v>
      </c>
      <c r="B295" s="105" t="s">
        <v>595</v>
      </c>
      <c r="C295" s="3"/>
      <c r="D295" s="70" t="s">
        <v>226</v>
      </c>
      <c r="E295" s="70" t="s">
        <v>128</v>
      </c>
      <c r="F295" s="69"/>
      <c r="G295" s="72"/>
      <c r="H295" s="51" t="s">
        <v>596</v>
      </c>
      <c r="I295" s="95"/>
      <c r="J295" s="102" t="str">
        <f>'[1]2019'!J277</f>
        <v>Пятая группа (свыше 7 лет до 10 лет включительно)</v>
      </c>
      <c r="K295" s="55">
        <v>120</v>
      </c>
      <c r="L295" s="55">
        <v>120</v>
      </c>
      <c r="M295" s="55"/>
      <c r="N295" s="76">
        <v>43799</v>
      </c>
      <c r="O295" s="56"/>
      <c r="P295" s="58">
        <f>'[1]2019'!R285</f>
        <v>21000</v>
      </c>
      <c r="Q295" s="100"/>
      <c r="R295" s="59">
        <f t="shared" si="177"/>
        <v>21000</v>
      </c>
      <c r="S295" s="59">
        <f>'[1]2019'!S285+'[1]2019'!Z285</f>
        <v>175</v>
      </c>
      <c r="T295" s="59">
        <f>'[1]2019'!U285</f>
        <v>20825</v>
      </c>
      <c r="U295" s="59">
        <f t="shared" si="179"/>
        <v>18725</v>
      </c>
      <c r="V295" s="59">
        <f t="shared" si="173"/>
        <v>175</v>
      </c>
      <c r="W295" s="59">
        <f t="shared" si="174"/>
        <v>175</v>
      </c>
      <c r="X295" s="59">
        <f t="shared" si="175"/>
        <v>0</v>
      </c>
      <c r="Y295" s="59">
        <f t="shared" si="176"/>
        <v>175</v>
      </c>
      <c r="Z295" s="60">
        <f t="shared" si="180"/>
        <v>2100</v>
      </c>
      <c r="AA295" s="60">
        <f t="shared" si="181"/>
        <v>2100</v>
      </c>
      <c r="AB295" s="60">
        <f t="shared" si="182"/>
        <v>19775</v>
      </c>
      <c r="AC295" s="62">
        <f>'[1]2019'!AC285</f>
        <v>2.1999999999999999E-2</v>
      </c>
      <c r="AD295" s="62">
        <v>0.02</v>
      </c>
      <c r="AE295" s="63">
        <f t="shared" si="188"/>
        <v>435.04999999999995</v>
      </c>
      <c r="AF295" s="64">
        <f t="shared" si="189"/>
        <v>19775</v>
      </c>
      <c r="AG295" s="35">
        <f t="shared" si="190"/>
        <v>0</v>
      </c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94" t="s">
        <v>856</v>
      </c>
      <c r="AT295" s="434">
        <f t="shared" si="191"/>
        <v>8.3333333333333332E-3</v>
      </c>
      <c r="AU295" s="433">
        <f t="shared" si="192"/>
        <v>0.10833333333333334</v>
      </c>
      <c r="AV295" s="437">
        <f t="shared" si="193"/>
        <v>0.1</v>
      </c>
    </row>
    <row r="296" spans="1:48" s="43" customFormat="1" ht="27" customHeight="1" outlineLevel="1">
      <c r="A296" s="48">
        <f t="shared" si="163"/>
        <v>196</v>
      </c>
      <c r="B296" s="105" t="s">
        <v>597</v>
      </c>
      <c r="C296" s="3"/>
      <c r="D296" s="70" t="s">
        <v>226</v>
      </c>
      <c r="E296" s="70" t="s">
        <v>128</v>
      </c>
      <c r="F296" s="69"/>
      <c r="G296" s="72"/>
      <c r="H296" s="51" t="s">
        <v>598</v>
      </c>
      <c r="I296" s="95"/>
      <c r="J296" s="102" t="str">
        <f>'[1]2019'!J278</f>
        <v>Пятая группа (свыше 7 лет до 10 лет включительно)</v>
      </c>
      <c r="K296" s="55">
        <v>120</v>
      </c>
      <c r="L296" s="55">
        <v>120</v>
      </c>
      <c r="M296" s="55"/>
      <c r="N296" s="76">
        <v>43799</v>
      </c>
      <c r="O296" s="56"/>
      <c r="P296" s="58">
        <f>'[1]2019'!R286</f>
        <v>21000</v>
      </c>
      <c r="Q296" s="100"/>
      <c r="R296" s="59">
        <f t="shared" si="177"/>
        <v>21000</v>
      </c>
      <c r="S296" s="59">
        <f>'[1]2019'!S286+'[1]2019'!Z286</f>
        <v>175</v>
      </c>
      <c r="T296" s="59">
        <f>'[1]2019'!U286</f>
        <v>20825</v>
      </c>
      <c r="U296" s="59">
        <f t="shared" si="179"/>
        <v>18725</v>
      </c>
      <c r="V296" s="59">
        <f t="shared" si="173"/>
        <v>175</v>
      </c>
      <c r="W296" s="59">
        <f t="shared" si="174"/>
        <v>175</v>
      </c>
      <c r="X296" s="59">
        <f t="shared" si="175"/>
        <v>0</v>
      </c>
      <c r="Y296" s="59">
        <f t="shared" si="176"/>
        <v>175</v>
      </c>
      <c r="Z296" s="60">
        <f t="shared" si="180"/>
        <v>2100</v>
      </c>
      <c r="AA296" s="60">
        <f t="shared" si="181"/>
        <v>2100</v>
      </c>
      <c r="AB296" s="60">
        <f t="shared" si="182"/>
        <v>19775</v>
      </c>
      <c r="AC296" s="62">
        <f>'[1]2019'!AC286</f>
        <v>2.1999999999999999E-2</v>
      </c>
      <c r="AD296" s="62">
        <v>0.02</v>
      </c>
      <c r="AE296" s="63">
        <f t="shared" si="188"/>
        <v>435.04999999999995</v>
      </c>
      <c r="AF296" s="64">
        <f t="shared" si="189"/>
        <v>19775</v>
      </c>
      <c r="AG296" s="35">
        <f t="shared" si="190"/>
        <v>0</v>
      </c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94" t="s">
        <v>856</v>
      </c>
      <c r="AT296" s="434">
        <f t="shared" si="191"/>
        <v>8.3333333333333332E-3</v>
      </c>
      <c r="AU296" s="433">
        <f t="shared" si="192"/>
        <v>0.10833333333333334</v>
      </c>
      <c r="AV296" s="437">
        <f t="shared" si="193"/>
        <v>0.1</v>
      </c>
    </row>
    <row r="297" spans="1:48" s="43" customFormat="1" ht="27" customHeight="1" outlineLevel="1">
      <c r="A297" s="48">
        <f t="shared" si="163"/>
        <v>197</v>
      </c>
      <c r="B297" s="105" t="s">
        <v>599</v>
      </c>
      <c r="C297" s="3"/>
      <c r="D297" s="70" t="s">
        <v>226</v>
      </c>
      <c r="E297" s="70" t="s">
        <v>128</v>
      </c>
      <c r="F297" s="69"/>
      <c r="G297" s="72"/>
      <c r="H297" s="51" t="s">
        <v>600</v>
      </c>
      <c r="I297" s="95"/>
      <c r="J297" s="102" t="str">
        <f>'[1]2019'!J279</f>
        <v>Десятая группа (свыше 30 лет)</v>
      </c>
      <c r="K297" s="55">
        <v>120</v>
      </c>
      <c r="L297" s="55">
        <v>120</v>
      </c>
      <c r="M297" s="55"/>
      <c r="N297" s="76">
        <v>43799</v>
      </c>
      <c r="O297" s="56"/>
      <c r="P297" s="58">
        <f>'[1]2019'!R287</f>
        <v>29639.19</v>
      </c>
      <c r="Q297" s="100"/>
      <c r="R297" s="59">
        <f t="shared" si="177"/>
        <v>29639.19</v>
      </c>
      <c r="S297" s="59">
        <f>'[1]2019'!S287+'[1]2019'!Z287</f>
        <v>246.99324999999999</v>
      </c>
      <c r="T297" s="59">
        <f>'[1]2019'!U287</f>
        <v>29392.196749999999</v>
      </c>
      <c r="U297" s="59">
        <f t="shared" si="179"/>
        <v>26428.277750000001</v>
      </c>
      <c r="V297" s="59">
        <f t="shared" si="173"/>
        <v>246.99324999999999</v>
      </c>
      <c r="W297" s="59">
        <f t="shared" si="174"/>
        <v>246.99324999999999</v>
      </c>
      <c r="X297" s="59">
        <f t="shared" si="175"/>
        <v>0</v>
      </c>
      <c r="Y297" s="59">
        <f t="shared" si="176"/>
        <v>246.99324999999999</v>
      </c>
      <c r="Z297" s="60">
        <f t="shared" si="180"/>
        <v>2963.9189999999999</v>
      </c>
      <c r="AA297" s="60">
        <f t="shared" si="181"/>
        <v>2963.9189999999999</v>
      </c>
      <c r="AB297" s="60">
        <f t="shared" si="182"/>
        <v>27910.237249999998</v>
      </c>
      <c r="AC297" s="62">
        <f>'[1]2019'!AC287</f>
        <v>2.1999999999999999E-2</v>
      </c>
      <c r="AD297" s="62">
        <v>0.02</v>
      </c>
      <c r="AE297" s="63">
        <f t="shared" si="188"/>
        <v>614.02521949999993</v>
      </c>
      <c r="AF297" s="64">
        <f t="shared" si="189"/>
        <v>27910.237249999998</v>
      </c>
      <c r="AG297" s="35">
        <f t="shared" si="190"/>
        <v>0</v>
      </c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94" t="s">
        <v>857</v>
      </c>
      <c r="AT297" s="434">
        <f t="shared" si="191"/>
        <v>8.3333333333333332E-3</v>
      </c>
      <c r="AU297" s="433">
        <f t="shared" si="192"/>
        <v>0.10833333333333334</v>
      </c>
      <c r="AV297" s="437">
        <f t="shared" si="193"/>
        <v>0.1</v>
      </c>
    </row>
    <row r="298" spans="1:48" s="43" customFormat="1" ht="27" customHeight="1" outlineLevel="1">
      <c r="A298" s="48">
        <f t="shared" si="163"/>
        <v>198</v>
      </c>
      <c r="B298" s="105" t="s">
        <v>601</v>
      </c>
      <c r="C298" s="3"/>
      <c r="D298" s="70" t="s">
        <v>226</v>
      </c>
      <c r="E298" s="70" t="s">
        <v>128</v>
      </c>
      <c r="F298" s="69"/>
      <c r="G298" s="72"/>
      <c r="H298" s="51" t="s">
        <v>602</v>
      </c>
      <c r="I298" s="95"/>
      <c r="J298" s="102" t="str">
        <f>'[1]2019'!J280</f>
        <v>Третья группа (свыше 3 лет до 5 лет включительно)</v>
      </c>
      <c r="K298" s="55">
        <v>120</v>
      </c>
      <c r="L298" s="55">
        <v>120</v>
      </c>
      <c r="M298" s="55"/>
      <c r="N298" s="76">
        <v>43799</v>
      </c>
      <c r="O298" s="56"/>
      <c r="P298" s="58">
        <f>'[1]2019'!R288</f>
        <v>399296.02</v>
      </c>
      <c r="Q298" s="100"/>
      <c r="R298" s="59">
        <f t="shared" si="177"/>
        <v>399296.02</v>
      </c>
      <c r="S298" s="59">
        <f>'[1]2019'!S288+'[1]2019'!Z288</f>
        <v>3327.4668333333334</v>
      </c>
      <c r="T298" s="59">
        <f>'[1]2019'!U288</f>
        <v>395968.55316666671</v>
      </c>
      <c r="U298" s="59">
        <f t="shared" si="179"/>
        <v>356038.95116666669</v>
      </c>
      <c r="V298" s="59">
        <f t="shared" si="173"/>
        <v>3327.4668333333334</v>
      </c>
      <c r="W298" s="59">
        <f t="shared" si="174"/>
        <v>3327.4668333333334</v>
      </c>
      <c r="X298" s="59">
        <f t="shared" si="175"/>
        <v>0</v>
      </c>
      <c r="Y298" s="59">
        <f t="shared" si="176"/>
        <v>3327.4668333333334</v>
      </c>
      <c r="Z298" s="60">
        <f t="shared" si="180"/>
        <v>39929.601999999999</v>
      </c>
      <c r="AA298" s="60">
        <f t="shared" si="181"/>
        <v>39929.601999999999</v>
      </c>
      <c r="AB298" s="60">
        <f t="shared" si="182"/>
        <v>376003.75216666667</v>
      </c>
      <c r="AC298" s="62">
        <f>'[1]2019'!AC288</f>
        <v>2.1999999999999999E-2</v>
      </c>
      <c r="AD298" s="62">
        <v>0.02</v>
      </c>
      <c r="AE298" s="63">
        <f t="shared" si="188"/>
        <v>8272.0825476666669</v>
      </c>
      <c r="AF298" s="64">
        <f t="shared" si="189"/>
        <v>376003.75216666667</v>
      </c>
      <c r="AG298" s="35">
        <f t="shared" si="190"/>
        <v>0</v>
      </c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94" t="s">
        <v>857</v>
      </c>
      <c r="AT298" s="434">
        <f t="shared" si="191"/>
        <v>8.3333333333333332E-3</v>
      </c>
      <c r="AU298" s="433">
        <f t="shared" si="192"/>
        <v>0.10833333333333332</v>
      </c>
      <c r="AV298" s="437">
        <f t="shared" si="193"/>
        <v>9.9999999999999992E-2</v>
      </c>
    </row>
    <row r="299" spans="1:48" s="43" customFormat="1" ht="27" customHeight="1" outlineLevel="1">
      <c r="A299" s="48">
        <f t="shared" si="163"/>
        <v>199</v>
      </c>
      <c r="B299" s="105" t="s">
        <v>603</v>
      </c>
      <c r="C299" s="3"/>
      <c r="D299" s="70" t="s">
        <v>226</v>
      </c>
      <c r="E299" s="70" t="s">
        <v>128</v>
      </c>
      <c r="F299" s="69"/>
      <c r="G299" s="72"/>
      <c r="H299" s="51" t="s">
        <v>604</v>
      </c>
      <c r="I299" s="95"/>
      <c r="J299" s="102" t="str">
        <f>'[1]2019'!J281</f>
        <v>Пятая группа (свыше 7 лет до 10 лет включительно)</v>
      </c>
      <c r="K299" s="55">
        <v>240</v>
      </c>
      <c r="L299" s="55">
        <v>240</v>
      </c>
      <c r="M299" s="55"/>
      <c r="N299" s="76">
        <v>43799</v>
      </c>
      <c r="O299" s="56"/>
      <c r="P299" s="58">
        <f>'[1]2019'!R289</f>
        <v>2061001.42</v>
      </c>
      <c r="Q299" s="100"/>
      <c r="R299" s="59">
        <f t="shared" si="177"/>
        <v>2061001.42</v>
      </c>
      <c r="S299" s="59">
        <f>'[1]2019'!S289+'[1]2019'!Z289</f>
        <v>8587.505916666667</v>
      </c>
      <c r="T299" s="59">
        <f>'[1]2019'!U289</f>
        <v>2052413.9140833332</v>
      </c>
      <c r="U299" s="59">
        <f t="shared" si="179"/>
        <v>1949363.8430833332</v>
      </c>
      <c r="V299" s="59">
        <f t="shared" si="173"/>
        <v>8587.505916666667</v>
      </c>
      <c r="W299" s="59">
        <f t="shared" si="174"/>
        <v>8587.505916666667</v>
      </c>
      <c r="X299" s="59">
        <f t="shared" si="175"/>
        <v>0</v>
      </c>
      <c r="Y299" s="59">
        <f t="shared" si="176"/>
        <v>8587.505916666667</v>
      </c>
      <c r="Z299" s="60">
        <f t="shared" si="180"/>
        <v>103050.071</v>
      </c>
      <c r="AA299" s="60">
        <f t="shared" si="181"/>
        <v>103050.071</v>
      </c>
      <c r="AB299" s="60">
        <f t="shared" si="182"/>
        <v>2000888.8785833332</v>
      </c>
      <c r="AC299" s="62">
        <f>'[1]2019'!AC289</f>
        <v>2.1999999999999999E-2</v>
      </c>
      <c r="AD299" s="62">
        <v>0.02</v>
      </c>
      <c r="AE299" s="63">
        <f t="shared" si="188"/>
        <v>44019.555328833325</v>
      </c>
      <c r="AF299" s="64">
        <f t="shared" si="189"/>
        <v>2000888.8785833332</v>
      </c>
      <c r="AG299" s="35">
        <f t="shared" si="190"/>
        <v>0</v>
      </c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94" t="s">
        <v>856</v>
      </c>
      <c r="AT299" s="434">
        <f t="shared" si="191"/>
        <v>4.1666666666666666E-3</v>
      </c>
      <c r="AU299" s="433">
        <f t="shared" si="192"/>
        <v>5.4166666666666662E-2</v>
      </c>
      <c r="AV299" s="437">
        <f t="shared" si="193"/>
        <v>4.9999999999999996E-2</v>
      </c>
    </row>
    <row r="300" spans="1:48" s="43" customFormat="1" ht="27" customHeight="1" outlineLevel="1">
      <c r="A300" s="48">
        <f t="shared" si="163"/>
        <v>200</v>
      </c>
      <c r="B300" s="105" t="s">
        <v>605</v>
      </c>
      <c r="C300" s="3"/>
      <c r="D300" s="70" t="s">
        <v>226</v>
      </c>
      <c r="E300" s="70" t="s">
        <v>128</v>
      </c>
      <c r="F300" s="69"/>
      <c r="G300" s="72"/>
      <c r="H300" s="51" t="s">
        <v>606</v>
      </c>
      <c r="I300" s="95"/>
      <c r="J300" s="102" t="str">
        <f>'[1]2019'!J282</f>
        <v>Пятая группа (свыше 7 лет до 10 лет включительно)</v>
      </c>
      <c r="K300" s="55">
        <v>120</v>
      </c>
      <c r="L300" s="55">
        <v>120</v>
      </c>
      <c r="M300" s="55"/>
      <c r="N300" s="76">
        <v>43799</v>
      </c>
      <c r="O300" s="56"/>
      <c r="P300" s="58">
        <f>'[1]2019'!R290</f>
        <v>379488.97</v>
      </c>
      <c r="Q300" s="100"/>
      <c r="R300" s="59">
        <f t="shared" si="177"/>
        <v>379488.97</v>
      </c>
      <c r="S300" s="59">
        <f>'[1]2019'!S290+'[1]2019'!Z290</f>
        <v>3162.4080833333333</v>
      </c>
      <c r="T300" s="59">
        <f>'[1]2019'!U290</f>
        <v>376326.56191666663</v>
      </c>
      <c r="U300" s="59">
        <f t="shared" si="179"/>
        <v>338377.66491666663</v>
      </c>
      <c r="V300" s="59">
        <f t="shared" si="173"/>
        <v>3162.4080833333333</v>
      </c>
      <c r="W300" s="59">
        <f t="shared" si="174"/>
        <v>3162.4080833333333</v>
      </c>
      <c r="X300" s="59">
        <f t="shared" si="175"/>
        <v>0</v>
      </c>
      <c r="Y300" s="59">
        <f t="shared" si="176"/>
        <v>3162.4080833333333</v>
      </c>
      <c r="Z300" s="60">
        <f t="shared" si="180"/>
        <v>37948.896999999997</v>
      </c>
      <c r="AA300" s="60">
        <f t="shared" si="181"/>
        <v>37948.896999999997</v>
      </c>
      <c r="AB300" s="60">
        <f t="shared" si="182"/>
        <v>357352.11341666663</v>
      </c>
      <c r="AC300" s="62">
        <f>'[1]2019'!AC290</f>
        <v>2.1999999999999999E-2</v>
      </c>
      <c r="AD300" s="62">
        <v>0.02</v>
      </c>
      <c r="AE300" s="63">
        <f t="shared" si="188"/>
        <v>7861.7464951666652</v>
      </c>
      <c r="AF300" s="64">
        <f t="shared" si="189"/>
        <v>357352.11341666663</v>
      </c>
      <c r="AG300" s="35">
        <f t="shared" si="190"/>
        <v>0</v>
      </c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94" t="s">
        <v>856</v>
      </c>
      <c r="AT300" s="434">
        <f t="shared" si="191"/>
        <v>8.3333333333333332E-3</v>
      </c>
      <c r="AU300" s="433">
        <f t="shared" si="192"/>
        <v>0.10833333333333334</v>
      </c>
      <c r="AV300" s="437">
        <f t="shared" si="193"/>
        <v>0.1</v>
      </c>
    </row>
    <row r="301" spans="1:48" s="43" customFormat="1" ht="64.5" customHeight="1" outlineLevel="1">
      <c r="A301" s="48">
        <f t="shared" si="163"/>
        <v>201</v>
      </c>
      <c r="B301" s="105" t="s">
        <v>607</v>
      </c>
      <c r="C301" s="3"/>
      <c r="D301" s="70" t="s">
        <v>226</v>
      </c>
      <c r="E301" s="70" t="s">
        <v>128</v>
      </c>
      <c r="F301" s="69"/>
      <c r="G301" s="72"/>
      <c r="H301" s="51" t="s">
        <v>608</v>
      </c>
      <c r="I301" s="95"/>
      <c r="J301" s="102" t="str">
        <f>'[1]2019'!J283</f>
        <v>Пятая группа (свыше 7 лет до 10 лет включительно)</v>
      </c>
      <c r="K301" s="55">
        <v>120</v>
      </c>
      <c r="L301" s="55">
        <v>120</v>
      </c>
      <c r="M301" s="55"/>
      <c r="N301" s="76">
        <v>43799</v>
      </c>
      <c r="O301" s="56"/>
      <c r="P301" s="58">
        <f>'[1]2019'!R291</f>
        <v>288677.08</v>
      </c>
      <c r="Q301" s="100"/>
      <c r="R301" s="59">
        <f t="shared" si="177"/>
        <v>288677.08</v>
      </c>
      <c r="S301" s="59">
        <f>'[1]2019'!S291+'[1]2019'!Z291</f>
        <v>2405.6423333333337</v>
      </c>
      <c r="T301" s="59">
        <f>'[1]2019'!U291</f>
        <v>286271.43766666669</v>
      </c>
      <c r="U301" s="59">
        <f t="shared" si="179"/>
        <v>257403.72966666668</v>
      </c>
      <c r="V301" s="59">
        <f t="shared" si="173"/>
        <v>2405.6423333333337</v>
      </c>
      <c r="W301" s="59">
        <f t="shared" si="174"/>
        <v>2405.6423333333337</v>
      </c>
      <c r="X301" s="59">
        <f t="shared" si="175"/>
        <v>0</v>
      </c>
      <c r="Y301" s="59">
        <f t="shared" si="176"/>
        <v>2405.6423333333337</v>
      </c>
      <c r="Z301" s="60">
        <f t="shared" si="180"/>
        <v>28867.708000000006</v>
      </c>
      <c r="AA301" s="60">
        <f t="shared" si="181"/>
        <v>28867.708000000006</v>
      </c>
      <c r="AB301" s="60">
        <f t="shared" si="182"/>
        <v>271837.5836666667</v>
      </c>
      <c r="AC301" s="62">
        <f>'[1]2019'!AC291</f>
        <v>2.1999999999999999E-2</v>
      </c>
      <c r="AD301" s="62">
        <v>0.02</v>
      </c>
      <c r="AE301" s="63">
        <f t="shared" si="188"/>
        <v>5980.426840666667</v>
      </c>
      <c r="AF301" s="64">
        <f t="shared" si="189"/>
        <v>271837.5836666667</v>
      </c>
      <c r="AG301" s="35">
        <f t="shared" si="190"/>
        <v>0</v>
      </c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94" t="s">
        <v>857</v>
      </c>
      <c r="AT301" s="434">
        <f t="shared" si="191"/>
        <v>8.3333333333333332E-3</v>
      </c>
      <c r="AU301" s="433">
        <f t="shared" si="192"/>
        <v>0.10833333333333335</v>
      </c>
      <c r="AV301" s="437">
        <f t="shared" si="193"/>
        <v>0.10000000000000002</v>
      </c>
    </row>
    <row r="302" spans="1:48" s="43" customFormat="1" ht="27" customHeight="1" outlineLevel="1">
      <c r="A302" s="48">
        <f t="shared" si="163"/>
        <v>202</v>
      </c>
      <c r="B302" s="105" t="s">
        <v>609</v>
      </c>
      <c r="C302" s="3"/>
      <c r="D302" s="70" t="s">
        <v>226</v>
      </c>
      <c r="E302" s="70" t="s">
        <v>128</v>
      </c>
      <c r="F302" s="69"/>
      <c r="G302" s="72"/>
      <c r="H302" s="51" t="s">
        <v>610</v>
      </c>
      <c r="I302" s="95"/>
      <c r="J302" s="102" t="str">
        <f>'[1]2019'!J284</f>
        <v>Седьмая группа (свыше 15 лет до 20 лет включительно)</v>
      </c>
      <c r="K302" s="55">
        <v>240</v>
      </c>
      <c r="L302" s="55">
        <v>240</v>
      </c>
      <c r="M302" s="55"/>
      <c r="N302" s="76">
        <v>43799</v>
      </c>
      <c r="O302" s="56"/>
      <c r="P302" s="58">
        <f>'[1]2019'!R292</f>
        <v>2000000</v>
      </c>
      <c r="Q302" s="100"/>
      <c r="R302" s="59">
        <f t="shared" si="177"/>
        <v>2000000</v>
      </c>
      <c r="S302" s="59">
        <f>'[1]2019'!S292+'[1]2019'!Z292</f>
        <v>8333.3333333333339</v>
      </c>
      <c r="T302" s="59">
        <f>'[1]2019'!U292</f>
        <v>1991666.6666666667</v>
      </c>
      <c r="U302" s="59">
        <f t="shared" si="179"/>
        <v>1891666.6666666667</v>
      </c>
      <c r="V302" s="59">
        <f t="shared" si="173"/>
        <v>8333.3333333333339</v>
      </c>
      <c r="W302" s="59">
        <f t="shared" si="174"/>
        <v>8333.3333333333339</v>
      </c>
      <c r="X302" s="59">
        <f t="shared" si="175"/>
        <v>0</v>
      </c>
      <c r="Y302" s="59">
        <f t="shared" si="176"/>
        <v>8333.3333333333339</v>
      </c>
      <c r="Z302" s="60">
        <f t="shared" si="180"/>
        <v>100000</v>
      </c>
      <c r="AA302" s="60">
        <f t="shared" si="181"/>
        <v>100000</v>
      </c>
      <c r="AB302" s="60">
        <f t="shared" si="182"/>
        <v>1941666.6666666667</v>
      </c>
      <c r="AC302" s="62">
        <f>'[1]2019'!AC292</f>
        <v>2.1999999999999999E-2</v>
      </c>
      <c r="AD302" s="62">
        <v>0.02</v>
      </c>
      <c r="AE302" s="63">
        <f t="shared" si="188"/>
        <v>42716.666666666664</v>
      </c>
      <c r="AF302" s="64">
        <f t="shared" si="189"/>
        <v>1941666.6666666667</v>
      </c>
      <c r="AG302" s="35">
        <f t="shared" si="190"/>
        <v>0</v>
      </c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94" t="s">
        <v>856</v>
      </c>
      <c r="AT302" s="434">
        <f t="shared" si="191"/>
        <v>4.1666666666666666E-3</v>
      </c>
      <c r="AU302" s="433">
        <f t="shared" si="192"/>
        <v>5.4166666666666662E-2</v>
      </c>
      <c r="AV302" s="437">
        <f t="shared" si="193"/>
        <v>4.9999999999999996E-2</v>
      </c>
    </row>
    <row r="303" spans="1:48" s="83" customFormat="1" ht="25.5" hidden="1" customHeight="1" outlineLevel="1">
      <c r="A303" s="70">
        <f t="shared" si="163"/>
        <v>203</v>
      </c>
      <c r="B303" s="105" t="s">
        <v>611</v>
      </c>
      <c r="C303" s="3"/>
      <c r="D303" s="70" t="s">
        <v>226</v>
      </c>
      <c r="E303" s="70" t="s">
        <v>81</v>
      </c>
      <c r="F303" s="69"/>
      <c r="G303" s="72">
        <v>0</v>
      </c>
      <c r="H303" s="51" t="s">
        <v>612</v>
      </c>
      <c r="I303" s="95"/>
      <c r="J303" s="102" t="str">
        <f>'[1]2019'!J285</f>
        <v>Пятая группа (свыше 7 лет до 10 лет включительно)</v>
      </c>
      <c r="K303" s="55">
        <v>60</v>
      </c>
      <c r="L303" s="55">
        <v>60</v>
      </c>
      <c r="M303" s="55"/>
      <c r="N303" s="76">
        <v>43829</v>
      </c>
      <c r="O303" s="56"/>
      <c r="P303" s="58">
        <f>'[1]2019'!R293</f>
        <v>77200</v>
      </c>
      <c r="Q303" s="100"/>
      <c r="R303" s="59">
        <f t="shared" si="177"/>
        <v>77200</v>
      </c>
      <c r="S303" s="59">
        <f>'[1]2019'!S293+'[1]2019'!Z293</f>
        <v>0</v>
      </c>
      <c r="T303" s="59">
        <f>'[1]2019'!U293</f>
        <v>77200</v>
      </c>
      <c r="U303" s="59">
        <f t="shared" si="179"/>
        <v>61760</v>
      </c>
      <c r="V303" s="59">
        <f t="shared" si="173"/>
        <v>1286.6666666666667</v>
      </c>
      <c r="W303" s="59">
        <f t="shared" si="174"/>
        <v>1286.6666666666667</v>
      </c>
      <c r="X303" s="59">
        <f t="shared" si="175"/>
        <v>0</v>
      </c>
      <c r="Y303" s="59">
        <f t="shared" si="176"/>
        <v>1286.6666666666667</v>
      </c>
      <c r="Z303" s="60">
        <f t="shared" si="180"/>
        <v>15440</v>
      </c>
      <c r="AA303" s="60">
        <f t="shared" si="181"/>
        <v>15440</v>
      </c>
      <c r="AB303" s="60">
        <f t="shared" si="182"/>
        <v>69480</v>
      </c>
      <c r="AC303" s="62">
        <f>'[1]2019'!AC293</f>
        <v>0</v>
      </c>
      <c r="AD303" s="62">
        <v>0</v>
      </c>
      <c r="AE303" s="63">
        <f t="shared" si="188"/>
        <v>0</v>
      </c>
      <c r="AF303" s="64">
        <f t="shared" si="189"/>
        <v>69480</v>
      </c>
      <c r="AG303" s="35">
        <f t="shared" si="190"/>
        <v>0</v>
      </c>
      <c r="AU303" s="89"/>
    </row>
    <row r="304" spans="1:48" s="83" customFormat="1" ht="25.5" hidden="1" customHeight="1" outlineLevel="1">
      <c r="A304" s="70">
        <f t="shared" si="163"/>
        <v>204</v>
      </c>
      <c r="B304" s="105" t="s">
        <v>613</v>
      </c>
      <c r="C304" s="3"/>
      <c r="D304" s="70" t="s">
        <v>226</v>
      </c>
      <c r="E304" s="70" t="s">
        <v>81</v>
      </c>
      <c r="F304" s="69"/>
      <c r="G304" s="72">
        <v>0</v>
      </c>
      <c r="H304" s="51" t="s">
        <v>614</v>
      </c>
      <c r="I304" s="95"/>
      <c r="J304" s="102" t="str">
        <f>'[1]2019'!J286</f>
        <v>Пятая группа (свыше 7 лет до 10 лет включительно)</v>
      </c>
      <c r="K304" s="55">
        <v>84</v>
      </c>
      <c r="L304" s="55">
        <v>84</v>
      </c>
      <c r="M304" s="55"/>
      <c r="N304" s="76">
        <v>43829</v>
      </c>
      <c r="O304" s="56"/>
      <c r="P304" s="58">
        <f>'[1]2019'!R294</f>
        <v>100897.5</v>
      </c>
      <c r="Q304" s="100"/>
      <c r="R304" s="59">
        <f t="shared" si="177"/>
        <v>100897.5</v>
      </c>
      <c r="S304" s="59">
        <f>'[1]2019'!S294+'[1]2019'!Z294</f>
        <v>0</v>
      </c>
      <c r="T304" s="59">
        <f>'[1]2019'!U294</f>
        <v>100897.5</v>
      </c>
      <c r="U304" s="59">
        <f t="shared" si="179"/>
        <v>86483.571428571435</v>
      </c>
      <c r="V304" s="59">
        <f t="shared" si="173"/>
        <v>1201.1607142857142</v>
      </c>
      <c r="W304" s="59">
        <f t="shared" si="174"/>
        <v>1201.1607142857142</v>
      </c>
      <c r="X304" s="59">
        <f t="shared" si="175"/>
        <v>0</v>
      </c>
      <c r="Y304" s="59">
        <f t="shared" si="176"/>
        <v>1201.1607142857142</v>
      </c>
      <c r="Z304" s="60">
        <f t="shared" si="180"/>
        <v>14413.928571428571</v>
      </c>
      <c r="AA304" s="60">
        <f t="shared" si="181"/>
        <v>14413.928571428571</v>
      </c>
      <c r="AB304" s="60">
        <f t="shared" si="182"/>
        <v>93690.53571428571</v>
      </c>
      <c r="AC304" s="62">
        <f>'[1]2019'!AC294</f>
        <v>0</v>
      </c>
      <c r="AD304" s="62">
        <v>0</v>
      </c>
      <c r="AE304" s="63">
        <f t="shared" si="188"/>
        <v>0</v>
      </c>
      <c r="AU304" s="89"/>
    </row>
    <row r="305" spans="1:48" s="43" customFormat="1" ht="27" customHeight="1" outlineLevel="1">
      <c r="A305" s="48">
        <f t="shared" si="163"/>
        <v>205</v>
      </c>
      <c r="B305" s="105" t="s">
        <v>615</v>
      </c>
      <c r="C305" s="3"/>
      <c r="D305" s="70" t="s">
        <v>226</v>
      </c>
      <c r="E305" s="70" t="s">
        <v>128</v>
      </c>
      <c r="F305" s="69"/>
      <c r="G305" s="72"/>
      <c r="H305" s="51" t="s">
        <v>616</v>
      </c>
      <c r="I305" s="95"/>
      <c r="J305" s="102" t="str">
        <f>'[1]2019'!J287</f>
        <v>Пятая группа (свыше 7 лет до 10 лет включительно)</v>
      </c>
      <c r="K305" s="55">
        <v>120</v>
      </c>
      <c r="L305" s="55">
        <v>120</v>
      </c>
      <c r="M305" s="55"/>
      <c r="N305" s="76">
        <v>43830</v>
      </c>
      <c r="O305" s="56"/>
      <c r="P305" s="58">
        <f>'[1]2019'!R295</f>
        <v>45511.37</v>
      </c>
      <c r="Q305" s="100"/>
      <c r="R305" s="59">
        <f t="shared" si="177"/>
        <v>45511.37</v>
      </c>
      <c r="S305" s="59">
        <f>'[1]2019'!S295+'[1]2019'!Z295</f>
        <v>0</v>
      </c>
      <c r="T305" s="59">
        <f>'[1]2019'!U295</f>
        <v>45511.37</v>
      </c>
      <c r="U305" s="59">
        <f t="shared" si="179"/>
        <v>40960.233</v>
      </c>
      <c r="V305" s="59">
        <f t="shared" si="173"/>
        <v>379.26141666666666</v>
      </c>
      <c r="W305" s="59">
        <f t="shared" si="174"/>
        <v>379.26141666666666</v>
      </c>
      <c r="X305" s="59">
        <f t="shared" si="175"/>
        <v>0</v>
      </c>
      <c r="Y305" s="59">
        <f t="shared" si="176"/>
        <v>379.26141666666666</v>
      </c>
      <c r="Z305" s="60">
        <f t="shared" si="180"/>
        <v>4551.1369999999997</v>
      </c>
      <c r="AA305" s="60">
        <f t="shared" si="181"/>
        <v>4551.1369999999997</v>
      </c>
      <c r="AB305" s="60">
        <f t="shared" si="182"/>
        <v>43235.801500000001</v>
      </c>
      <c r="AC305" s="62">
        <f>'[1]2019'!AC295</f>
        <v>2.1999999999999999E-2</v>
      </c>
      <c r="AD305" s="62">
        <v>0.02</v>
      </c>
      <c r="AE305" s="63">
        <f t="shared" si="188"/>
        <v>951.18763300000001</v>
      </c>
      <c r="AF305" s="64">
        <f t="shared" ref="AF305:AF318" si="194">(T305+U305)/2</f>
        <v>43235.801500000001</v>
      </c>
      <c r="AG305" s="35">
        <f t="shared" ref="AG305:AG318" si="195">AB305-AF305</f>
        <v>0</v>
      </c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94" t="s">
        <v>856</v>
      </c>
      <c r="AT305" s="434">
        <f t="shared" ref="AT305:AT309" si="196">S305/P305*100%</f>
        <v>0</v>
      </c>
      <c r="AU305" s="433">
        <f t="shared" ref="AU305:AU312" si="197">(S305+Z305)/P305*100%</f>
        <v>9.9999999999999992E-2</v>
      </c>
      <c r="AV305" s="437">
        <f t="shared" ref="AV305:AV312" si="198">AU305-AT305</f>
        <v>9.9999999999999992E-2</v>
      </c>
    </row>
    <row r="306" spans="1:48" s="43" customFormat="1" ht="27" customHeight="1" outlineLevel="1">
      <c r="A306" s="48">
        <f t="shared" si="163"/>
        <v>206</v>
      </c>
      <c r="B306" s="105" t="s">
        <v>617</v>
      </c>
      <c r="C306" s="3"/>
      <c r="D306" s="70" t="s">
        <v>226</v>
      </c>
      <c r="E306" s="70" t="s">
        <v>128</v>
      </c>
      <c r="F306" s="69"/>
      <c r="G306" s="72"/>
      <c r="H306" s="51" t="s">
        <v>618</v>
      </c>
      <c r="I306" s="95"/>
      <c r="J306" s="102" t="str">
        <f>'[1]2019'!J288</f>
        <v>Пятая группа (свыше 7 лет до 10 лет включительно)</v>
      </c>
      <c r="K306" s="55">
        <v>240</v>
      </c>
      <c r="L306" s="55">
        <v>240</v>
      </c>
      <c r="M306" s="55"/>
      <c r="N306" s="76">
        <v>43830</v>
      </c>
      <c r="O306" s="56"/>
      <c r="P306" s="58">
        <f>'[1]2019'!R296</f>
        <v>990000</v>
      </c>
      <c r="Q306" s="100"/>
      <c r="R306" s="59">
        <f t="shared" si="177"/>
        <v>990000</v>
      </c>
      <c r="S306" s="59">
        <f>'[1]2019'!S296+'[1]2019'!Z296</f>
        <v>0</v>
      </c>
      <c r="T306" s="59">
        <f>'[1]2019'!U296</f>
        <v>990000</v>
      </c>
      <c r="U306" s="59">
        <f t="shared" si="179"/>
        <v>940500</v>
      </c>
      <c r="V306" s="59">
        <f t="shared" si="173"/>
        <v>4125</v>
      </c>
      <c r="W306" s="59">
        <f t="shared" si="174"/>
        <v>4125</v>
      </c>
      <c r="X306" s="59">
        <f t="shared" si="175"/>
        <v>0</v>
      </c>
      <c r="Y306" s="59">
        <f t="shared" si="176"/>
        <v>4125</v>
      </c>
      <c r="Z306" s="60">
        <f t="shared" si="180"/>
        <v>49500</v>
      </c>
      <c r="AA306" s="60">
        <f t="shared" si="181"/>
        <v>49500</v>
      </c>
      <c r="AB306" s="60">
        <f t="shared" si="182"/>
        <v>965250</v>
      </c>
      <c r="AC306" s="62">
        <f>'[1]2019'!AC296</f>
        <v>2.1999999999999999E-2</v>
      </c>
      <c r="AD306" s="62">
        <v>0.02</v>
      </c>
      <c r="AE306" s="63">
        <f t="shared" si="188"/>
        <v>21235.5</v>
      </c>
      <c r="AF306" s="64">
        <f t="shared" si="194"/>
        <v>965250</v>
      </c>
      <c r="AG306" s="35">
        <f t="shared" si="195"/>
        <v>0</v>
      </c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94" t="s">
        <v>856</v>
      </c>
      <c r="AT306" s="434">
        <f t="shared" si="196"/>
        <v>0</v>
      </c>
      <c r="AU306" s="433">
        <f t="shared" si="197"/>
        <v>0.05</v>
      </c>
      <c r="AV306" s="437">
        <f t="shared" si="198"/>
        <v>0.05</v>
      </c>
    </row>
    <row r="307" spans="1:48" s="43" customFormat="1" ht="38.25" customHeight="1" outlineLevel="1">
      <c r="A307" s="48">
        <f t="shared" si="163"/>
        <v>207</v>
      </c>
      <c r="B307" s="105" t="s">
        <v>619</v>
      </c>
      <c r="C307" s="3"/>
      <c r="D307" s="70" t="s">
        <v>226</v>
      </c>
      <c r="E307" s="70" t="s">
        <v>128</v>
      </c>
      <c r="F307" s="69"/>
      <c r="G307" s="72"/>
      <c r="H307" s="51" t="s">
        <v>620</v>
      </c>
      <c r="I307" s="95"/>
      <c r="J307" s="102" t="str">
        <f>'[1]2019'!J289</f>
        <v>Седьмая группа (свыше 15 лет до 20 лет включительно)</v>
      </c>
      <c r="K307" s="55">
        <v>240</v>
      </c>
      <c r="L307" s="55">
        <v>240</v>
      </c>
      <c r="M307" s="55"/>
      <c r="N307" s="76">
        <v>43769</v>
      </c>
      <c r="O307" s="56"/>
      <c r="P307" s="58">
        <f>'[1]2019'!R297</f>
        <v>234194.98</v>
      </c>
      <c r="Q307" s="100"/>
      <c r="R307" s="59">
        <f t="shared" si="177"/>
        <v>234194.98</v>
      </c>
      <c r="S307" s="59">
        <f>'[1]2019'!S297+'[1]2019'!Z297</f>
        <v>1951.6248333333335</v>
      </c>
      <c r="T307" s="59">
        <f>'[1]2019'!U297</f>
        <v>232243.35516666668</v>
      </c>
      <c r="U307" s="59">
        <f t="shared" si="179"/>
        <v>220533.60616666666</v>
      </c>
      <c r="V307" s="59">
        <f t="shared" si="173"/>
        <v>975.81241666666676</v>
      </c>
      <c r="W307" s="59">
        <f t="shared" si="174"/>
        <v>975.81241666666676</v>
      </c>
      <c r="X307" s="59">
        <f t="shared" si="175"/>
        <v>0</v>
      </c>
      <c r="Y307" s="59">
        <f t="shared" si="176"/>
        <v>975.81241666666676</v>
      </c>
      <c r="Z307" s="60">
        <f t="shared" si="180"/>
        <v>11709.749000000002</v>
      </c>
      <c r="AA307" s="60">
        <f t="shared" si="181"/>
        <v>11709.749000000002</v>
      </c>
      <c r="AB307" s="60">
        <f t="shared" si="182"/>
        <v>226388.48066666667</v>
      </c>
      <c r="AC307" s="62">
        <f>'[1]2019'!AC297</f>
        <v>2.1999999999999999E-2</v>
      </c>
      <c r="AD307" s="62">
        <v>0.02</v>
      </c>
      <c r="AE307" s="63">
        <f t="shared" si="188"/>
        <v>4980.5465746666669</v>
      </c>
      <c r="AF307" s="64">
        <f t="shared" si="194"/>
        <v>226388.48066666667</v>
      </c>
      <c r="AG307" s="35">
        <f t="shared" si="195"/>
        <v>0</v>
      </c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94" t="s">
        <v>856</v>
      </c>
      <c r="AT307" s="434">
        <f t="shared" si="196"/>
        <v>8.3333333333333332E-3</v>
      </c>
      <c r="AU307" s="433">
        <f t="shared" si="197"/>
        <v>5.8333333333333334E-2</v>
      </c>
      <c r="AV307" s="437">
        <f t="shared" si="198"/>
        <v>0.05</v>
      </c>
    </row>
    <row r="308" spans="1:48" s="43" customFormat="1" ht="42.75" customHeight="1" outlineLevel="1">
      <c r="A308" s="48">
        <f t="shared" si="163"/>
        <v>208</v>
      </c>
      <c r="B308" s="105" t="s">
        <v>621</v>
      </c>
      <c r="C308" s="3"/>
      <c r="D308" s="70" t="s">
        <v>226</v>
      </c>
      <c r="E308" s="70" t="s">
        <v>128</v>
      </c>
      <c r="F308" s="69"/>
      <c r="G308" s="72"/>
      <c r="H308" s="51" t="s">
        <v>622</v>
      </c>
      <c r="I308" s="95"/>
      <c r="J308" s="102" t="str">
        <f>'[1]2019'!J290</f>
        <v>Пятая группа (свыше 7 лет до 10 лет включительно)</v>
      </c>
      <c r="K308" s="55">
        <v>120</v>
      </c>
      <c r="L308" s="55">
        <v>120</v>
      </c>
      <c r="M308" s="55"/>
      <c r="N308" s="76">
        <v>43769</v>
      </c>
      <c r="O308" s="56"/>
      <c r="P308" s="58">
        <f>'[1]2019'!R298</f>
        <v>950146.37</v>
      </c>
      <c r="Q308" s="100"/>
      <c r="R308" s="59">
        <f t="shared" si="177"/>
        <v>950146.37</v>
      </c>
      <c r="S308" s="59">
        <f>'[1]2019'!S298+'[1]2019'!Z298</f>
        <v>15835.772833333333</v>
      </c>
      <c r="T308" s="59">
        <f>'[1]2019'!U298</f>
        <v>934310.59716666664</v>
      </c>
      <c r="U308" s="59">
        <f t="shared" si="179"/>
        <v>839295.96016666666</v>
      </c>
      <c r="V308" s="59">
        <f t="shared" si="173"/>
        <v>7917.8864166666663</v>
      </c>
      <c r="W308" s="59">
        <f t="shared" si="174"/>
        <v>7917.8864166666663</v>
      </c>
      <c r="X308" s="59">
        <f t="shared" si="175"/>
        <v>0</v>
      </c>
      <c r="Y308" s="59">
        <f t="shared" si="176"/>
        <v>7917.8864166666663</v>
      </c>
      <c r="Z308" s="60">
        <f t="shared" si="180"/>
        <v>95014.636999999988</v>
      </c>
      <c r="AA308" s="60">
        <f t="shared" si="181"/>
        <v>95014.636999999988</v>
      </c>
      <c r="AB308" s="60">
        <f t="shared" si="182"/>
        <v>886803.27866666671</v>
      </c>
      <c r="AC308" s="62">
        <f>'[1]2019'!AC298</f>
        <v>2.1999999999999999E-2</v>
      </c>
      <c r="AD308" s="62">
        <v>0.02</v>
      </c>
      <c r="AE308" s="63">
        <f t="shared" si="188"/>
        <v>19509.672130666666</v>
      </c>
      <c r="AF308" s="64">
        <f t="shared" si="194"/>
        <v>886803.27866666671</v>
      </c>
      <c r="AG308" s="35">
        <f t="shared" si="195"/>
        <v>0</v>
      </c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94" t="s">
        <v>856</v>
      </c>
      <c r="AT308" s="434">
        <f t="shared" si="196"/>
        <v>1.6666666666666666E-2</v>
      </c>
      <c r="AU308" s="433">
        <f t="shared" si="197"/>
        <v>0.11666666666666665</v>
      </c>
      <c r="AV308" s="437">
        <f t="shared" si="198"/>
        <v>9.9999999999999992E-2</v>
      </c>
    </row>
    <row r="309" spans="1:48" s="43" customFormat="1" ht="27" customHeight="1" outlineLevel="1">
      <c r="A309" s="48">
        <f t="shared" si="163"/>
        <v>209</v>
      </c>
      <c r="B309" s="105" t="s">
        <v>623</v>
      </c>
      <c r="C309" s="3"/>
      <c r="D309" s="70" t="s">
        <v>226</v>
      </c>
      <c r="E309" s="70" t="s">
        <v>128</v>
      </c>
      <c r="F309" s="69"/>
      <c r="G309" s="72"/>
      <c r="H309" s="51" t="s">
        <v>624</v>
      </c>
      <c r="I309" s="95"/>
      <c r="J309" s="102" t="str">
        <f>'[1]2019'!J291</f>
        <v>Пятая группа (свыше 7 лет до 10 лет включительно)</v>
      </c>
      <c r="K309" s="55">
        <v>120</v>
      </c>
      <c r="L309" s="55">
        <v>120</v>
      </c>
      <c r="M309" s="55"/>
      <c r="N309" s="76">
        <v>43557</v>
      </c>
      <c r="O309" s="56"/>
      <c r="P309" s="58">
        <f>'[1]2019'!R299</f>
        <v>95000</v>
      </c>
      <c r="Q309" s="100"/>
      <c r="R309" s="59">
        <f t="shared" si="177"/>
        <v>95000</v>
      </c>
      <c r="S309" s="59">
        <f>'[1]2019'!S299+'[1]2019'!Z299</f>
        <v>6333.333333333333</v>
      </c>
      <c r="T309" s="59">
        <f>'[1]2019'!U299</f>
        <v>88666.666666666672</v>
      </c>
      <c r="U309" s="59">
        <f t="shared" si="179"/>
        <v>79166.666666666672</v>
      </c>
      <c r="V309" s="59">
        <f t="shared" si="173"/>
        <v>791.66666666666663</v>
      </c>
      <c r="W309" s="59">
        <f t="shared" si="174"/>
        <v>791.66666666666663</v>
      </c>
      <c r="X309" s="59">
        <f t="shared" si="175"/>
        <v>0</v>
      </c>
      <c r="Y309" s="59">
        <f t="shared" si="176"/>
        <v>791.66666666666663</v>
      </c>
      <c r="Z309" s="60">
        <f t="shared" si="180"/>
        <v>9500</v>
      </c>
      <c r="AA309" s="60">
        <f t="shared" si="181"/>
        <v>9500</v>
      </c>
      <c r="AB309" s="60">
        <f t="shared" si="182"/>
        <v>83916.666666666672</v>
      </c>
      <c r="AC309" s="62">
        <f>'[1]2019'!AC299</f>
        <v>2.1999999999999999E-2</v>
      </c>
      <c r="AD309" s="62">
        <v>0.02</v>
      </c>
      <c r="AE309" s="63">
        <f t="shared" si="188"/>
        <v>1846.1666666666667</v>
      </c>
      <c r="AF309" s="64">
        <f t="shared" si="194"/>
        <v>83916.666666666672</v>
      </c>
      <c r="AG309" s="35">
        <f t="shared" si="195"/>
        <v>0</v>
      </c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94" t="s">
        <v>857</v>
      </c>
      <c r="AT309" s="434">
        <f>S309/P309*100%</f>
        <v>6.6666666666666666E-2</v>
      </c>
      <c r="AU309" s="433">
        <f t="shared" si="197"/>
        <v>0.16666666666666666</v>
      </c>
      <c r="AV309" s="437">
        <f t="shared" si="198"/>
        <v>9.9999999999999992E-2</v>
      </c>
    </row>
    <row r="310" spans="1:48" s="43" customFormat="1" ht="27" customHeight="1" outlineLevel="1">
      <c r="A310" s="48">
        <f t="shared" si="163"/>
        <v>210</v>
      </c>
      <c r="B310" s="105" t="s">
        <v>625</v>
      </c>
      <c r="C310" s="3"/>
      <c r="D310" s="70" t="s">
        <v>226</v>
      </c>
      <c r="E310" s="70" t="s">
        <v>128</v>
      </c>
      <c r="F310" s="69"/>
      <c r="G310" s="72"/>
      <c r="H310" s="51" t="s">
        <v>626</v>
      </c>
      <c r="I310" s="95"/>
      <c r="J310" s="102" t="str">
        <f>'[1]2019'!J292</f>
        <v>Седьмая группа (свыше 15 лет до 20 лет включительно)</v>
      </c>
      <c r="K310" s="55">
        <v>240</v>
      </c>
      <c r="L310" s="55">
        <v>240</v>
      </c>
      <c r="M310" s="55"/>
      <c r="N310" s="76">
        <v>43563</v>
      </c>
      <c r="O310" s="56"/>
      <c r="P310" s="58">
        <f>'[1]2019'!R300</f>
        <v>108333</v>
      </c>
      <c r="Q310" s="100"/>
      <c r="R310" s="59">
        <f t="shared" si="177"/>
        <v>108333</v>
      </c>
      <c r="S310" s="59">
        <f>'[1]2019'!S300+'[1]2019'!Z300</f>
        <v>3611.1</v>
      </c>
      <c r="T310" s="59">
        <f>'[1]2019'!U300</f>
        <v>104721.9</v>
      </c>
      <c r="U310" s="59">
        <f t="shared" si="179"/>
        <v>99305.25</v>
      </c>
      <c r="V310" s="59">
        <f t="shared" si="173"/>
        <v>451.38749999999999</v>
      </c>
      <c r="W310" s="59">
        <f t="shared" si="174"/>
        <v>451.38749999999999</v>
      </c>
      <c r="X310" s="59">
        <f t="shared" si="175"/>
        <v>0</v>
      </c>
      <c r="Y310" s="59">
        <f t="shared" si="176"/>
        <v>451.38749999999999</v>
      </c>
      <c r="Z310" s="60">
        <f t="shared" si="180"/>
        <v>5416.65</v>
      </c>
      <c r="AA310" s="60">
        <f t="shared" si="181"/>
        <v>5416.65</v>
      </c>
      <c r="AB310" s="60">
        <f t="shared" si="182"/>
        <v>102013.575</v>
      </c>
      <c r="AC310" s="62">
        <f>'[1]2019'!AC300</f>
        <v>2.1999999999999999E-2</v>
      </c>
      <c r="AD310" s="62">
        <v>0.02</v>
      </c>
      <c r="AE310" s="63">
        <f t="shared" si="188"/>
        <v>2244.2986499999997</v>
      </c>
      <c r="AF310" s="64">
        <f t="shared" si="194"/>
        <v>102013.575</v>
      </c>
      <c r="AG310" s="35">
        <f t="shared" si="195"/>
        <v>0</v>
      </c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94" t="s">
        <v>856</v>
      </c>
      <c r="AT310" s="434">
        <f t="shared" ref="AT310:AT312" si="199">S310/P310*100%</f>
        <v>3.3333333333333333E-2</v>
      </c>
      <c r="AU310" s="433">
        <f t="shared" si="197"/>
        <v>8.3333333333333329E-2</v>
      </c>
      <c r="AV310" s="437">
        <f t="shared" si="198"/>
        <v>4.9999999999999996E-2</v>
      </c>
    </row>
    <row r="311" spans="1:48" s="43" customFormat="1" ht="27" customHeight="1" outlineLevel="1">
      <c r="A311" s="48">
        <f t="shared" si="163"/>
        <v>211</v>
      </c>
      <c r="B311" s="105" t="s">
        <v>627</v>
      </c>
      <c r="C311" s="3"/>
      <c r="D311" s="70" t="s">
        <v>226</v>
      </c>
      <c r="E311" s="70" t="s">
        <v>128</v>
      </c>
      <c r="F311" s="69"/>
      <c r="G311" s="72"/>
      <c r="H311" s="51" t="s">
        <v>628</v>
      </c>
      <c r="I311" s="95"/>
      <c r="J311" s="102" t="str">
        <f>'[1]2019'!J293</f>
        <v>Третья группа (свыше 3 лет до 5 лет включительно)</v>
      </c>
      <c r="K311" s="55">
        <v>240</v>
      </c>
      <c r="L311" s="55">
        <v>240</v>
      </c>
      <c r="M311" s="55"/>
      <c r="N311" s="76">
        <v>43629</v>
      </c>
      <c r="O311" s="56"/>
      <c r="P311" s="58">
        <f>'[1]2019'!R301</f>
        <v>393200</v>
      </c>
      <c r="Q311" s="100"/>
      <c r="R311" s="59">
        <f t="shared" si="177"/>
        <v>393200</v>
      </c>
      <c r="S311" s="59">
        <f>'[1]2019'!S301+'[1]2019'!Z301</f>
        <v>9830</v>
      </c>
      <c r="T311" s="59">
        <f>'[1]2019'!U301</f>
        <v>383370</v>
      </c>
      <c r="U311" s="59">
        <f t="shared" si="179"/>
        <v>363710</v>
      </c>
      <c r="V311" s="59">
        <f t="shared" si="173"/>
        <v>1638.3333333333333</v>
      </c>
      <c r="W311" s="59">
        <f t="shared" si="174"/>
        <v>1638.3333333333333</v>
      </c>
      <c r="X311" s="59">
        <f t="shared" si="175"/>
        <v>0</v>
      </c>
      <c r="Y311" s="59">
        <f t="shared" si="176"/>
        <v>1638.3333333333333</v>
      </c>
      <c r="Z311" s="60">
        <f t="shared" si="180"/>
        <v>19660</v>
      </c>
      <c r="AA311" s="60">
        <f t="shared" si="181"/>
        <v>19660</v>
      </c>
      <c r="AB311" s="60">
        <f t="shared" si="182"/>
        <v>373540</v>
      </c>
      <c r="AC311" s="62">
        <f>'[1]2019'!AC301</f>
        <v>2.1999999999999999E-2</v>
      </c>
      <c r="AD311" s="62">
        <v>0.02</v>
      </c>
      <c r="AE311" s="63">
        <f t="shared" si="188"/>
        <v>8217.8799999999992</v>
      </c>
      <c r="AF311" s="64">
        <f t="shared" si="194"/>
        <v>373540</v>
      </c>
      <c r="AG311" s="35">
        <f t="shared" si="195"/>
        <v>0</v>
      </c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94" t="s">
        <v>856</v>
      </c>
      <c r="AT311" s="434">
        <f t="shared" si="199"/>
        <v>2.5000000000000001E-2</v>
      </c>
      <c r="AU311" s="433">
        <f t="shared" si="197"/>
        <v>7.4999999999999997E-2</v>
      </c>
      <c r="AV311" s="437">
        <f t="shared" si="198"/>
        <v>4.9999999999999996E-2</v>
      </c>
    </row>
    <row r="312" spans="1:48" s="43" customFormat="1" ht="27" customHeight="1" outlineLevel="1">
      <c r="A312" s="48">
        <f t="shared" si="163"/>
        <v>212</v>
      </c>
      <c r="B312" s="105" t="s">
        <v>629</v>
      </c>
      <c r="C312" s="3"/>
      <c r="D312" s="70" t="s">
        <v>226</v>
      </c>
      <c r="E312" s="70" t="s">
        <v>128</v>
      </c>
      <c r="F312" s="69"/>
      <c r="G312" s="72"/>
      <c r="H312" s="51" t="s">
        <v>630</v>
      </c>
      <c r="I312" s="95"/>
      <c r="J312" s="102" t="str">
        <f>'[1]2019'!J294</f>
        <v>Четвертая группа (свыше 5 лет до 7 лет включительно)</v>
      </c>
      <c r="K312" s="55">
        <v>240</v>
      </c>
      <c r="L312" s="55">
        <v>240</v>
      </c>
      <c r="M312" s="55"/>
      <c r="N312" s="76">
        <v>43585</v>
      </c>
      <c r="O312" s="56"/>
      <c r="P312" s="58">
        <f>'[1]2019'!R302</f>
        <v>681823.93</v>
      </c>
      <c r="Q312" s="100"/>
      <c r="R312" s="59">
        <f t="shared" si="177"/>
        <v>681823.93</v>
      </c>
      <c r="S312" s="59">
        <f>'[1]2019'!S302+'[1]2019'!Z302</f>
        <v>22727.464333333333</v>
      </c>
      <c r="T312" s="59">
        <f>'[1]2019'!U302</f>
        <v>659096.46566666674</v>
      </c>
      <c r="U312" s="59">
        <f t="shared" si="179"/>
        <v>625005.26916666678</v>
      </c>
      <c r="V312" s="59">
        <f t="shared" si="173"/>
        <v>2840.9330416666667</v>
      </c>
      <c r="W312" s="59">
        <f t="shared" si="174"/>
        <v>2840.9330416666667</v>
      </c>
      <c r="X312" s="59">
        <f t="shared" si="175"/>
        <v>0</v>
      </c>
      <c r="Y312" s="59">
        <f t="shared" si="176"/>
        <v>2840.9330416666667</v>
      </c>
      <c r="Z312" s="60">
        <f t="shared" si="180"/>
        <v>34091.196499999998</v>
      </c>
      <c r="AA312" s="60">
        <f t="shared" si="181"/>
        <v>34091.196499999998</v>
      </c>
      <c r="AB312" s="60">
        <f t="shared" si="182"/>
        <v>642050.86741666682</v>
      </c>
      <c r="AC312" s="62">
        <f>'[1]2019'!AC302</f>
        <v>2.1999999999999999E-2</v>
      </c>
      <c r="AD312" s="62">
        <v>0.02</v>
      </c>
      <c r="AE312" s="63">
        <f t="shared" si="188"/>
        <v>14125.11908316667</v>
      </c>
      <c r="AF312" s="64">
        <f t="shared" si="194"/>
        <v>642050.86741666682</v>
      </c>
      <c r="AG312" s="35">
        <f t="shared" si="195"/>
        <v>0</v>
      </c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94" t="s">
        <v>856</v>
      </c>
      <c r="AT312" s="434">
        <f t="shared" si="199"/>
        <v>3.3333333333333333E-2</v>
      </c>
      <c r="AU312" s="433">
        <f t="shared" si="197"/>
        <v>8.3333333333333315E-2</v>
      </c>
      <c r="AV312" s="437">
        <f t="shared" si="198"/>
        <v>4.9999999999999982E-2</v>
      </c>
    </row>
    <row r="313" spans="1:48" s="43" customFormat="1" ht="25.5" hidden="1" customHeight="1" outlineLevel="1">
      <c r="A313" s="48">
        <f t="shared" si="163"/>
        <v>213</v>
      </c>
      <c r="B313" s="105" t="s">
        <v>631</v>
      </c>
      <c r="C313" s="3"/>
      <c r="D313" s="48" t="s">
        <v>226</v>
      </c>
      <c r="E313" s="48" t="s">
        <v>128</v>
      </c>
      <c r="F313" s="49"/>
      <c r="G313" s="52">
        <v>0</v>
      </c>
      <c r="H313" s="51" t="s">
        <v>137</v>
      </c>
      <c r="I313" s="99"/>
      <c r="J313" s="54" t="str">
        <f>'[1]2019'!J295</f>
        <v>Пятая группа (свыше 7 лет до 10 лет включительно)</v>
      </c>
      <c r="K313" s="79">
        <v>361</v>
      </c>
      <c r="L313" s="79">
        <v>361</v>
      </c>
      <c r="M313" s="55"/>
      <c r="N313" s="56">
        <v>43633</v>
      </c>
      <c r="O313" s="56"/>
      <c r="P313" s="58">
        <f>'[1]2019'!R303</f>
        <v>3289700.00067</v>
      </c>
      <c r="Q313" s="100"/>
      <c r="R313" s="59">
        <f t="shared" si="177"/>
        <v>3289700.00067</v>
      </c>
      <c r="S313" s="59">
        <f>'[1]2019'!S303+'[1]2019'!Z303</f>
        <v>54676.454304764542</v>
      </c>
      <c r="T313" s="59">
        <f>'[1]2019'!U303</f>
        <v>3235023.5463652355</v>
      </c>
      <c r="U313" s="59">
        <f t="shared" si="179"/>
        <v>3125670.6377557064</v>
      </c>
      <c r="V313" s="59">
        <f t="shared" si="173"/>
        <v>9112.7423841274231</v>
      </c>
      <c r="W313" s="59">
        <f t="shared" si="174"/>
        <v>9112.7423841274231</v>
      </c>
      <c r="X313" s="59">
        <f t="shared" si="175"/>
        <v>0</v>
      </c>
      <c r="Y313" s="59">
        <f t="shared" si="176"/>
        <v>9112.7423841274231</v>
      </c>
      <c r="Z313" s="60">
        <f t="shared" si="180"/>
        <v>109352.90860952908</v>
      </c>
      <c r="AA313" s="60">
        <f t="shared" si="181"/>
        <v>109352.90860952908</v>
      </c>
      <c r="AB313" s="60">
        <f t="shared" si="182"/>
        <v>3180347.092060471</v>
      </c>
      <c r="AC313" s="62">
        <f>'[1]2019'!AC303</f>
        <v>2.1999999999999999E-2</v>
      </c>
      <c r="AD313" s="62">
        <v>0.02</v>
      </c>
      <c r="AE313" s="63">
        <f t="shared" si="188"/>
        <v>69967.636025330357</v>
      </c>
      <c r="AF313" s="64">
        <f t="shared" si="194"/>
        <v>3180347.092060471</v>
      </c>
      <c r="AG313" s="35">
        <f t="shared" si="195"/>
        <v>0</v>
      </c>
      <c r="AU313" s="89"/>
    </row>
    <row r="314" spans="1:48" s="43" customFormat="1" ht="27" customHeight="1" outlineLevel="1">
      <c r="A314" s="48">
        <f t="shared" si="163"/>
        <v>214</v>
      </c>
      <c r="B314" s="105" t="s">
        <v>632</v>
      </c>
      <c r="C314" s="3"/>
      <c r="D314" s="70" t="s">
        <v>226</v>
      </c>
      <c r="E314" s="70" t="s">
        <v>128</v>
      </c>
      <c r="F314" s="69"/>
      <c r="G314" s="72"/>
      <c r="H314" s="51" t="s">
        <v>633</v>
      </c>
      <c r="I314" s="95"/>
      <c r="J314" s="102" t="s">
        <v>149</v>
      </c>
      <c r="K314" s="91">
        <v>120</v>
      </c>
      <c r="L314" s="91">
        <v>120</v>
      </c>
      <c r="M314" s="55"/>
      <c r="N314" s="76">
        <v>43524</v>
      </c>
      <c r="O314" s="56"/>
      <c r="P314" s="58">
        <f>'[1]2019'!R304</f>
        <v>174723.93</v>
      </c>
      <c r="Q314" s="100"/>
      <c r="R314" s="59">
        <f t="shared" si="177"/>
        <v>174723.93</v>
      </c>
      <c r="S314" s="59">
        <f>'[1]2019'!S304+'[1]2019'!Z304</f>
        <v>14560.327499999999</v>
      </c>
      <c r="T314" s="59">
        <f>'[1]2019'!U304</f>
        <v>160163.60249999998</v>
      </c>
      <c r="U314" s="59">
        <f t="shared" si="179"/>
        <v>142691.2095</v>
      </c>
      <c r="V314" s="59">
        <f t="shared" si="173"/>
        <v>1456.0327499999999</v>
      </c>
      <c r="W314" s="59">
        <f t="shared" si="174"/>
        <v>1456.0327499999999</v>
      </c>
      <c r="X314" s="59">
        <f t="shared" si="175"/>
        <v>0</v>
      </c>
      <c r="Y314" s="59">
        <f t="shared" si="176"/>
        <v>1456.0327499999999</v>
      </c>
      <c r="Z314" s="60">
        <f t="shared" si="180"/>
        <v>17472.392999999996</v>
      </c>
      <c r="AA314" s="60">
        <f t="shared" si="181"/>
        <v>17472.392999999996</v>
      </c>
      <c r="AB314" s="60">
        <f t="shared" si="182"/>
        <v>151427.40599999999</v>
      </c>
      <c r="AC314" s="62">
        <f>'[1]2019'!AC304</f>
        <v>2.1999999999999999E-2</v>
      </c>
      <c r="AD314" s="62">
        <v>0.02</v>
      </c>
      <c r="AE314" s="63">
        <f t="shared" si="188"/>
        <v>3331.4029319999995</v>
      </c>
      <c r="AF314" s="64">
        <f t="shared" si="194"/>
        <v>151427.40599999999</v>
      </c>
      <c r="AG314" s="35">
        <f t="shared" si="195"/>
        <v>0</v>
      </c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94" t="s">
        <v>857</v>
      </c>
      <c r="AT314" s="434">
        <f t="shared" ref="AT314:AT315" si="200">S314/P314*100%</f>
        <v>8.3333333333333329E-2</v>
      </c>
      <c r="AU314" s="433">
        <f t="shared" ref="AU314:AU315" si="201">(S314+Z314)/P314*100%</f>
        <v>0.18333333333333332</v>
      </c>
      <c r="AV314" s="437">
        <f t="shared" ref="AV314:AV315" si="202">AU314-AT314</f>
        <v>9.9999999999999992E-2</v>
      </c>
    </row>
    <row r="315" spans="1:48" s="43" customFormat="1" ht="27" customHeight="1" outlineLevel="1">
      <c r="A315" s="48">
        <f t="shared" si="163"/>
        <v>215</v>
      </c>
      <c r="B315" s="105" t="s">
        <v>634</v>
      </c>
      <c r="C315" s="3"/>
      <c r="D315" s="70" t="s">
        <v>226</v>
      </c>
      <c r="E315" s="70" t="s">
        <v>128</v>
      </c>
      <c r="F315" s="69"/>
      <c r="G315" s="72"/>
      <c r="H315" s="51" t="s">
        <v>635</v>
      </c>
      <c r="I315" s="95"/>
      <c r="J315" s="102" t="s">
        <v>149</v>
      </c>
      <c r="K315" s="91">
        <v>120</v>
      </c>
      <c r="L315" s="91">
        <v>120</v>
      </c>
      <c r="M315" s="55"/>
      <c r="N315" s="76">
        <v>43799</v>
      </c>
      <c r="O315" s="56"/>
      <c r="P315" s="58">
        <f>'[1]2019'!R305</f>
        <v>60000</v>
      </c>
      <c r="Q315" s="100"/>
      <c r="R315" s="59">
        <f t="shared" si="177"/>
        <v>60000</v>
      </c>
      <c r="S315" s="59">
        <f>'[1]2019'!S305+'[1]2019'!Z305</f>
        <v>500</v>
      </c>
      <c r="T315" s="59">
        <f>'[1]2019'!U305</f>
        <v>59500</v>
      </c>
      <c r="U315" s="59">
        <f t="shared" si="179"/>
        <v>53500</v>
      </c>
      <c r="V315" s="59">
        <f t="shared" si="173"/>
        <v>500</v>
      </c>
      <c r="W315" s="59">
        <f t="shared" si="174"/>
        <v>500</v>
      </c>
      <c r="X315" s="59">
        <f t="shared" si="175"/>
        <v>0</v>
      </c>
      <c r="Y315" s="59">
        <f t="shared" si="176"/>
        <v>500</v>
      </c>
      <c r="Z315" s="60">
        <f t="shared" si="180"/>
        <v>6000</v>
      </c>
      <c r="AA315" s="60">
        <f t="shared" si="181"/>
        <v>6000</v>
      </c>
      <c r="AB315" s="60">
        <f t="shared" si="182"/>
        <v>56500</v>
      </c>
      <c r="AC315" s="61">
        <f>'[1]2019'!AC305</f>
        <v>2.1999999999999999E-2</v>
      </c>
      <c r="AD315" s="62">
        <v>0.02</v>
      </c>
      <c r="AE315" s="63">
        <f t="shared" si="188"/>
        <v>1243</v>
      </c>
      <c r="AF315" s="64">
        <f t="shared" si="194"/>
        <v>56500</v>
      </c>
      <c r="AG315" s="35">
        <f t="shared" si="195"/>
        <v>0</v>
      </c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94" t="s">
        <v>856</v>
      </c>
      <c r="AT315" s="434">
        <f t="shared" si="200"/>
        <v>8.3333333333333332E-3</v>
      </c>
      <c r="AU315" s="433">
        <f t="shared" si="201"/>
        <v>0.10833333333333334</v>
      </c>
      <c r="AV315" s="437">
        <f t="shared" si="202"/>
        <v>0.1</v>
      </c>
    </row>
    <row r="316" spans="1:48" s="83" customFormat="1" ht="25.5" hidden="1" customHeight="1" outlineLevel="1">
      <c r="A316" s="70">
        <f t="shared" si="163"/>
        <v>216</v>
      </c>
      <c r="B316" s="105" t="s">
        <v>636</v>
      </c>
      <c r="C316" s="3"/>
      <c r="D316" s="70" t="s">
        <v>226</v>
      </c>
      <c r="E316" s="70" t="s">
        <v>128</v>
      </c>
      <c r="F316" s="69"/>
      <c r="G316" s="72">
        <v>0</v>
      </c>
      <c r="H316" s="51" t="s">
        <v>637</v>
      </c>
      <c r="I316" s="95"/>
      <c r="J316" s="102" t="str">
        <f>'[1]2019'!J298</f>
        <v>Пятая группа (свыше 7 лет до 10 лет включительно)</v>
      </c>
      <c r="K316" s="91">
        <v>180</v>
      </c>
      <c r="L316" s="91">
        <v>180</v>
      </c>
      <c r="M316" s="55"/>
      <c r="N316" s="76">
        <v>43678</v>
      </c>
      <c r="O316" s="56"/>
      <c r="P316" s="58">
        <f>'[1]2019'!R306</f>
        <v>170751.5</v>
      </c>
      <c r="Q316" s="100"/>
      <c r="R316" s="59">
        <f t="shared" si="177"/>
        <v>170751.5</v>
      </c>
      <c r="S316" s="59">
        <f>'[1]2019'!S306+'[1]2019'!Z306</f>
        <v>4743.0972222222217</v>
      </c>
      <c r="T316" s="59">
        <f>'[1]2019'!U306</f>
        <v>166008.40277777778</v>
      </c>
      <c r="U316" s="59">
        <f t="shared" si="179"/>
        <v>154624.96944444446</v>
      </c>
      <c r="V316" s="59">
        <f t="shared" si="173"/>
        <v>948.61944444444441</v>
      </c>
      <c r="W316" s="59">
        <f t="shared" si="174"/>
        <v>948.61944444444441</v>
      </c>
      <c r="X316" s="59">
        <f t="shared" si="175"/>
        <v>0</v>
      </c>
      <c r="Y316" s="59">
        <f t="shared" si="176"/>
        <v>948.61944444444441</v>
      </c>
      <c r="Z316" s="60">
        <f t="shared" si="180"/>
        <v>11383.433333333332</v>
      </c>
      <c r="AA316" s="60">
        <f t="shared" si="181"/>
        <v>11383.433333333332</v>
      </c>
      <c r="AB316" s="60">
        <f t="shared" si="182"/>
        <v>160316.68611111114</v>
      </c>
      <c r="AC316" s="61">
        <f>'[1]2019'!AC306</f>
        <v>2.1999999999999999E-2</v>
      </c>
      <c r="AD316" s="62">
        <v>0.02</v>
      </c>
      <c r="AE316" s="63">
        <f t="shared" si="188"/>
        <v>3526.9670944444447</v>
      </c>
      <c r="AF316" s="64">
        <f t="shared" si="194"/>
        <v>160316.68611111114</v>
      </c>
      <c r="AG316" s="35">
        <f t="shared" si="195"/>
        <v>0</v>
      </c>
      <c r="AU316" s="89"/>
    </row>
    <row r="317" spans="1:48" s="43" customFormat="1" ht="27" customHeight="1" outlineLevel="1">
      <c r="A317" s="48">
        <f t="shared" si="163"/>
        <v>217</v>
      </c>
      <c r="B317" s="105" t="s">
        <v>638</v>
      </c>
      <c r="C317" s="3">
        <v>1</v>
      </c>
      <c r="D317" s="70" t="s">
        <v>226</v>
      </c>
      <c r="E317" s="70" t="s">
        <v>128</v>
      </c>
      <c r="F317" s="69"/>
      <c r="G317" s="72"/>
      <c r="H317" s="51" t="s">
        <v>639</v>
      </c>
      <c r="I317" s="95"/>
      <c r="J317" s="102" t="str">
        <f>'[1]2019'!J299</f>
        <v>Пятая группа (свыше 7 лет до 10 лет включительно)</v>
      </c>
      <c r="K317" s="55">
        <v>240</v>
      </c>
      <c r="L317" s="55">
        <v>240</v>
      </c>
      <c r="M317" s="55"/>
      <c r="N317" s="76">
        <v>43542</v>
      </c>
      <c r="O317" s="56"/>
      <c r="P317" s="58">
        <f>'[1]2019'!R307</f>
        <v>90000</v>
      </c>
      <c r="Q317" s="100"/>
      <c r="R317" s="59">
        <f t="shared" si="177"/>
        <v>90000</v>
      </c>
      <c r="S317" s="59">
        <f>'[1]2019'!S307+'[1]2019'!Z307</f>
        <v>3375</v>
      </c>
      <c r="T317" s="59">
        <f>'[1]2019'!U307</f>
        <v>86625</v>
      </c>
      <c r="U317" s="59">
        <f t="shared" si="179"/>
        <v>82125</v>
      </c>
      <c r="V317" s="59">
        <f t="shared" si="173"/>
        <v>375</v>
      </c>
      <c r="W317" s="59">
        <f t="shared" si="174"/>
        <v>375</v>
      </c>
      <c r="X317" s="59">
        <f t="shared" si="175"/>
        <v>0</v>
      </c>
      <c r="Y317" s="59">
        <f t="shared" si="176"/>
        <v>375</v>
      </c>
      <c r="Z317" s="60">
        <f t="shared" si="180"/>
        <v>4500</v>
      </c>
      <c r="AA317" s="60">
        <f t="shared" si="181"/>
        <v>4500</v>
      </c>
      <c r="AB317" s="60">
        <f t="shared" si="182"/>
        <v>84375</v>
      </c>
      <c r="AC317" s="61">
        <f>'[1]2019'!AC307</f>
        <v>2.1999999999999999E-2</v>
      </c>
      <c r="AD317" s="62">
        <v>0.02</v>
      </c>
      <c r="AE317" s="63">
        <f t="shared" si="188"/>
        <v>1856.25</v>
      </c>
      <c r="AF317" s="64">
        <f t="shared" si="194"/>
        <v>84375</v>
      </c>
      <c r="AG317" s="35">
        <f t="shared" si="195"/>
        <v>0</v>
      </c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94" t="s">
        <v>856</v>
      </c>
      <c r="AT317" s="434">
        <f t="shared" ref="AT317:AT337" si="203">S317/P317*100%</f>
        <v>3.7499999999999999E-2</v>
      </c>
      <c r="AU317" s="433">
        <f>(S317+Z317)/P317*100%</f>
        <v>8.7499999999999994E-2</v>
      </c>
      <c r="AV317" s="437">
        <f t="shared" ref="AV317:AV337" si="204">AU317-AT317</f>
        <v>4.9999999999999996E-2</v>
      </c>
    </row>
    <row r="318" spans="1:48" s="43" customFormat="1" ht="27" customHeight="1" outlineLevel="1">
      <c r="A318" s="48">
        <f t="shared" si="163"/>
        <v>218</v>
      </c>
      <c r="B318" s="105" t="s">
        <v>640</v>
      </c>
      <c r="C318" s="3">
        <v>1</v>
      </c>
      <c r="D318" s="70" t="s">
        <v>226</v>
      </c>
      <c r="E318" s="70" t="s">
        <v>128</v>
      </c>
      <c r="F318" s="69"/>
      <c r="G318" s="72"/>
      <c r="H318" s="51" t="s">
        <v>641</v>
      </c>
      <c r="I318" s="95"/>
      <c r="J318" s="102" t="str">
        <f>'[1]2019'!J300</f>
        <v>Седьмая группа (свыше 15 лет до 20 лет включительно)</v>
      </c>
      <c r="K318" s="55">
        <v>240</v>
      </c>
      <c r="L318" s="55">
        <v>240</v>
      </c>
      <c r="M318" s="55"/>
      <c r="N318" s="76">
        <v>43542</v>
      </c>
      <c r="O318" s="56"/>
      <c r="P318" s="58">
        <f>'[1]2019'!R308</f>
        <v>90000</v>
      </c>
      <c r="Q318" s="100"/>
      <c r="R318" s="59">
        <f t="shared" si="177"/>
        <v>90000</v>
      </c>
      <c r="S318" s="59">
        <f>'[1]2019'!S308+'[1]2019'!Z308</f>
        <v>3375</v>
      </c>
      <c r="T318" s="59">
        <f>'[1]2019'!U308</f>
        <v>86625</v>
      </c>
      <c r="U318" s="59">
        <f t="shared" si="179"/>
        <v>82125</v>
      </c>
      <c r="V318" s="59">
        <f t="shared" si="173"/>
        <v>375</v>
      </c>
      <c r="W318" s="59">
        <f t="shared" si="174"/>
        <v>375</v>
      </c>
      <c r="X318" s="59">
        <f t="shared" si="175"/>
        <v>0</v>
      </c>
      <c r="Y318" s="59">
        <f t="shared" si="176"/>
        <v>375</v>
      </c>
      <c r="Z318" s="60">
        <f t="shared" si="180"/>
        <v>4500</v>
      </c>
      <c r="AA318" s="60">
        <f t="shared" si="181"/>
        <v>4500</v>
      </c>
      <c r="AB318" s="60">
        <f t="shared" si="182"/>
        <v>84375</v>
      </c>
      <c r="AC318" s="61">
        <f>'[1]2019'!AC308</f>
        <v>2.1999999999999999E-2</v>
      </c>
      <c r="AD318" s="62">
        <v>0.02</v>
      </c>
      <c r="AE318" s="63">
        <f>IF($C$3="УСН",0,IF(AND($E318="движимое",N318&gt;$AF$1),0,IF($G255=0,AB318*AC318,G318*AD318)))</f>
        <v>1856.25</v>
      </c>
      <c r="AF318" s="64">
        <f t="shared" si="194"/>
        <v>84375</v>
      </c>
      <c r="AG318" s="35">
        <f t="shared" si="195"/>
        <v>0</v>
      </c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94" t="s">
        <v>856</v>
      </c>
      <c r="AT318" s="434">
        <f t="shared" si="203"/>
        <v>3.7499999999999999E-2</v>
      </c>
      <c r="AU318" s="433">
        <f>(S318+Z318)/P318*100%</f>
        <v>8.7499999999999994E-2</v>
      </c>
      <c r="AV318" s="437">
        <f t="shared" si="204"/>
        <v>4.9999999999999996E-2</v>
      </c>
    </row>
    <row r="319" spans="1:48" s="43" customFormat="1" ht="39.75" customHeight="1" outlineLevel="1">
      <c r="A319" s="48">
        <f>A318+1</f>
        <v>219</v>
      </c>
      <c r="B319" s="105" t="s">
        <v>642</v>
      </c>
      <c r="C319" s="105"/>
      <c r="D319" s="48" t="s">
        <v>226</v>
      </c>
      <c r="E319" s="70" t="s">
        <v>128</v>
      </c>
      <c r="F319" s="49"/>
      <c r="G319" s="52"/>
      <c r="H319" s="51" t="s">
        <v>643</v>
      </c>
      <c r="I319" s="99"/>
      <c r="J319" s="54" t="s">
        <v>149</v>
      </c>
      <c r="K319" s="55"/>
      <c r="L319" s="55">
        <v>120</v>
      </c>
      <c r="M319" s="55">
        <v>120</v>
      </c>
      <c r="N319" s="55"/>
      <c r="O319" s="56">
        <v>43861</v>
      </c>
      <c r="P319" s="58"/>
      <c r="Q319" s="59">
        <v>33065.879999999997</v>
      </c>
      <c r="R319" s="59">
        <f>SUM(P319:Q319)</f>
        <v>33065.879999999997</v>
      </c>
      <c r="S319" s="59">
        <f>IF(IF(P319=0,0,DATEDIF(N319,$T$13,"m")*V319)&gt;R319,R319,IF(P319=0,0,DATEDIF(N319,$T$13,"m")*V319))</f>
        <v>0</v>
      </c>
      <c r="T319" s="59">
        <f>IF(S319&lt;P319,(P319-S319),0)</f>
        <v>0</v>
      </c>
      <c r="U319" s="59">
        <f>T319+Q319-Z319</f>
        <v>30034.840999999997</v>
      </c>
      <c r="V319" s="59">
        <f>IF(K319=0,0,P319/K319)</f>
        <v>0</v>
      </c>
      <c r="W319" s="59">
        <f>IF(L319=0,0,IF(K319&gt;L319,V319,P319/L319))</f>
        <v>0</v>
      </c>
      <c r="X319" s="59">
        <f>IF(M319=0,0,R319/M319)</f>
        <v>275.54899999999998</v>
      </c>
      <c r="Y319" s="59">
        <f>IF(L319=0,0,IF(M319&gt;L319,X319,R319/L319))</f>
        <v>275.54899999999998</v>
      </c>
      <c r="Z319" s="60">
        <f>IF($N319&gt;$T$13,(DATEDIF($N319,$U$13,"M")*$X319),IF($Q319=0,(IF(V319*12&lt;T319,V319*12,T319)),(DATEDIF($T$13,$O319,"M")+1)*V319+(DATEDIF($O319,$U$13,"M")*X319)))</f>
        <v>3031.0389999999998</v>
      </c>
      <c r="AA319" s="60">
        <f>IF($N319&gt;$T$13,(DATEDIF($N319,$U$13,"M")*$Y319),IF($Q319=0,(IF(W319*12&lt;U319,W319*12,U319)),(DATEDIF($T$13,$O319,"M")+1)*W319+(DATEDIF($O319,$U$13,"M")*Y319)))</f>
        <v>3031.0389999999998</v>
      </c>
      <c r="AB319" s="60">
        <v>29123.409692307698</v>
      </c>
      <c r="AC319" s="62">
        <v>2.1999999999999999E-2</v>
      </c>
      <c r="AD319" s="62">
        <v>0.02</v>
      </c>
      <c r="AE319" s="63">
        <f>IF($C$3="УСН",0,IF(AND($E319="движимое",N319&gt;$AF$1),0,IF($G319=0,AB319*AC319,G319*AD319)))</f>
        <v>640.71501323076927</v>
      </c>
      <c r="AG319" s="108">
        <v>0</v>
      </c>
      <c r="AH319" s="108">
        <f>R319</f>
        <v>33065.879999999997</v>
      </c>
      <c r="AI319" s="108">
        <f>AH319-Y319</f>
        <v>32790.330999999998</v>
      </c>
      <c r="AJ319" s="108">
        <f>AI319-Y319</f>
        <v>32514.781999999999</v>
      </c>
      <c r="AK319" s="108">
        <f>AJ319-Y319</f>
        <v>32239.233</v>
      </c>
      <c r="AL319" s="108">
        <f>AK319-Y319</f>
        <v>31963.684000000001</v>
      </c>
      <c r="AM319" s="108">
        <f>AL319-Y319</f>
        <v>31688.135000000002</v>
      </c>
      <c r="AN319" s="108">
        <f>AM319-Y319</f>
        <v>31412.586000000003</v>
      </c>
      <c r="AO319" s="108">
        <f>AN319-Y319</f>
        <v>31137.037000000004</v>
      </c>
      <c r="AP319" s="108">
        <f>AO319-Y319</f>
        <v>30861.488000000005</v>
      </c>
      <c r="AQ319" s="108">
        <f>AP319-Y319</f>
        <v>30585.939000000006</v>
      </c>
      <c r="AR319" s="108">
        <f t="shared" ref="AR319:AR326" si="205">AQ319-Y319</f>
        <v>30310.390000000007</v>
      </c>
      <c r="AS319" s="94" t="s">
        <v>857</v>
      </c>
      <c r="AT319" s="434"/>
      <c r="AU319" s="433">
        <f>(S319+Z319)/Q319*100%</f>
        <v>9.166666666666666E-2</v>
      </c>
      <c r="AV319" s="437">
        <f t="shared" si="204"/>
        <v>9.166666666666666E-2</v>
      </c>
    </row>
    <row r="320" spans="1:48" s="43" customFormat="1" ht="27.75" customHeight="1" outlineLevel="1">
      <c r="A320" s="48">
        <f t="shared" si="163"/>
        <v>220</v>
      </c>
      <c r="B320" s="105" t="s">
        <v>644</v>
      </c>
      <c r="C320" s="105"/>
      <c r="D320" s="48" t="s">
        <v>645</v>
      </c>
      <c r="E320" s="70" t="s">
        <v>128</v>
      </c>
      <c r="F320" s="49"/>
      <c r="G320" s="52"/>
      <c r="H320" s="51" t="s">
        <v>646</v>
      </c>
      <c r="I320" s="99"/>
      <c r="J320" s="54" t="s">
        <v>149</v>
      </c>
      <c r="K320" s="79"/>
      <c r="L320" s="55">
        <v>120</v>
      </c>
      <c r="M320" s="55">
        <v>120</v>
      </c>
      <c r="N320" s="55"/>
      <c r="O320" s="56">
        <v>43982</v>
      </c>
      <c r="P320" s="58"/>
      <c r="Q320" s="59">
        <v>84822.720000000001</v>
      </c>
      <c r="R320" s="59">
        <f>SUM(P320:Q320)</f>
        <v>84822.720000000001</v>
      </c>
      <c r="S320" s="59">
        <f>IF(IF(P320=0,0,DATEDIF(N320,$T$13,"m")*V320)&gt;R320,R320,IF(P320=0,0,DATEDIF(N320,$T$13,"m")*V320))</f>
        <v>0</v>
      </c>
      <c r="T320" s="59">
        <f>IF(S320&lt;P320,(P320-S320),0)</f>
        <v>0</v>
      </c>
      <c r="U320" s="59">
        <f>T320+Q320-Z320</f>
        <v>79874.728000000003</v>
      </c>
      <c r="V320" s="59">
        <f>IF(K320=0,0,P320/K320)</f>
        <v>0</v>
      </c>
      <c r="W320" s="59">
        <f>IF(L320=0,0,IF(K320&gt;L320,V320,P320/L320))</f>
        <v>0</v>
      </c>
      <c r="X320" s="59">
        <f>IF(M320=0,0,R320/M320)</f>
        <v>706.85599999999999</v>
      </c>
      <c r="Y320" s="59">
        <f>IF(L320=0,0,IF(M320&gt;L320,X320,R320/L320))</f>
        <v>706.85599999999999</v>
      </c>
      <c r="Z320" s="60">
        <f>IF($N320&gt;$T$13,(DATEDIF($N320,$U$13,"M")*$X320),IF($Q320=0,(IF(V320*12&lt;T320,V320*12,T320)),(DATEDIF($T$13,$O320,"M")+1)*V320+(DATEDIF($O320,$U$13,"M")*X320)))</f>
        <v>4947.9920000000002</v>
      </c>
      <c r="AA320" s="60">
        <f>IF($N320&gt;$T$13,(DATEDIF($N320,$U$13,"M")*$Y320),IF($Q320=0,(IF(W320*12&lt;U320,W320*12,U320)),(DATEDIF($T$13,$O320,"M")+1)*W320+(DATEDIF($O320,$U$13,"M")*Y320)))</f>
        <v>4947.9920000000002</v>
      </c>
      <c r="AB320" s="60">
        <f>(U320+V320+W320+X320+Y320+T320+S320+R320+Q320+P320+O320+N320+Z320)/13</f>
        <v>23066.451692307695</v>
      </c>
      <c r="AC320" s="62">
        <f>'[1]2019'!AC311</f>
        <v>2.1999999999999999E-2</v>
      </c>
      <c r="AD320" s="62">
        <v>0.02</v>
      </c>
      <c r="AE320" s="63">
        <f>IF($C$3="УСН",0,IF(AND($E320="движимое",N320&gt;$AF$1),0,IF($G320=0,AB320*AC320,G320*AD320)))</f>
        <v>507.46193723076925</v>
      </c>
      <c r="AG320" s="108"/>
      <c r="AH320" s="108"/>
      <c r="AI320" s="108"/>
      <c r="AJ320" s="108"/>
      <c r="AK320" s="108">
        <v>0</v>
      </c>
      <c r="AL320" s="108">
        <f>R320</f>
        <v>84822.720000000001</v>
      </c>
      <c r="AM320" s="108">
        <f>AL320-Y320</f>
        <v>84115.864000000001</v>
      </c>
      <c r="AN320" s="108">
        <f>AM320-Y320</f>
        <v>83409.008000000002</v>
      </c>
      <c r="AO320" s="108">
        <f>AN320-Y320</f>
        <v>82702.152000000002</v>
      </c>
      <c r="AP320" s="108">
        <f>AO320-Y320</f>
        <v>81995.296000000002</v>
      </c>
      <c r="AQ320" s="108">
        <f>AP320-Y320</f>
        <v>81288.44</v>
      </c>
      <c r="AR320" s="108">
        <f t="shared" si="205"/>
        <v>80581.584000000003</v>
      </c>
      <c r="AS320" s="94" t="s">
        <v>857</v>
      </c>
      <c r="AT320" s="434"/>
      <c r="AU320" s="433">
        <f t="shared" ref="AU320:AU337" si="206">(S320+Z320)/Q320*100%</f>
        <v>5.8333333333333334E-2</v>
      </c>
      <c r="AV320" s="437">
        <f t="shared" si="204"/>
        <v>5.8333333333333334E-2</v>
      </c>
    </row>
    <row r="321" spans="1:48" s="43" customFormat="1" ht="32.25" customHeight="1" outlineLevel="1">
      <c r="A321" s="48">
        <f>A320+1</f>
        <v>221</v>
      </c>
      <c r="B321" s="105" t="s">
        <v>647</v>
      </c>
      <c r="C321" s="105"/>
      <c r="D321" s="48" t="s">
        <v>226</v>
      </c>
      <c r="E321" s="70" t="s">
        <v>128</v>
      </c>
      <c r="F321" s="49"/>
      <c r="G321" s="52"/>
      <c r="H321" s="51" t="s">
        <v>648</v>
      </c>
      <c r="I321" s="99"/>
      <c r="J321" s="54" t="s">
        <v>149</v>
      </c>
      <c r="K321" s="79"/>
      <c r="L321" s="55">
        <v>120</v>
      </c>
      <c r="M321" s="55">
        <v>120</v>
      </c>
      <c r="N321" s="55"/>
      <c r="O321" s="56">
        <v>43982</v>
      </c>
      <c r="P321" s="58"/>
      <c r="Q321" s="59">
        <v>41183.370000000003</v>
      </c>
      <c r="R321" s="59">
        <f t="shared" ref="R321:R337" si="207">SUM(P321:Q321)</f>
        <v>41183.370000000003</v>
      </c>
      <c r="S321" s="59">
        <f>IF(IF(P321=0,0,DATEDIF(N321,$T$13,"m")*V321)&gt;R321,R321,IF(P321=0,0,DATEDIF(N321,$T$13,"m")*V321))</f>
        <v>0</v>
      </c>
      <c r="T321" s="59">
        <f>IF(S321&lt;P321,(P321-S321),0)</f>
        <v>0</v>
      </c>
      <c r="U321" s="59">
        <f>T321+Q321-Z321</f>
        <v>38781.00675</v>
      </c>
      <c r="V321" s="59">
        <f>IF(K321=0,0,P321/K321)</f>
        <v>0</v>
      </c>
      <c r="W321" s="59">
        <f>IF(L321=0,0,IF(K321&gt;L321,V321,P321/L321))</f>
        <v>0</v>
      </c>
      <c r="X321" s="59">
        <f>IF(M321=0,0,R321/M321)</f>
        <v>343.19475</v>
      </c>
      <c r="Y321" s="59">
        <f>IF(L321=0,0,IF(M321&gt;L321,X321,R321/L321))</f>
        <v>343.19475</v>
      </c>
      <c r="Z321" s="60">
        <f>IF($N321&gt;$T$13,(DATEDIF($N321,$U$13,"M")*$X321),IF($Q321=0,(IF(V321*12&lt;T321,V321*12,T321)),(DATEDIF($T$13,$O321,"M")+1)*V321+(DATEDIF($O321,$U$13,"M")*X321)))</f>
        <v>2402.3632499999999</v>
      </c>
      <c r="AA321" s="60">
        <f>IF($N321&gt;$T$13,(DATEDIF($N321,$U$13,"M")*$Y321),IF($Q321=0,(IF(W321*12&lt;U321,W321*12,U321)),(DATEDIF($T$13,$O321,"M")+1)*W321+(DATEDIF($O321,$U$13,"M")*Y321)))</f>
        <v>2402.3632499999999</v>
      </c>
      <c r="AB321" s="109">
        <f>(U321+V321+W321+X321+Y321+T321+S321+R321+Q321+P321+O321+N321+Z321)/13</f>
        <v>12939.884576923077</v>
      </c>
      <c r="AC321" s="62">
        <f>'[1]2019'!AC312</f>
        <v>2.1999999999999999E-2</v>
      </c>
      <c r="AD321" s="62">
        <v>0.02</v>
      </c>
      <c r="AE321" s="63">
        <f>IF($C$3="УСН",0,IF(AND($E321="движимое",N321&gt;$AF$1),0,IF($G321=0,AB321*AC321,G321*AD321)))</f>
        <v>284.6774606923077</v>
      </c>
      <c r="AL321" s="108">
        <f>R321</f>
        <v>41183.370000000003</v>
      </c>
      <c r="AM321" s="108">
        <f>AL321-Y321</f>
        <v>40840.17525</v>
      </c>
      <c r="AN321" s="108">
        <f>AM321-Y321</f>
        <v>40496.980499999998</v>
      </c>
      <c r="AO321" s="108">
        <f>AN321-Y321</f>
        <v>40153.785749999995</v>
      </c>
      <c r="AP321" s="108">
        <f>AO321-Y321</f>
        <v>39810.590999999993</v>
      </c>
      <c r="AQ321" s="108">
        <f>AP321-Y321</f>
        <v>39467.396249999991</v>
      </c>
      <c r="AR321" s="108">
        <f t="shared" si="205"/>
        <v>39124.201499999988</v>
      </c>
      <c r="AS321" s="94" t="s">
        <v>857</v>
      </c>
      <c r="AT321" s="434"/>
      <c r="AU321" s="433">
        <f t="shared" si="206"/>
        <v>5.8333333333333327E-2</v>
      </c>
      <c r="AV321" s="437">
        <f t="shared" si="204"/>
        <v>5.8333333333333327E-2</v>
      </c>
    </row>
    <row r="322" spans="1:48" s="43" customFormat="1" ht="28.5" customHeight="1" outlineLevel="1">
      <c r="A322" s="48">
        <f t="shared" ref="A322:A338" si="208">A321+1</f>
        <v>222</v>
      </c>
      <c r="B322" s="105" t="s">
        <v>649</v>
      </c>
      <c r="C322" s="105"/>
      <c r="D322" s="48" t="s">
        <v>226</v>
      </c>
      <c r="E322" s="70" t="s">
        <v>128</v>
      </c>
      <c r="F322" s="49"/>
      <c r="G322" s="52"/>
      <c r="H322" s="51" t="s">
        <v>650</v>
      </c>
      <c r="I322" s="99"/>
      <c r="J322" s="54" t="s">
        <v>149</v>
      </c>
      <c r="K322" s="79"/>
      <c r="L322" s="55">
        <v>120</v>
      </c>
      <c r="M322" s="55">
        <v>120</v>
      </c>
      <c r="N322" s="55"/>
      <c r="O322" s="56">
        <v>44043</v>
      </c>
      <c r="P322" s="58"/>
      <c r="Q322" s="59">
        <v>49955.76</v>
      </c>
      <c r="R322" s="59">
        <f t="shared" si="207"/>
        <v>49955.76</v>
      </c>
      <c r="S322" s="59">
        <f t="shared" ref="S322:S337" si="209">IF(IF(P322=0,0,DATEDIF(N322,$T$13,"m")*V322)&gt;R322,R322,IF(P322=0,0,DATEDIF(N322,$T$13,"m")*V322))</f>
        <v>0</v>
      </c>
      <c r="T322" s="59">
        <f t="shared" ref="T322:T337" si="210">IF(S322&lt;P322,(P322-S322),0)</f>
        <v>0</v>
      </c>
      <c r="U322" s="59">
        <f t="shared" ref="U322:U337" si="211">T322+Q322-Z322</f>
        <v>47874.270000000004</v>
      </c>
      <c r="V322" s="59">
        <f t="shared" ref="V322:V337" si="212">IF(K322=0,0,P322/K322)</f>
        <v>0</v>
      </c>
      <c r="W322" s="59">
        <f t="shared" ref="W322:W337" si="213">IF(L322=0,0,IF(K322&gt;L322,V322,P322/L322))</f>
        <v>0</v>
      </c>
      <c r="X322" s="59">
        <f t="shared" ref="X322:X337" si="214">IF(M322=0,0,R322/M322)</f>
        <v>416.298</v>
      </c>
      <c r="Y322" s="59">
        <f t="shared" ref="Y322:Y337" si="215">IF(L322=0,0,IF(M322&gt;L322,X322,R322/L322))</f>
        <v>416.298</v>
      </c>
      <c r="Z322" s="60">
        <f t="shared" ref="Z322:Z337" si="216">IF($N322&gt;$T$13,(DATEDIF($N322,$U$13,"M")*$X322),IF($Q322=0,(IF(V322*12&lt;T322,V322*12,T322)),(DATEDIF($T$13,$O322,"M")+1)*V322+(DATEDIF($O322,$U$13,"M")*X322)))</f>
        <v>2081.4899999999998</v>
      </c>
      <c r="AA322" s="60">
        <f t="shared" ref="AA322:AA337" si="217">IF($N322&gt;$T$13,(DATEDIF($N322,$U$13,"M")*$Y322),IF($Q322=0,(IF(W322*12&lt;U322,W322*12,U322)),(DATEDIF($T$13,$O322,"M")+1)*W322+(DATEDIF($O322,$U$13,"M")*Y322)))</f>
        <v>2081.4899999999998</v>
      </c>
      <c r="AB322" s="60">
        <v>22576.160769230766</v>
      </c>
      <c r="AC322" s="62">
        <f>'[1]2019'!AC313</f>
        <v>2.1999999999999999E-2</v>
      </c>
      <c r="AD322" s="62">
        <v>0.02</v>
      </c>
      <c r="AE322" s="63">
        <f t="shared" ref="AE322:AE337" si="218">IF($C$3="УСН",0,IF(AND($E322="движимое",N322&gt;$AF$1),0,IF($G322=0,AB322*AC322,G322*AD322)))</f>
        <v>496.67553692307683</v>
      </c>
      <c r="AN322" s="108">
        <f>R322</f>
        <v>49955.76</v>
      </c>
      <c r="AO322" s="108">
        <f>AN322-Y322</f>
        <v>49539.462</v>
      </c>
      <c r="AP322" s="108">
        <f>AO322-Y322</f>
        <v>49123.163999999997</v>
      </c>
      <c r="AQ322" s="108">
        <f>AP322-Y322</f>
        <v>48706.865999999995</v>
      </c>
      <c r="AR322" s="108">
        <f t="shared" si="205"/>
        <v>48290.567999999992</v>
      </c>
      <c r="AS322" s="94" t="s">
        <v>857</v>
      </c>
      <c r="AT322" s="434"/>
      <c r="AU322" s="433">
        <f t="shared" si="206"/>
        <v>4.1666666666666657E-2</v>
      </c>
      <c r="AV322" s="437">
        <f t="shared" si="204"/>
        <v>4.1666666666666657E-2</v>
      </c>
    </row>
    <row r="323" spans="1:48" s="43" customFormat="1" ht="27.75" customHeight="1" outlineLevel="1">
      <c r="A323" s="48">
        <f t="shared" si="208"/>
        <v>223</v>
      </c>
      <c r="B323" s="105" t="s">
        <v>651</v>
      </c>
      <c r="C323" s="105"/>
      <c r="D323" s="48" t="s">
        <v>226</v>
      </c>
      <c r="E323" s="70" t="s">
        <v>128</v>
      </c>
      <c r="F323" s="49"/>
      <c r="G323" s="52"/>
      <c r="H323" s="51" t="s">
        <v>652</v>
      </c>
      <c r="I323" s="99"/>
      <c r="J323" s="54" t="s">
        <v>149</v>
      </c>
      <c r="K323" s="79"/>
      <c r="L323" s="55">
        <v>120</v>
      </c>
      <c r="M323" s="55">
        <v>120</v>
      </c>
      <c r="N323" s="55"/>
      <c r="O323" s="56">
        <v>44074</v>
      </c>
      <c r="P323" s="58"/>
      <c r="Q323" s="59">
        <v>35662.730000000003</v>
      </c>
      <c r="R323" s="59">
        <f t="shared" si="207"/>
        <v>35662.730000000003</v>
      </c>
      <c r="S323" s="59">
        <f t="shared" si="209"/>
        <v>0</v>
      </c>
      <c r="T323" s="59">
        <f t="shared" si="210"/>
        <v>0</v>
      </c>
      <c r="U323" s="59">
        <f t="shared" si="211"/>
        <v>34473.972333333339</v>
      </c>
      <c r="V323" s="59">
        <f t="shared" si="212"/>
        <v>0</v>
      </c>
      <c r="W323" s="59">
        <f t="shared" si="213"/>
        <v>0</v>
      </c>
      <c r="X323" s="59">
        <f t="shared" si="214"/>
        <v>297.18941666666672</v>
      </c>
      <c r="Y323" s="59">
        <f t="shared" si="215"/>
        <v>297.18941666666672</v>
      </c>
      <c r="Z323" s="60">
        <f t="shared" si="216"/>
        <v>1188.7576666666669</v>
      </c>
      <c r="AA323" s="60">
        <f t="shared" si="217"/>
        <v>1188.7576666666669</v>
      </c>
      <c r="AB323" s="109">
        <v>13487.827371794872</v>
      </c>
      <c r="AC323" s="62">
        <f>'[1]2019'!AC314</f>
        <v>2.1999999999999999E-2</v>
      </c>
      <c r="AD323" s="62">
        <v>0.02</v>
      </c>
      <c r="AE323" s="63">
        <f t="shared" si="218"/>
        <v>296.73220217948716</v>
      </c>
      <c r="AO323" s="108">
        <f>R323</f>
        <v>35662.730000000003</v>
      </c>
      <c r="AP323" s="43">
        <f>AO323-Y323</f>
        <v>35365.540583333335</v>
      </c>
      <c r="AQ323" s="43">
        <f>AP323-Y323</f>
        <v>35068.351166666667</v>
      </c>
      <c r="AR323" s="43">
        <f t="shared" si="205"/>
        <v>34771.161749999999</v>
      </c>
      <c r="AS323" s="94" t="s">
        <v>857</v>
      </c>
      <c r="AT323" s="434"/>
      <c r="AU323" s="433">
        <f t="shared" si="206"/>
        <v>3.3333333333333333E-2</v>
      </c>
      <c r="AV323" s="437">
        <f t="shared" si="204"/>
        <v>3.3333333333333333E-2</v>
      </c>
    </row>
    <row r="324" spans="1:48" s="43" customFormat="1" ht="25.5" outlineLevel="1">
      <c r="A324" s="48">
        <f t="shared" si="208"/>
        <v>224</v>
      </c>
      <c r="B324" s="105" t="s">
        <v>653</v>
      </c>
      <c r="C324" s="105"/>
      <c r="D324" s="48" t="s">
        <v>226</v>
      </c>
      <c r="E324" s="70" t="s">
        <v>128</v>
      </c>
      <c r="F324" s="49"/>
      <c r="G324" s="52"/>
      <c r="H324" s="51" t="s">
        <v>654</v>
      </c>
      <c r="I324" s="99"/>
      <c r="J324" s="54" t="s">
        <v>149</v>
      </c>
      <c r="K324" s="79"/>
      <c r="L324" s="55">
        <v>120</v>
      </c>
      <c r="M324" s="55">
        <v>120</v>
      </c>
      <c r="N324" s="55"/>
      <c r="O324" s="56">
        <v>44124</v>
      </c>
      <c r="P324" s="58"/>
      <c r="Q324" s="59">
        <v>1258741.1000000001</v>
      </c>
      <c r="R324" s="59">
        <f t="shared" si="207"/>
        <v>1258741.1000000001</v>
      </c>
      <c r="S324" s="59">
        <f t="shared" si="209"/>
        <v>0</v>
      </c>
      <c r="T324" s="59">
        <f t="shared" si="210"/>
        <v>0</v>
      </c>
      <c r="U324" s="59">
        <f t="shared" si="211"/>
        <v>1237762.0816666668</v>
      </c>
      <c r="V324" s="59">
        <f t="shared" si="212"/>
        <v>0</v>
      </c>
      <c r="W324" s="59">
        <f t="shared" si="213"/>
        <v>0</v>
      </c>
      <c r="X324" s="59">
        <f t="shared" si="214"/>
        <v>10489.509166666667</v>
      </c>
      <c r="Y324" s="59">
        <f t="shared" si="215"/>
        <v>10489.509166666667</v>
      </c>
      <c r="Z324" s="60">
        <f t="shared" si="216"/>
        <v>20979.018333333333</v>
      </c>
      <c r="AA324" s="60">
        <f t="shared" si="217"/>
        <v>20979.018333333333</v>
      </c>
      <c r="AB324" s="60">
        <v>288058.05942307692</v>
      </c>
      <c r="AC324" s="62">
        <f>'[1]2019'!AC315</f>
        <v>2.1999999999999999E-2</v>
      </c>
      <c r="AD324" s="62">
        <v>0.02</v>
      </c>
      <c r="AE324" s="63">
        <f t="shared" si="218"/>
        <v>6337.2773073076914</v>
      </c>
      <c r="AF324" s="64">
        <f>(T324+U324)/2</f>
        <v>618881.04083333339</v>
      </c>
      <c r="AG324" s="35"/>
      <c r="AQ324" s="108">
        <f>R324</f>
        <v>1258741.1000000001</v>
      </c>
      <c r="AR324" s="43">
        <f t="shared" si="205"/>
        <v>1248251.5908333333</v>
      </c>
      <c r="AS324" s="94" t="s">
        <v>857</v>
      </c>
      <c r="AT324" s="434"/>
      <c r="AU324" s="433">
        <f t="shared" si="206"/>
        <v>1.6666666666666666E-2</v>
      </c>
      <c r="AV324" s="437">
        <f t="shared" si="204"/>
        <v>1.6666666666666666E-2</v>
      </c>
    </row>
    <row r="325" spans="1:48" s="43" customFormat="1" ht="25.5" outlineLevel="1">
      <c r="A325" s="48">
        <f t="shared" si="208"/>
        <v>225</v>
      </c>
      <c r="B325" s="105" t="s">
        <v>655</v>
      </c>
      <c r="C325" s="105"/>
      <c r="D325" s="48" t="s">
        <v>226</v>
      </c>
      <c r="E325" s="70" t="s">
        <v>128</v>
      </c>
      <c r="F325" s="49"/>
      <c r="G325" s="52"/>
      <c r="H325" s="51" t="s">
        <v>656</v>
      </c>
      <c r="I325" s="99"/>
      <c r="J325" s="54" t="s">
        <v>149</v>
      </c>
      <c r="K325" s="79"/>
      <c r="L325" s="55">
        <v>120</v>
      </c>
      <c r="M325" s="55">
        <v>120</v>
      </c>
      <c r="N325" s="55"/>
      <c r="O325" s="56">
        <v>44134</v>
      </c>
      <c r="P325" s="58"/>
      <c r="Q325" s="59">
        <v>35898.44</v>
      </c>
      <c r="R325" s="59">
        <f t="shared" si="207"/>
        <v>35898.44</v>
      </c>
      <c r="S325" s="59">
        <f t="shared" si="209"/>
        <v>0</v>
      </c>
      <c r="T325" s="59">
        <f t="shared" si="210"/>
        <v>0</v>
      </c>
      <c r="U325" s="59">
        <f t="shared" si="211"/>
        <v>35300.132666666672</v>
      </c>
      <c r="V325" s="59">
        <f t="shared" si="212"/>
        <v>0</v>
      </c>
      <c r="W325" s="59">
        <f t="shared" si="213"/>
        <v>0</v>
      </c>
      <c r="X325" s="59">
        <f t="shared" si="214"/>
        <v>299.15366666666671</v>
      </c>
      <c r="Y325" s="59">
        <f t="shared" si="215"/>
        <v>299.15366666666671</v>
      </c>
      <c r="Z325" s="60">
        <f t="shared" si="216"/>
        <v>598.30733333333342</v>
      </c>
      <c r="AA325" s="60">
        <f t="shared" si="217"/>
        <v>598.30733333333342</v>
      </c>
      <c r="AB325" s="60">
        <v>8215.2199230769238</v>
      </c>
      <c r="AC325" s="62">
        <v>2.1999999999999999E-2</v>
      </c>
      <c r="AD325" s="62">
        <v>0.02</v>
      </c>
      <c r="AE325" s="63">
        <f t="shared" si="218"/>
        <v>180.73483830769231</v>
      </c>
      <c r="AQ325" s="108">
        <f>R325</f>
        <v>35898.44</v>
      </c>
      <c r="AR325" s="43">
        <f t="shared" si="205"/>
        <v>35599.286333333337</v>
      </c>
      <c r="AS325" s="94" t="s">
        <v>857</v>
      </c>
      <c r="AT325" s="434"/>
      <c r="AU325" s="433">
        <f t="shared" si="206"/>
        <v>1.6666666666666666E-2</v>
      </c>
      <c r="AV325" s="437">
        <f t="shared" si="204"/>
        <v>1.6666666666666666E-2</v>
      </c>
    </row>
    <row r="326" spans="1:48" s="43" customFormat="1" ht="25.5" outlineLevel="1">
      <c r="A326" s="48">
        <f t="shared" si="208"/>
        <v>226</v>
      </c>
      <c r="B326" s="105" t="s">
        <v>657</v>
      </c>
      <c r="C326" s="105"/>
      <c r="D326" s="48" t="s">
        <v>226</v>
      </c>
      <c r="E326" s="70" t="s">
        <v>128</v>
      </c>
      <c r="F326" s="49"/>
      <c r="G326" s="52"/>
      <c r="H326" s="51" t="s">
        <v>658</v>
      </c>
      <c r="I326" s="99"/>
      <c r="J326" s="54" t="s">
        <v>149</v>
      </c>
      <c r="K326" s="79"/>
      <c r="L326" s="55">
        <v>120</v>
      </c>
      <c r="M326" s="55">
        <v>120</v>
      </c>
      <c r="N326" s="55"/>
      <c r="O326" s="56">
        <v>44135</v>
      </c>
      <c r="P326" s="58"/>
      <c r="Q326" s="59">
        <v>47790.46</v>
      </c>
      <c r="R326" s="59">
        <f t="shared" si="207"/>
        <v>47790.46</v>
      </c>
      <c r="S326" s="59">
        <f t="shared" si="209"/>
        <v>0</v>
      </c>
      <c r="T326" s="59">
        <f t="shared" si="210"/>
        <v>0</v>
      </c>
      <c r="U326" s="59">
        <f t="shared" si="211"/>
        <v>46993.952333333335</v>
      </c>
      <c r="V326" s="59">
        <f t="shared" si="212"/>
        <v>0</v>
      </c>
      <c r="W326" s="59">
        <f t="shared" si="213"/>
        <v>0</v>
      </c>
      <c r="X326" s="59">
        <f t="shared" si="214"/>
        <v>398.25383333333332</v>
      </c>
      <c r="Y326" s="59">
        <f t="shared" si="215"/>
        <v>398.25383333333332</v>
      </c>
      <c r="Z326" s="60">
        <f t="shared" si="216"/>
        <v>796.50766666666664</v>
      </c>
      <c r="AA326" s="60">
        <f t="shared" si="217"/>
        <v>796.50766666666664</v>
      </c>
      <c r="AB326" s="60">
        <v>10936.662961538461</v>
      </c>
      <c r="AC326" s="62">
        <v>2.1999999999999999E-2</v>
      </c>
      <c r="AD326" s="62">
        <v>0.02</v>
      </c>
      <c r="AE326" s="63">
        <f t="shared" si="218"/>
        <v>240.60658515384611</v>
      </c>
      <c r="AQ326" s="108">
        <f>R326</f>
        <v>47790.46</v>
      </c>
      <c r="AR326" s="43">
        <f t="shared" si="205"/>
        <v>47392.206166666663</v>
      </c>
      <c r="AS326" s="94" t="s">
        <v>857</v>
      </c>
      <c r="AT326" s="434"/>
      <c r="AU326" s="433">
        <f t="shared" si="206"/>
        <v>1.6666666666666666E-2</v>
      </c>
      <c r="AV326" s="437">
        <f t="shared" si="204"/>
        <v>1.6666666666666666E-2</v>
      </c>
    </row>
    <row r="327" spans="1:48" s="43" customFormat="1" ht="25.5" outlineLevel="1">
      <c r="A327" s="48">
        <f t="shared" si="208"/>
        <v>227</v>
      </c>
      <c r="B327" s="105" t="s">
        <v>659</v>
      </c>
      <c r="C327" s="105"/>
      <c r="D327" s="48" t="s">
        <v>226</v>
      </c>
      <c r="E327" s="70" t="s">
        <v>128</v>
      </c>
      <c r="F327" s="49"/>
      <c r="G327" s="52"/>
      <c r="H327" s="51" t="s">
        <v>660</v>
      </c>
      <c r="I327" s="99"/>
      <c r="J327" s="54" t="s">
        <v>149</v>
      </c>
      <c r="K327" s="79"/>
      <c r="L327" s="55">
        <v>120</v>
      </c>
      <c r="M327" s="55">
        <v>120</v>
      </c>
      <c r="N327" s="55"/>
      <c r="O327" s="56">
        <v>44146</v>
      </c>
      <c r="P327" s="58"/>
      <c r="Q327" s="59">
        <v>624418</v>
      </c>
      <c r="R327" s="59">
        <f t="shared" si="207"/>
        <v>624418</v>
      </c>
      <c r="S327" s="59">
        <f t="shared" si="209"/>
        <v>0</v>
      </c>
      <c r="T327" s="59">
        <f t="shared" si="210"/>
        <v>0</v>
      </c>
      <c r="U327" s="59">
        <f t="shared" si="211"/>
        <v>619214.51666666672</v>
      </c>
      <c r="V327" s="59">
        <f t="shared" si="212"/>
        <v>0</v>
      </c>
      <c r="W327" s="59">
        <f t="shared" si="213"/>
        <v>0</v>
      </c>
      <c r="X327" s="59">
        <f t="shared" si="214"/>
        <v>5203.4833333333336</v>
      </c>
      <c r="Y327" s="59">
        <f t="shared" si="215"/>
        <v>5203.4833333333336</v>
      </c>
      <c r="Z327" s="60">
        <f t="shared" si="216"/>
        <v>5203.4833333333336</v>
      </c>
      <c r="AA327" s="60">
        <f t="shared" si="217"/>
        <v>5203.4833333333336</v>
      </c>
      <c r="AB327" s="60">
        <v>23297.06282051282</v>
      </c>
      <c r="AC327" s="62">
        <v>2.1999999999999999E-2</v>
      </c>
      <c r="AD327" s="62">
        <v>0.02</v>
      </c>
      <c r="AE327" s="63">
        <f t="shared" si="218"/>
        <v>512.535382051282</v>
      </c>
      <c r="AR327" s="108">
        <f>R329</f>
        <v>154032.65</v>
      </c>
      <c r="AS327" s="94" t="s">
        <v>856</v>
      </c>
      <c r="AT327" s="434"/>
      <c r="AU327" s="433">
        <f t="shared" si="206"/>
        <v>8.3333333333333332E-3</v>
      </c>
      <c r="AV327" s="437">
        <f t="shared" si="204"/>
        <v>8.3333333333333332E-3</v>
      </c>
    </row>
    <row r="328" spans="1:48" s="43" customFormat="1" ht="25.5" outlineLevel="1">
      <c r="A328" s="48">
        <f t="shared" si="208"/>
        <v>228</v>
      </c>
      <c r="B328" s="105" t="s">
        <v>661</v>
      </c>
      <c r="C328" s="105"/>
      <c r="D328" s="48" t="s">
        <v>226</v>
      </c>
      <c r="E328" s="70" t="s">
        <v>128</v>
      </c>
      <c r="F328" s="49"/>
      <c r="G328" s="52"/>
      <c r="H328" s="51" t="s">
        <v>662</v>
      </c>
      <c r="I328" s="99"/>
      <c r="J328" s="54" t="s">
        <v>149</v>
      </c>
      <c r="K328" s="79"/>
      <c r="L328" s="55">
        <v>120</v>
      </c>
      <c r="M328" s="55">
        <v>120</v>
      </c>
      <c r="N328" s="55"/>
      <c r="O328" s="56">
        <v>44196</v>
      </c>
      <c r="P328" s="58"/>
      <c r="Q328" s="59">
        <v>153948.12</v>
      </c>
      <c r="R328" s="59">
        <f t="shared" si="207"/>
        <v>153948.12</v>
      </c>
      <c r="S328" s="59">
        <f t="shared" si="209"/>
        <v>0</v>
      </c>
      <c r="T328" s="59">
        <f t="shared" si="210"/>
        <v>0</v>
      </c>
      <c r="U328" s="59">
        <f t="shared" si="211"/>
        <v>153948.12</v>
      </c>
      <c r="V328" s="59">
        <f t="shared" si="212"/>
        <v>0</v>
      </c>
      <c r="W328" s="59">
        <f t="shared" si="213"/>
        <v>0</v>
      </c>
      <c r="X328" s="59">
        <f t="shared" si="214"/>
        <v>1282.9010000000001</v>
      </c>
      <c r="Y328" s="59">
        <f t="shared" si="215"/>
        <v>1282.9010000000001</v>
      </c>
      <c r="Z328" s="60">
        <f t="shared" si="216"/>
        <v>0</v>
      </c>
      <c r="AA328" s="60">
        <f t="shared" si="217"/>
        <v>0</v>
      </c>
      <c r="AB328" s="60">
        <v>23585.64146153846</v>
      </c>
      <c r="AC328" s="62">
        <v>2.1999999999999999E-2</v>
      </c>
      <c r="AD328" s="62">
        <v>0.02</v>
      </c>
      <c r="AE328" s="63">
        <f t="shared" si="218"/>
        <v>518.8841121538461</v>
      </c>
      <c r="AR328" s="108">
        <f>R328</f>
        <v>153948.12</v>
      </c>
      <c r="AS328" s="94" t="s">
        <v>857</v>
      </c>
      <c r="AT328" s="434"/>
      <c r="AU328" s="433">
        <f t="shared" si="206"/>
        <v>0</v>
      </c>
      <c r="AV328" s="437">
        <f t="shared" si="204"/>
        <v>0</v>
      </c>
    </row>
    <row r="329" spans="1:48" s="43" customFormat="1" ht="25.5" outlineLevel="1">
      <c r="A329" s="48">
        <f t="shared" si="208"/>
        <v>229</v>
      </c>
      <c r="B329" s="105" t="s">
        <v>663</v>
      </c>
      <c r="C329" s="105"/>
      <c r="D329" s="48" t="s">
        <v>226</v>
      </c>
      <c r="E329" s="48" t="s">
        <v>128</v>
      </c>
      <c r="F329" s="49"/>
      <c r="G329" s="52"/>
      <c r="H329" s="51" t="s">
        <v>664</v>
      </c>
      <c r="I329" s="99"/>
      <c r="J329" s="54" t="s">
        <v>149</v>
      </c>
      <c r="K329" s="79"/>
      <c r="L329" s="55">
        <v>120</v>
      </c>
      <c r="M329" s="55">
        <v>120</v>
      </c>
      <c r="N329" s="55"/>
      <c r="O329" s="56">
        <v>44196</v>
      </c>
      <c r="P329" s="58"/>
      <c r="Q329" s="59">
        <v>154032.65</v>
      </c>
      <c r="R329" s="59">
        <f t="shared" si="207"/>
        <v>154032.65</v>
      </c>
      <c r="S329" s="59">
        <f t="shared" si="209"/>
        <v>0</v>
      </c>
      <c r="T329" s="59">
        <f t="shared" si="210"/>
        <v>0</v>
      </c>
      <c r="U329" s="59">
        <f t="shared" si="211"/>
        <v>154032.65</v>
      </c>
      <c r="V329" s="59">
        <f t="shared" si="212"/>
        <v>0</v>
      </c>
      <c r="W329" s="59">
        <f t="shared" si="213"/>
        <v>0</v>
      </c>
      <c r="X329" s="59">
        <f t="shared" si="214"/>
        <v>1283.6054166666665</v>
      </c>
      <c r="Y329" s="59">
        <f t="shared" si="215"/>
        <v>1283.6054166666665</v>
      </c>
      <c r="Z329" s="60">
        <f t="shared" si="216"/>
        <v>0</v>
      </c>
      <c r="AA329" s="60">
        <f t="shared" si="217"/>
        <v>0</v>
      </c>
      <c r="AB329" s="60">
        <v>11848.665384615384</v>
      </c>
      <c r="AC329" s="62">
        <v>2.1999999999999999E-2</v>
      </c>
      <c r="AD329" s="62">
        <v>0.02</v>
      </c>
      <c r="AE329" s="63">
        <f t="shared" si="218"/>
        <v>260.67063846153843</v>
      </c>
      <c r="AF329" s="64">
        <f>(T329+U329)/2</f>
        <v>77016.324999999997</v>
      </c>
      <c r="AG329" s="35"/>
      <c r="AS329" s="94" t="s">
        <v>857</v>
      </c>
      <c r="AT329" s="434"/>
      <c r="AU329" s="433">
        <f t="shared" si="206"/>
        <v>0</v>
      </c>
      <c r="AV329" s="437">
        <f t="shared" si="204"/>
        <v>0</v>
      </c>
    </row>
    <row r="330" spans="1:48" s="43" customFormat="1" ht="25.5" outlineLevel="1">
      <c r="A330" s="48">
        <f t="shared" si="208"/>
        <v>230</v>
      </c>
      <c r="B330" s="105" t="s">
        <v>665</v>
      </c>
      <c r="C330" s="105"/>
      <c r="D330" s="48" t="s">
        <v>226</v>
      </c>
      <c r="E330" s="48" t="s">
        <v>128</v>
      </c>
      <c r="F330" s="49"/>
      <c r="G330" s="52"/>
      <c r="H330" s="51" t="s">
        <v>666</v>
      </c>
      <c r="I330" s="99"/>
      <c r="J330" s="54" t="s">
        <v>87</v>
      </c>
      <c r="K330" s="79"/>
      <c r="L330" s="55">
        <v>240</v>
      </c>
      <c r="M330" s="55">
        <v>240</v>
      </c>
      <c r="N330" s="55"/>
      <c r="O330" s="56">
        <v>44196</v>
      </c>
      <c r="P330" s="58"/>
      <c r="Q330" s="59">
        <v>24500847.510000002</v>
      </c>
      <c r="R330" s="59">
        <f t="shared" si="207"/>
        <v>24500847.510000002</v>
      </c>
      <c r="S330" s="59">
        <f t="shared" si="209"/>
        <v>0</v>
      </c>
      <c r="T330" s="59">
        <f t="shared" si="210"/>
        <v>0</v>
      </c>
      <c r="U330" s="59">
        <f t="shared" si="211"/>
        <v>24500847.510000002</v>
      </c>
      <c r="V330" s="59">
        <f t="shared" si="212"/>
        <v>0</v>
      </c>
      <c r="W330" s="59">
        <f t="shared" si="213"/>
        <v>0</v>
      </c>
      <c r="X330" s="59">
        <f t="shared" si="214"/>
        <v>102086.864625</v>
      </c>
      <c r="Y330" s="59">
        <f t="shared" si="215"/>
        <v>102086.864625</v>
      </c>
      <c r="Z330" s="60">
        <f t="shared" si="216"/>
        <v>0</v>
      </c>
      <c r="AA330" s="60">
        <f t="shared" si="217"/>
        <v>0</v>
      </c>
      <c r="AB330" s="60">
        <v>1884680.5776923078</v>
      </c>
      <c r="AC330" s="62">
        <v>2.1999999999999999E-2</v>
      </c>
      <c r="AD330" s="62">
        <v>0.02</v>
      </c>
      <c r="AE330" s="63">
        <f t="shared" si="218"/>
        <v>41462.972709230766</v>
      </c>
      <c r="AF330" s="64">
        <f>(T330+U330)/2</f>
        <v>12250423.755000001</v>
      </c>
      <c r="AG330" s="35"/>
      <c r="AS330" s="94" t="s">
        <v>856</v>
      </c>
      <c r="AT330" s="434"/>
      <c r="AU330" s="433">
        <f t="shared" si="206"/>
        <v>0</v>
      </c>
      <c r="AV330" s="437">
        <f t="shared" si="204"/>
        <v>0</v>
      </c>
    </row>
    <row r="331" spans="1:48" s="43" customFormat="1" ht="25.5" outlineLevel="1">
      <c r="A331" s="48">
        <f t="shared" si="208"/>
        <v>231</v>
      </c>
      <c r="B331" s="105" t="s">
        <v>667</v>
      </c>
      <c r="C331" s="105"/>
      <c r="D331" s="48" t="s">
        <v>226</v>
      </c>
      <c r="E331" s="48" t="s">
        <v>128</v>
      </c>
      <c r="F331" s="49"/>
      <c r="G331" s="52"/>
      <c r="H331" s="51" t="s">
        <v>668</v>
      </c>
      <c r="I331" s="99"/>
      <c r="J331" s="54" t="s">
        <v>149</v>
      </c>
      <c r="K331" s="79"/>
      <c r="L331" s="55">
        <v>120</v>
      </c>
      <c r="M331" s="55">
        <v>120</v>
      </c>
      <c r="N331" s="55"/>
      <c r="O331" s="56">
        <v>44196</v>
      </c>
      <c r="P331" s="58"/>
      <c r="Q331" s="59">
        <v>15833.33</v>
      </c>
      <c r="R331" s="59">
        <f t="shared" si="207"/>
        <v>15833.33</v>
      </c>
      <c r="S331" s="59">
        <f t="shared" si="209"/>
        <v>0</v>
      </c>
      <c r="T331" s="59">
        <f t="shared" si="210"/>
        <v>0</v>
      </c>
      <c r="U331" s="59">
        <f t="shared" si="211"/>
        <v>15833.33</v>
      </c>
      <c r="V331" s="59">
        <f t="shared" si="212"/>
        <v>0</v>
      </c>
      <c r="W331" s="59">
        <f t="shared" si="213"/>
        <v>0</v>
      </c>
      <c r="X331" s="59">
        <f t="shared" si="214"/>
        <v>131.94441666666665</v>
      </c>
      <c r="Y331" s="59">
        <f t="shared" si="215"/>
        <v>131.94441666666665</v>
      </c>
      <c r="Z331" s="60">
        <f t="shared" si="216"/>
        <v>0</v>
      </c>
      <c r="AA331" s="60">
        <f t="shared" si="217"/>
        <v>0</v>
      </c>
      <c r="AB331" s="60">
        <v>1217.9484615384615</v>
      </c>
      <c r="AC331" s="62">
        <v>2.1999999999999999E-2</v>
      </c>
      <c r="AD331" s="62">
        <v>0.02</v>
      </c>
      <c r="AE331" s="63">
        <f t="shared" si="218"/>
        <v>26.794866153846151</v>
      </c>
      <c r="AS331" s="94" t="s">
        <v>857</v>
      </c>
      <c r="AT331" s="434"/>
      <c r="AU331" s="433">
        <f t="shared" si="206"/>
        <v>0</v>
      </c>
      <c r="AV331" s="437">
        <f t="shared" si="204"/>
        <v>0</v>
      </c>
    </row>
    <row r="332" spans="1:48" s="43" customFormat="1" ht="25.5" outlineLevel="1">
      <c r="A332" s="48">
        <f t="shared" si="208"/>
        <v>232</v>
      </c>
      <c r="B332" s="105" t="s">
        <v>669</v>
      </c>
      <c r="C332" s="105"/>
      <c r="D332" s="48" t="s">
        <v>226</v>
      </c>
      <c r="E332" s="48" t="s">
        <v>82</v>
      </c>
      <c r="F332" s="49"/>
      <c r="G332" s="52"/>
      <c r="H332" s="51" t="s">
        <v>670</v>
      </c>
      <c r="I332" s="99"/>
      <c r="J332" s="54" t="s">
        <v>149</v>
      </c>
      <c r="K332" s="79"/>
      <c r="L332" s="55">
        <v>120</v>
      </c>
      <c r="M332" s="55">
        <v>120</v>
      </c>
      <c r="N332" s="55"/>
      <c r="O332" s="56">
        <v>44196</v>
      </c>
      <c r="P332" s="58"/>
      <c r="Q332" s="59">
        <v>27500</v>
      </c>
      <c r="R332" s="59">
        <f t="shared" si="207"/>
        <v>27500</v>
      </c>
      <c r="S332" s="59">
        <f t="shared" si="209"/>
        <v>0</v>
      </c>
      <c r="T332" s="59">
        <f t="shared" si="210"/>
        <v>0</v>
      </c>
      <c r="U332" s="59">
        <f t="shared" si="211"/>
        <v>27500</v>
      </c>
      <c r="V332" s="59">
        <f t="shared" si="212"/>
        <v>0</v>
      </c>
      <c r="W332" s="59">
        <f t="shared" si="213"/>
        <v>0</v>
      </c>
      <c r="X332" s="59">
        <f t="shared" si="214"/>
        <v>229.16666666666666</v>
      </c>
      <c r="Y332" s="59">
        <f t="shared" si="215"/>
        <v>229.16666666666666</v>
      </c>
      <c r="Z332" s="60">
        <f t="shared" si="216"/>
        <v>0</v>
      </c>
      <c r="AA332" s="60">
        <f t="shared" si="217"/>
        <v>0</v>
      </c>
      <c r="AB332" s="60">
        <v>2115.3846153846152</v>
      </c>
      <c r="AC332" s="62">
        <v>2.1999999999999999E-2</v>
      </c>
      <c r="AD332" s="62">
        <v>0.02</v>
      </c>
      <c r="AE332" s="63">
        <f t="shared" si="218"/>
        <v>46.538461538461533</v>
      </c>
      <c r="AF332" s="64">
        <f t="shared" ref="AF332:AF337" si="219">(T332+U332)/2</f>
        <v>13750</v>
      </c>
      <c r="AG332" s="35"/>
      <c r="AS332" s="94" t="s">
        <v>857</v>
      </c>
      <c r="AT332" s="434"/>
      <c r="AU332" s="433">
        <f t="shared" si="206"/>
        <v>0</v>
      </c>
      <c r="AV332" s="437">
        <f t="shared" si="204"/>
        <v>0</v>
      </c>
    </row>
    <row r="333" spans="1:48" s="43" customFormat="1" ht="25.5" outlineLevel="1">
      <c r="A333" s="48">
        <f t="shared" si="208"/>
        <v>233</v>
      </c>
      <c r="B333" s="105" t="s">
        <v>671</v>
      </c>
      <c r="C333" s="105"/>
      <c r="D333" s="48" t="s">
        <v>226</v>
      </c>
      <c r="E333" s="48" t="s">
        <v>82</v>
      </c>
      <c r="F333" s="49"/>
      <c r="G333" s="52"/>
      <c r="H333" s="51" t="s">
        <v>672</v>
      </c>
      <c r="I333" s="99"/>
      <c r="J333" s="54" t="s">
        <v>149</v>
      </c>
      <c r="K333" s="79"/>
      <c r="L333" s="55">
        <v>120</v>
      </c>
      <c r="M333" s="55">
        <v>120</v>
      </c>
      <c r="N333" s="55"/>
      <c r="O333" s="56">
        <v>44196</v>
      </c>
      <c r="P333" s="58"/>
      <c r="Q333" s="59">
        <v>69166.67</v>
      </c>
      <c r="R333" s="59">
        <f t="shared" si="207"/>
        <v>69166.67</v>
      </c>
      <c r="S333" s="59">
        <f t="shared" si="209"/>
        <v>0</v>
      </c>
      <c r="T333" s="59">
        <f t="shared" si="210"/>
        <v>0</v>
      </c>
      <c r="U333" s="59">
        <f t="shared" si="211"/>
        <v>69166.67</v>
      </c>
      <c r="V333" s="59">
        <f t="shared" si="212"/>
        <v>0</v>
      </c>
      <c r="W333" s="59">
        <f t="shared" si="213"/>
        <v>0</v>
      </c>
      <c r="X333" s="59">
        <f t="shared" si="214"/>
        <v>576.38891666666666</v>
      </c>
      <c r="Y333" s="59">
        <f t="shared" si="215"/>
        <v>576.38891666666666</v>
      </c>
      <c r="Z333" s="60">
        <f t="shared" si="216"/>
        <v>0</v>
      </c>
      <c r="AA333" s="60">
        <f t="shared" si="217"/>
        <v>0</v>
      </c>
      <c r="AB333" s="60">
        <v>5320.5130769230764</v>
      </c>
      <c r="AC333" s="62">
        <v>2.1999999999999999E-2</v>
      </c>
      <c r="AD333" s="62">
        <v>0.02</v>
      </c>
      <c r="AE333" s="63">
        <f t="shared" si="218"/>
        <v>117.05128769230767</v>
      </c>
      <c r="AF333" s="64">
        <f t="shared" si="219"/>
        <v>34583.334999999999</v>
      </c>
      <c r="AG333" s="35"/>
      <c r="AS333" s="94" t="s">
        <v>857</v>
      </c>
      <c r="AT333" s="434"/>
      <c r="AU333" s="433">
        <f t="shared" si="206"/>
        <v>0</v>
      </c>
      <c r="AV333" s="437">
        <f t="shared" si="204"/>
        <v>0</v>
      </c>
    </row>
    <row r="334" spans="1:48" s="43" customFormat="1" ht="45" customHeight="1" outlineLevel="1">
      <c r="A334" s="48">
        <f t="shared" si="208"/>
        <v>234</v>
      </c>
      <c r="B334" s="105" t="s">
        <v>673</v>
      </c>
      <c r="C334" s="105"/>
      <c r="D334" s="48" t="s">
        <v>226</v>
      </c>
      <c r="E334" s="48" t="s">
        <v>82</v>
      </c>
      <c r="F334" s="49"/>
      <c r="G334" s="52"/>
      <c r="H334" s="51" t="s">
        <v>674</v>
      </c>
      <c r="I334" s="99"/>
      <c r="J334" s="54" t="s">
        <v>149</v>
      </c>
      <c r="K334" s="79"/>
      <c r="L334" s="55">
        <v>120</v>
      </c>
      <c r="M334" s="55">
        <v>120</v>
      </c>
      <c r="N334" s="55"/>
      <c r="O334" s="56">
        <v>44196</v>
      </c>
      <c r="P334" s="58"/>
      <c r="Q334" s="59">
        <v>29166.67</v>
      </c>
      <c r="R334" s="59">
        <f>SUM(P334:Q334)</f>
        <v>29166.67</v>
      </c>
      <c r="S334" s="59">
        <f t="shared" si="209"/>
        <v>0</v>
      </c>
      <c r="T334" s="59">
        <f t="shared" si="210"/>
        <v>0</v>
      </c>
      <c r="U334" s="59">
        <f t="shared" si="211"/>
        <v>29166.67</v>
      </c>
      <c r="V334" s="59">
        <f t="shared" si="212"/>
        <v>0</v>
      </c>
      <c r="W334" s="59">
        <f t="shared" si="213"/>
        <v>0</v>
      </c>
      <c r="X334" s="59">
        <f t="shared" si="214"/>
        <v>243.05558333333332</v>
      </c>
      <c r="Y334" s="59">
        <f t="shared" si="215"/>
        <v>243.05558333333332</v>
      </c>
      <c r="Z334" s="60">
        <f t="shared" si="216"/>
        <v>0</v>
      </c>
      <c r="AA334" s="60">
        <f t="shared" si="217"/>
        <v>0</v>
      </c>
      <c r="AB334" s="60">
        <v>2243.5899999999997</v>
      </c>
      <c r="AC334" s="62">
        <v>2.1999999999999999E-2</v>
      </c>
      <c r="AD334" s="62">
        <v>0.02</v>
      </c>
      <c r="AE334" s="63">
        <f t="shared" si="218"/>
        <v>49.358979999999988</v>
      </c>
      <c r="AF334" s="64">
        <f t="shared" si="219"/>
        <v>14583.334999999999</v>
      </c>
      <c r="AG334" s="35"/>
      <c r="AS334" s="94" t="s">
        <v>857</v>
      </c>
      <c r="AT334" s="434"/>
      <c r="AU334" s="433">
        <f t="shared" si="206"/>
        <v>0</v>
      </c>
      <c r="AV334" s="437">
        <f t="shared" si="204"/>
        <v>0</v>
      </c>
    </row>
    <row r="335" spans="1:48" s="43" customFormat="1" ht="25.5" outlineLevel="1">
      <c r="A335" s="48">
        <f t="shared" si="208"/>
        <v>235</v>
      </c>
      <c r="B335" s="105" t="s">
        <v>675</v>
      </c>
      <c r="C335" s="105"/>
      <c r="D335" s="48" t="s">
        <v>226</v>
      </c>
      <c r="E335" s="48" t="s">
        <v>82</v>
      </c>
      <c r="F335" s="49"/>
      <c r="G335" s="52"/>
      <c r="H335" s="51" t="s">
        <v>676</v>
      </c>
      <c r="I335" s="99"/>
      <c r="J335" s="54" t="s">
        <v>149</v>
      </c>
      <c r="K335" s="79"/>
      <c r="L335" s="55">
        <v>120</v>
      </c>
      <c r="M335" s="55">
        <v>120</v>
      </c>
      <c r="N335" s="55"/>
      <c r="O335" s="56">
        <v>44196</v>
      </c>
      <c r="P335" s="58"/>
      <c r="Q335" s="59">
        <v>307009.71000000002</v>
      </c>
      <c r="R335" s="59">
        <f t="shared" si="207"/>
        <v>307009.71000000002</v>
      </c>
      <c r="S335" s="59">
        <f t="shared" si="209"/>
        <v>0</v>
      </c>
      <c r="T335" s="59">
        <f t="shared" si="210"/>
        <v>0</v>
      </c>
      <c r="U335" s="59">
        <f t="shared" si="211"/>
        <v>307009.71000000002</v>
      </c>
      <c r="V335" s="59">
        <f t="shared" si="212"/>
        <v>0</v>
      </c>
      <c r="W335" s="59">
        <f t="shared" si="213"/>
        <v>0</v>
      </c>
      <c r="X335" s="59">
        <f t="shared" si="214"/>
        <v>2558.4142500000003</v>
      </c>
      <c r="Y335" s="59">
        <f t="shared" si="215"/>
        <v>2558.4142500000003</v>
      </c>
      <c r="Z335" s="60">
        <f t="shared" si="216"/>
        <v>0</v>
      </c>
      <c r="AA335" s="60">
        <f t="shared" si="217"/>
        <v>0</v>
      </c>
      <c r="AB335" s="60">
        <v>23616.131538461541</v>
      </c>
      <c r="AC335" s="62">
        <v>2.1999999999999999E-2</v>
      </c>
      <c r="AD335" s="62">
        <v>0.02</v>
      </c>
      <c r="AE335" s="63">
        <f t="shared" si="218"/>
        <v>519.55489384615385</v>
      </c>
      <c r="AF335" s="64">
        <f t="shared" si="219"/>
        <v>153504.85500000001</v>
      </c>
      <c r="AG335" s="35"/>
      <c r="AS335" s="94" t="s">
        <v>857</v>
      </c>
      <c r="AT335" s="434"/>
      <c r="AU335" s="433">
        <f t="shared" si="206"/>
        <v>0</v>
      </c>
      <c r="AV335" s="437">
        <f t="shared" si="204"/>
        <v>0</v>
      </c>
    </row>
    <row r="336" spans="1:48" s="43" customFormat="1" ht="25.5" outlineLevel="1">
      <c r="A336" s="48">
        <f t="shared" si="208"/>
        <v>236</v>
      </c>
      <c r="B336" s="105" t="s">
        <v>677</v>
      </c>
      <c r="C336" s="105"/>
      <c r="D336" s="48" t="s">
        <v>226</v>
      </c>
      <c r="E336" s="48" t="s">
        <v>82</v>
      </c>
      <c r="F336" s="49"/>
      <c r="G336" s="52"/>
      <c r="H336" s="51" t="s">
        <v>678</v>
      </c>
      <c r="I336" s="99"/>
      <c r="J336" s="54" t="s">
        <v>149</v>
      </c>
      <c r="K336" s="79"/>
      <c r="L336" s="55">
        <v>120</v>
      </c>
      <c r="M336" s="55">
        <v>120</v>
      </c>
      <c r="N336" s="55"/>
      <c r="O336" s="56">
        <v>44196</v>
      </c>
      <c r="P336" s="58"/>
      <c r="Q336" s="59">
        <v>16169.76</v>
      </c>
      <c r="R336" s="59">
        <f t="shared" si="207"/>
        <v>16169.76</v>
      </c>
      <c r="S336" s="59">
        <f t="shared" si="209"/>
        <v>0</v>
      </c>
      <c r="T336" s="59">
        <f t="shared" si="210"/>
        <v>0</v>
      </c>
      <c r="U336" s="59">
        <f t="shared" si="211"/>
        <v>16169.76</v>
      </c>
      <c r="V336" s="59">
        <f t="shared" si="212"/>
        <v>0</v>
      </c>
      <c r="W336" s="59">
        <f t="shared" si="213"/>
        <v>0</v>
      </c>
      <c r="X336" s="59">
        <f t="shared" si="214"/>
        <v>134.74799999999999</v>
      </c>
      <c r="Y336" s="59">
        <f t="shared" si="215"/>
        <v>134.74799999999999</v>
      </c>
      <c r="Z336" s="60">
        <f t="shared" si="216"/>
        <v>0</v>
      </c>
      <c r="AA336" s="60">
        <f t="shared" si="217"/>
        <v>0</v>
      </c>
      <c r="AB336" s="60">
        <v>1243.8276923076924</v>
      </c>
      <c r="AC336" s="62">
        <v>2.1999999999999999E-2</v>
      </c>
      <c r="AD336" s="62">
        <v>0.02</v>
      </c>
      <c r="AE336" s="63">
        <f t="shared" si="218"/>
        <v>27.36420923076923</v>
      </c>
      <c r="AF336" s="64">
        <f t="shared" si="219"/>
        <v>8084.88</v>
      </c>
      <c r="AG336" s="35"/>
      <c r="AS336" s="94" t="s">
        <v>857</v>
      </c>
      <c r="AT336" s="434"/>
      <c r="AU336" s="433">
        <f t="shared" si="206"/>
        <v>0</v>
      </c>
      <c r="AV336" s="437">
        <f t="shared" si="204"/>
        <v>0</v>
      </c>
    </row>
    <row r="337" spans="1:54" s="43" customFormat="1" ht="37.5" customHeight="1" outlineLevel="1">
      <c r="A337" s="48">
        <f t="shared" si="208"/>
        <v>237</v>
      </c>
      <c r="B337" s="105" t="s">
        <v>679</v>
      </c>
      <c r="C337" s="105"/>
      <c r="D337" s="48" t="s">
        <v>226</v>
      </c>
      <c r="E337" s="48" t="s">
        <v>82</v>
      </c>
      <c r="F337" s="49"/>
      <c r="G337" s="52"/>
      <c r="H337" s="51" t="s">
        <v>680</v>
      </c>
      <c r="I337" s="99"/>
      <c r="J337" s="54" t="s">
        <v>149</v>
      </c>
      <c r="K337" s="79"/>
      <c r="L337" s="55">
        <v>120</v>
      </c>
      <c r="M337" s="55">
        <v>120</v>
      </c>
      <c r="N337" s="55"/>
      <c r="O337" s="56">
        <v>44196</v>
      </c>
      <c r="P337" s="58"/>
      <c r="Q337" s="59">
        <v>329305.8</v>
      </c>
      <c r="R337" s="59">
        <f t="shared" si="207"/>
        <v>329305.8</v>
      </c>
      <c r="S337" s="59">
        <f t="shared" si="209"/>
        <v>0</v>
      </c>
      <c r="T337" s="59">
        <f t="shared" si="210"/>
        <v>0</v>
      </c>
      <c r="U337" s="59">
        <f t="shared" si="211"/>
        <v>329305.8</v>
      </c>
      <c r="V337" s="59">
        <f t="shared" si="212"/>
        <v>0</v>
      </c>
      <c r="W337" s="59">
        <f t="shared" si="213"/>
        <v>0</v>
      </c>
      <c r="X337" s="59">
        <f t="shared" si="214"/>
        <v>2744.2149999999997</v>
      </c>
      <c r="Y337" s="59">
        <f t="shared" si="215"/>
        <v>2744.2149999999997</v>
      </c>
      <c r="Z337" s="60">
        <f t="shared" si="216"/>
        <v>0</v>
      </c>
      <c r="AA337" s="60">
        <f t="shared" si="217"/>
        <v>0</v>
      </c>
      <c r="AB337" s="60">
        <v>25331.215384615385</v>
      </c>
      <c r="AC337" s="62">
        <v>2.1999999999999999E-2</v>
      </c>
      <c r="AD337" s="62">
        <v>0.02</v>
      </c>
      <c r="AE337" s="63">
        <f t="shared" si="218"/>
        <v>557.28673846153845</v>
      </c>
      <c r="AF337" s="64">
        <f t="shared" si="219"/>
        <v>164652.9</v>
      </c>
      <c r="AG337" s="35"/>
      <c r="AS337" s="94" t="s">
        <v>857</v>
      </c>
      <c r="AT337" s="434"/>
      <c r="AU337" s="433">
        <f t="shared" si="206"/>
        <v>0</v>
      </c>
      <c r="AV337" s="437">
        <f t="shared" si="204"/>
        <v>0</v>
      </c>
    </row>
    <row r="338" spans="1:54" s="43" customFormat="1" ht="25.5" hidden="1" customHeight="1" outlineLevel="1">
      <c r="A338" s="48">
        <f t="shared" si="208"/>
        <v>238</v>
      </c>
      <c r="B338" s="105" t="s">
        <v>681</v>
      </c>
      <c r="C338" s="84">
        <v>1</v>
      </c>
      <c r="D338" s="48" t="s">
        <v>226</v>
      </c>
      <c r="E338" s="48" t="s">
        <v>81</v>
      </c>
      <c r="F338" s="49"/>
      <c r="G338" s="52">
        <v>0</v>
      </c>
      <c r="H338" s="51" t="s">
        <v>682</v>
      </c>
      <c r="I338" s="99"/>
      <c r="J338" s="54" t="str">
        <f>'[1]2019'!J301</f>
        <v>Седьмая группа (свыше 15 лет до 20 лет включительно)</v>
      </c>
      <c r="K338" s="55">
        <v>60</v>
      </c>
      <c r="L338" s="55">
        <v>60</v>
      </c>
      <c r="M338" s="55"/>
      <c r="N338" s="56">
        <v>43259</v>
      </c>
      <c r="O338" s="56"/>
      <c r="P338" s="58">
        <f>'[1]2019'!R309</f>
        <v>633135.59</v>
      </c>
      <c r="Q338" s="100"/>
      <c r="R338" s="59">
        <f>SUM(P338:Q338)</f>
        <v>633135.59</v>
      </c>
      <c r="S338" s="59">
        <f>'[1]2019'!S309+'[1]2019'!Z309</f>
        <v>189940.677</v>
      </c>
      <c r="T338" s="59">
        <f>'[1]2019'!U309</f>
        <v>443194.91299999994</v>
      </c>
      <c r="U338" s="59">
        <f>T338+Q338-Z338</f>
        <v>316567.79499999993</v>
      </c>
      <c r="V338" s="59">
        <f>IF(K338=0,0,P338/K338)</f>
        <v>10552.259833333334</v>
      </c>
      <c r="W338" s="59">
        <f>IF(L338=0,0,IF(K338&gt;L338,V338,P338/L338))</f>
        <v>10552.259833333334</v>
      </c>
      <c r="X338" s="59">
        <f>IF(M338=0,0,R338/M338)</f>
        <v>0</v>
      </c>
      <c r="Y338" s="59">
        <f>IF(L338=0,0,IF(M338&gt;L338,X338,R338/L338))</f>
        <v>10552.259833333334</v>
      </c>
      <c r="Z338" s="60">
        <f>IF($N338&gt;$T$13,(DATEDIF($N338,$U$13,"M")*$X338),IF($Q338=0,(IF(V338*12&lt;T338,V338*12,T338)),(DATEDIF($T$13,$O338,"M")+1)*V338+(DATEDIF($O338,$U$13,"M")*X338)))</f>
        <v>126627.118</v>
      </c>
      <c r="AA338" s="60">
        <f>IF($N338&gt;$T$13,(DATEDIF($N338,$U$13,"M")*$Y338),IF($Q338=0,(IF(W338*12&lt;U338,W338*12,U338)),(DATEDIF($T$13,$O338,"M")+1)*W338+(DATEDIF($O338,$U$13,"M")*Y338)))</f>
        <v>126627.118</v>
      </c>
      <c r="AB338" s="60">
        <f>SUM(U338,T338)/2</f>
        <v>379881.35399999993</v>
      </c>
      <c r="AC338" s="62">
        <f>'[1]2019'!AC309</f>
        <v>0</v>
      </c>
      <c r="AD338" s="62">
        <v>0</v>
      </c>
      <c r="AE338" s="63">
        <f>IF($C$3="УСН",0,IF(AND($E338="движимое",N338&gt;$AF$1),0,IF($G256=0,AB338*AC338,G338*AD338)))</f>
        <v>0</v>
      </c>
      <c r="AU338" s="89"/>
    </row>
    <row r="339" spans="1:54" s="47" customFormat="1" ht="12.75" hidden="1">
      <c r="A339" s="44">
        <v>4</v>
      </c>
      <c r="B339" s="45" t="s">
        <v>683</v>
      </c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>
        <f t="shared" ref="P339:AB339" si="220">SUM(P340:P417)</f>
        <v>37800358.957010001</v>
      </c>
      <c r="Q339" s="46">
        <f t="shared" si="220"/>
        <v>7663483.3399999999</v>
      </c>
      <c r="R339" s="46">
        <f t="shared" si="220"/>
        <v>45463842.297010005</v>
      </c>
      <c r="S339" s="46">
        <f>SUM(S340:S417)</f>
        <v>14495037.468444355</v>
      </c>
      <c r="T339" s="46">
        <f>SUM(T340:T417)</f>
        <v>23305322.488565646</v>
      </c>
      <c r="U339" s="46">
        <f t="shared" si="220"/>
        <v>27382228.35482616</v>
      </c>
      <c r="V339" s="46">
        <f t="shared" si="220"/>
        <v>463146.29230980901</v>
      </c>
      <c r="W339" s="46">
        <f t="shared" si="220"/>
        <v>381821.50879614998</v>
      </c>
      <c r="X339" s="46">
        <f t="shared" si="220"/>
        <v>92648.115119047623</v>
      </c>
      <c r="Y339" s="46">
        <f t="shared" si="220"/>
        <v>453395.1736675133</v>
      </c>
      <c r="Z339" s="46">
        <f t="shared" si="220"/>
        <v>3586577.4737394871</v>
      </c>
      <c r="AA339" s="46">
        <f t="shared" si="220"/>
        <v>3331347.4030818129</v>
      </c>
      <c r="AB339" s="46">
        <f t="shared" si="220"/>
        <v>20447214.631914157</v>
      </c>
      <c r="AC339" s="46"/>
      <c r="AD339" s="46"/>
      <c r="AE339" s="46" t="e">
        <f>SUM(AE340:AE417)</f>
        <v>#REF!</v>
      </c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</row>
    <row r="340" spans="1:54" s="83" customFormat="1" ht="12.75" hidden="1" outlineLevel="1" collapsed="1">
      <c r="A340" s="48">
        <f>A338+1</f>
        <v>239</v>
      </c>
      <c r="B340" s="49" t="str">
        <f>'[1]2019'!B311</f>
        <v>Гараж № 1,2,3, 000000011, 02.04.2012</v>
      </c>
      <c r="C340" s="50">
        <v>1</v>
      </c>
      <c r="D340" s="48" t="s">
        <v>684</v>
      </c>
      <c r="E340" s="48" t="s">
        <v>128</v>
      </c>
      <c r="F340" s="51" t="s">
        <v>361</v>
      </c>
      <c r="G340" s="52"/>
      <c r="H340" s="51" t="s">
        <v>685</v>
      </c>
      <c r="I340" s="53" t="str">
        <f>'[1]2016'!I190</f>
        <v>23</v>
      </c>
      <c r="J340" s="54" t="s">
        <v>131</v>
      </c>
      <c r="K340" s="55">
        <v>361</v>
      </c>
      <c r="L340" s="54">
        <f>30*12+1</f>
        <v>361</v>
      </c>
      <c r="M340" s="55"/>
      <c r="N340" s="56">
        <v>41001</v>
      </c>
      <c r="O340" s="80"/>
      <c r="P340" s="58">
        <f>'[1]2019'!R311</f>
        <v>1082204</v>
      </c>
      <c r="Q340" s="79"/>
      <c r="R340" s="59">
        <f t="shared" ref="R340:R403" si="221">SUM(P340:Q340)</f>
        <v>1082204</v>
      </c>
      <c r="S340" s="59">
        <f>'[1]2019'!S311+'[1]2019'!Z311</f>
        <v>275797.14127423818</v>
      </c>
      <c r="T340" s="59">
        <f>'[1]2019'!U311</f>
        <v>806406.85872576165</v>
      </c>
      <c r="U340" s="59">
        <f t="shared" ref="U340:U399" si="222">T340+Q340-Z340</f>
        <v>770433.31855955662</v>
      </c>
      <c r="V340" s="59">
        <f t="shared" ref="V340:V400" si="223">IF(K340=0,0,P340/K340)</f>
        <v>2997.7950138504157</v>
      </c>
      <c r="W340" s="59">
        <f t="shared" ref="W340:W400" si="224">IF(L340=0,0,IF(K340&gt;L340,V340,P340/L340))</f>
        <v>2997.7950138504157</v>
      </c>
      <c r="X340" s="59">
        <f t="shared" ref="X340:X400" si="225">IF(M340=0,0,R340/M340)</f>
        <v>0</v>
      </c>
      <c r="Y340" s="59">
        <f t="shared" ref="Y340:Y400" si="226">IF(L340=0,0,IF(M340&gt;L340,X340,R340/L340))</f>
        <v>2997.7950138504157</v>
      </c>
      <c r="Z340" s="60">
        <f t="shared" ref="Z340:Z400" si="227">IF($N340&gt;$T$13,(DATEDIF($N340,$U$13,"M")*$X340),IF($Q340=0,(IF(V340*12&lt;T340,V340*12,T340)),(DATEDIF($T$13,$O340,"M")+1)*V340+(DATEDIF($O340,$U$13,"M")*X340)))</f>
        <v>35973.540166204984</v>
      </c>
      <c r="AA340" s="60">
        <f t="shared" ref="AA340:AA400" si="228">IF($N340&gt;$T$13,(DATEDIF($N340,$U$13,"M")*$Y340),IF($Q340=0,(IF(W340*12&lt;U340,W340*12,U340)),(DATEDIF($T$13,$O340,"M")+1)*W340+(DATEDIF($O340,$U$13,"M")*Y340)))</f>
        <v>35973.540166204984</v>
      </c>
      <c r="AB340" s="60">
        <f t="shared" ref="AB340:AB400" si="229">SUM(U340,T340)/2</f>
        <v>788420.08864265913</v>
      </c>
      <c r="AC340" s="62">
        <f>'[1]2019'!AC311</f>
        <v>2.1999999999999999E-2</v>
      </c>
      <c r="AD340" s="62">
        <v>0.02</v>
      </c>
      <c r="AE340" s="63">
        <f t="shared" ref="AE340:AE346" si="230">IF($C$3="УСН",0,IF(AND($E340="движимое",N340&gt;$AF$1),0,IF($G177=0,AB340*AC340,G340*AD340)))</f>
        <v>17345.241950138501</v>
      </c>
      <c r="AF340" s="64">
        <f>(T340+U340)/2</f>
        <v>788420.08864265913</v>
      </c>
      <c r="AG340" s="35">
        <f>AB340-AF340</f>
        <v>0</v>
      </c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108"/>
      <c r="AV340" s="43"/>
      <c r="AW340" s="43"/>
      <c r="AX340" s="43"/>
      <c r="AY340" s="43"/>
      <c r="AZ340" s="43"/>
      <c r="BA340" s="43"/>
      <c r="BB340" s="43"/>
    </row>
    <row r="341" spans="1:54" s="83" customFormat="1" ht="12.75" hidden="1" outlineLevel="1" collapsed="1">
      <c r="A341" s="48">
        <f t="shared" ref="A341:A404" si="231">A340+1</f>
        <v>240</v>
      </c>
      <c r="B341" s="49" t="str">
        <f>'[1]2019'!B312</f>
        <v>Гараж № 4, 000000009, 02.04.2012</v>
      </c>
      <c r="C341" s="50">
        <v>1</v>
      </c>
      <c r="D341" s="48" t="s">
        <v>686</v>
      </c>
      <c r="E341" s="48" t="s">
        <v>128</v>
      </c>
      <c r="F341" s="51" t="s">
        <v>361</v>
      </c>
      <c r="G341" s="52"/>
      <c r="H341" s="51" t="s">
        <v>687</v>
      </c>
      <c r="I341" s="53" t="str">
        <f>'[1]2016'!I191</f>
        <v>21</v>
      </c>
      <c r="J341" s="54" t="s">
        <v>131</v>
      </c>
      <c r="K341" s="55">
        <v>361</v>
      </c>
      <c r="L341" s="54">
        <f>30*12+1</f>
        <v>361</v>
      </c>
      <c r="M341" s="55"/>
      <c r="N341" s="56">
        <v>41001</v>
      </c>
      <c r="O341" s="80"/>
      <c r="P341" s="58">
        <f>'[1]2019'!R312</f>
        <v>496620</v>
      </c>
      <c r="Q341" s="79"/>
      <c r="R341" s="59">
        <f t="shared" si="221"/>
        <v>496620</v>
      </c>
      <c r="S341" s="59">
        <f>'[1]2019'!S312+'[1]2019'!Z312</f>
        <v>126562.43767313019</v>
      </c>
      <c r="T341" s="59">
        <f>'[1]2019'!U312</f>
        <v>370057.56232686981</v>
      </c>
      <c r="U341" s="59">
        <f t="shared" si="222"/>
        <v>353549.41828254849</v>
      </c>
      <c r="V341" s="59">
        <f t="shared" si="223"/>
        <v>1375.6786703601108</v>
      </c>
      <c r="W341" s="59">
        <f t="shared" si="224"/>
        <v>1375.6786703601108</v>
      </c>
      <c r="X341" s="59">
        <f t="shared" si="225"/>
        <v>0</v>
      </c>
      <c r="Y341" s="59">
        <f t="shared" si="226"/>
        <v>1375.6786703601108</v>
      </c>
      <c r="Z341" s="60">
        <f t="shared" si="227"/>
        <v>16508.144044321329</v>
      </c>
      <c r="AA341" s="60">
        <f t="shared" si="228"/>
        <v>16508.144044321329</v>
      </c>
      <c r="AB341" s="60">
        <f t="shared" si="229"/>
        <v>361803.49030470918</v>
      </c>
      <c r="AC341" s="62">
        <f>'[1]2019'!AC312</f>
        <v>2.1999999999999999E-2</v>
      </c>
      <c r="AD341" s="62">
        <v>0.02</v>
      </c>
      <c r="AE341" s="63">
        <f t="shared" si="230"/>
        <v>7959.6767867036015</v>
      </c>
      <c r="AF341" s="64">
        <f>(T341+U341)/2</f>
        <v>361803.49030470918</v>
      </c>
      <c r="AG341" s="35">
        <f>AB341-AF341</f>
        <v>0</v>
      </c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108"/>
      <c r="AV341" s="43"/>
      <c r="AW341" s="43"/>
      <c r="AX341" s="43"/>
      <c r="AY341" s="43"/>
      <c r="AZ341" s="43"/>
      <c r="BA341" s="43"/>
      <c r="BB341" s="43"/>
    </row>
    <row r="342" spans="1:54" s="83" customFormat="1" ht="12.75" hidden="1" outlineLevel="1" collapsed="1">
      <c r="A342" s="48">
        <f t="shared" si="231"/>
        <v>241</v>
      </c>
      <c r="B342" s="49" t="str">
        <f>'[1]2019'!B313</f>
        <v>Гараж № 8, 000000008, 02.04.2012</v>
      </c>
      <c r="C342" s="50">
        <v>1</v>
      </c>
      <c r="D342" s="48" t="s">
        <v>688</v>
      </c>
      <c r="E342" s="48" t="s">
        <v>128</v>
      </c>
      <c r="F342" s="51" t="s">
        <v>361</v>
      </c>
      <c r="G342" s="52"/>
      <c r="H342" s="51" t="s">
        <v>689</v>
      </c>
      <c r="I342" s="53" t="str">
        <f>'[1]2016'!I192</f>
        <v>20</v>
      </c>
      <c r="J342" s="54" t="s">
        <v>131</v>
      </c>
      <c r="K342" s="55">
        <v>361</v>
      </c>
      <c r="L342" s="54">
        <f>30*12+1</f>
        <v>361</v>
      </c>
      <c r="M342" s="55"/>
      <c r="N342" s="56">
        <v>41001</v>
      </c>
      <c r="O342" s="80"/>
      <c r="P342" s="58">
        <f>'[1]2019'!R313</f>
        <v>92342</v>
      </c>
      <c r="Q342" s="79"/>
      <c r="R342" s="59">
        <f t="shared" si="221"/>
        <v>92342</v>
      </c>
      <c r="S342" s="59">
        <f>'[1]2019'!S313+'[1]2019'!Z313</f>
        <v>23533.141274238224</v>
      </c>
      <c r="T342" s="59">
        <f>'[1]2019'!U313</f>
        <v>68808.858725761776</v>
      </c>
      <c r="U342" s="59">
        <f t="shared" si="222"/>
        <v>65739.318559556792</v>
      </c>
      <c r="V342" s="59">
        <f t="shared" si="223"/>
        <v>255.7950138504155</v>
      </c>
      <c r="W342" s="59">
        <f t="shared" si="224"/>
        <v>255.7950138504155</v>
      </c>
      <c r="X342" s="59">
        <f t="shared" si="225"/>
        <v>0</v>
      </c>
      <c r="Y342" s="59">
        <f t="shared" si="226"/>
        <v>255.7950138504155</v>
      </c>
      <c r="Z342" s="60">
        <f t="shared" si="227"/>
        <v>3069.5401662049862</v>
      </c>
      <c r="AA342" s="60">
        <f t="shared" si="228"/>
        <v>3069.5401662049862</v>
      </c>
      <c r="AB342" s="60">
        <f t="shared" si="229"/>
        <v>67274.088642659277</v>
      </c>
      <c r="AC342" s="62">
        <f>'[1]2019'!AC313</f>
        <v>2.1999999999999999E-2</v>
      </c>
      <c r="AD342" s="62">
        <v>0.02</v>
      </c>
      <c r="AE342" s="63">
        <f t="shared" si="230"/>
        <v>1480.0299501385041</v>
      </c>
      <c r="AF342" s="64">
        <f>(T342+U342)/2</f>
        <v>67274.088642659277</v>
      </c>
      <c r="AG342" s="35">
        <f>AB342-AF342</f>
        <v>0</v>
      </c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108"/>
      <c r="AV342" s="43"/>
      <c r="AW342" s="43"/>
      <c r="AX342" s="43"/>
      <c r="AY342" s="43"/>
      <c r="AZ342" s="43"/>
      <c r="BA342" s="43"/>
      <c r="BB342" s="43"/>
    </row>
    <row r="343" spans="1:54" s="83" customFormat="1" ht="25.5" hidden="1" outlineLevel="1" collapsed="1">
      <c r="A343" s="48">
        <f t="shared" si="231"/>
        <v>242</v>
      </c>
      <c r="B343" s="49" t="str">
        <f>'[1]2019'!B314</f>
        <v>Автобус ПАЗ-672, 00050517, 14.12.2012</v>
      </c>
      <c r="C343" s="50">
        <v>1</v>
      </c>
      <c r="D343" s="48" t="s">
        <v>226</v>
      </c>
      <c r="E343" s="48" t="s">
        <v>81</v>
      </c>
      <c r="F343" s="51"/>
      <c r="G343" s="52"/>
      <c r="H343" s="51" t="s">
        <v>690</v>
      </c>
      <c r="I343" s="53" t="str">
        <f>'[1]2016'!I193</f>
        <v>75</v>
      </c>
      <c r="J343" s="54" t="s">
        <v>135</v>
      </c>
      <c r="K343" s="55"/>
      <c r="L343" s="54">
        <f>7*12</f>
        <v>84</v>
      </c>
      <c r="M343" s="55"/>
      <c r="N343" s="56">
        <v>41257</v>
      </c>
      <c r="O343" s="80"/>
      <c r="P343" s="58">
        <f>'[1]2019'!R314</f>
        <v>1</v>
      </c>
      <c r="Q343" s="79"/>
      <c r="R343" s="59">
        <f t="shared" si="221"/>
        <v>1</v>
      </c>
      <c r="S343" s="59">
        <f>'[1]2019'!S314+'[1]2019'!Z314</f>
        <v>1</v>
      </c>
      <c r="T343" s="59">
        <f>'[1]2019'!U314</f>
        <v>0</v>
      </c>
      <c r="U343" s="59">
        <f t="shared" si="222"/>
        <v>0</v>
      </c>
      <c r="V343" s="59">
        <f t="shared" si="223"/>
        <v>0</v>
      </c>
      <c r="W343" s="59">
        <f t="shared" si="224"/>
        <v>1.1904761904761904E-2</v>
      </c>
      <c r="X343" s="59">
        <f t="shared" si="225"/>
        <v>0</v>
      </c>
      <c r="Y343" s="59">
        <f t="shared" si="226"/>
        <v>1.1904761904761904E-2</v>
      </c>
      <c r="Z343" s="60">
        <f t="shared" si="227"/>
        <v>0</v>
      </c>
      <c r="AA343" s="60">
        <f t="shared" si="228"/>
        <v>0</v>
      </c>
      <c r="AB343" s="60">
        <f t="shared" si="229"/>
        <v>0</v>
      </c>
      <c r="AC343" s="62">
        <v>0</v>
      </c>
      <c r="AD343" s="62">
        <v>0</v>
      </c>
      <c r="AE343" s="63">
        <f t="shared" si="230"/>
        <v>0</v>
      </c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108"/>
      <c r="AV343" s="43"/>
      <c r="AW343" s="43"/>
      <c r="AX343" s="43"/>
      <c r="AY343" s="43"/>
      <c r="AZ343" s="43"/>
      <c r="BA343" s="43"/>
      <c r="BB343" s="43"/>
    </row>
    <row r="344" spans="1:54" s="83" customFormat="1" ht="25.5" hidden="1" outlineLevel="1" collapsed="1">
      <c r="A344" s="48">
        <f t="shared" si="231"/>
        <v>243</v>
      </c>
      <c r="B344" s="49" t="str">
        <f>'[1]2019'!B315</f>
        <v>Автобус ЧАЗ-3223  , 00050533, 14.12.2012</v>
      </c>
      <c r="C344" s="50">
        <v>1</v>
      </c>
      <c r="D344" s="48" t="s">
        <v>226</v>
      </c>
      <c r="E344" s="48" t="s">
        <v>81</v>
      </c>
      <c r="F344" s="51"/>
      <c r="G344" s="52"/>
      <c r="H344" s="51" t="s">
        <v>691</v>
      </c>
      <c r="I344" s="53" t="str">
        <f>'[1]2016'!I194</f>
        <v>82</v>
      </c>
      <c r="J344" s="54" t="s">
        <v>135</v>
      </c>
      <c r="K344" s="55"/>
      <c r="L344" s="54">
        <f>7*12</f>
        <v>84</v>
      </c>
      <c r="M344" s="55"/>
      <c r="N344" s="56">
        <v>41257</v>
      </c>
      <c r="O344" s="80"/>
      <c r="P344" s="58">
        <f>'[1]2019'!R315</f>
        <v>1</v>
      </c>
      <c r="Q344" s="79"/>
      <c r="R344" s="59">
        <f t="shared" si="221"/>
        <v>1</v>
      </c>
      <c r="S344" s="59">
        <f>'[1]2019'!S315+'[1]2019'!Z315</f>
        <v>1</v>
      </c>
      <c r="T344" s="59">
        <f>'[1]2019'!U315</f>
        <v>0</v>
      </c>
      <c r="U344" s="59">
        <f t="shared" si="222"/>
        <v>0</v>
      </c>
      <c r="V344" s="59">
        <f t="shared" si="223"/>
        <v>0</v>
      </c>
      <c r="W344" s="59">
        <f t="shared" si="224"/>
        <v>1.1904761904761904E-2</v>
      </c>
      <c r="X344" s="59">
        <f t="shared" si="225"/>
        <v>0</v>
      </c>
      <c r="Y344" s="59">
        <f t="shared" si="226"/>
        <v>1.1904761904761904E-2</v>
      </c>
      <c r="Z344" s="60">
        <f t="shared" si="227"/>
        <v>0</v>
      </c>
      <c r="AA344" s="60">
        <f t="shared" si="228"/>
        <v>0</v>
      </c>
      <c r="AB344" s="60">
        <f t="shared" si="229"/>
        <v>0</v>
      </c>
      <c r="AC344" s="62">
        <v>0</v>
      </c>
      <c r="AD344" s="62">
        <v>0</v>
      </c>
      <c r="AE344" s="63">
        <f t="shared" si="230"/>
        <v>0</v>
      </c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108"/>
      <c r="AV344" s="43"/>
      <c r="AW344" s="43"/>
      <c r="AX344" s="43"/>
      <c r="AY344" s="43"/>
      <c r="AZ344" s="43"/>
      <c r="BA344" s="43"/>
      <c r="BB344" s="43"/>
    </row>
    <row r="345" spans="1:54" s="83" customFormat="1" ht="25.5" hidden="1" outlineLevel="1" collapsed="1">
      <c r="A345" s="48">
        <f t="shared" si="231"/>
        <v>244</v>
      </c>
      <c r="B345" s="49" t="str">
        <f>'[1]2019'!B316</f>
        <v>Автогидроподъемник АГП-20Т 3813DH, Э00000056, 18.07.2014</v>
      </c>
      <c r="C345" s="50">
        <v>1</v>
      </c>
      <c r="D345" s="48" t="s">
        <v>226</v>
      </c>
      <c r="E345" s="48" t="s">
        <v>81</v>
      </c>
      <c r="F345" s="51"/>
      <c r="G345" s="52"/>
      <c r="H345" s="51" t="s">
        <v>692</v>
      </c>
      <c r="I345" s="53" t="str">
        <f>'[1]2016'!I195</f>
        <v>166</v>
      </c>
      <c r="J345" s="54" t="s">
        <v>149</v>
      </c>
      <c r="K345" s="55">
        <v>85</v>
      </c>
      <c r="L345" s="54">
        <f>10*12</f>
        <v>120</v>
      </c>
      <c r="M345" s="55"/>
      <c r="N345" s="56">
        <v>41838</v>
      </c>
      <c r="O345" s="80"/>
      <c r="P345" s="58">
        <f>'[1]2019'!R316</f>
        <v>2547542.37</v>
      </c>
      <c r="Q345" s="58"/>
      <c r="R345" s="59">
        <f t="shared" si="221"/>
        <v>2547542.37</v>
      </c>
      <c r="S345" s="59">
        <f>'[1]2019'!S316+'[1]2019'!Z316</f>
        <v>1948120.6358823529</v>
      </c>
      <c r="T345" s="59">
        <f>'[1]2019'!U316</f>
        <v>599421.73411764693</v>
      </c>
      <c r="U345" s="59">
        <f t="shared" si="222"/>
        <v>239768.69364705868</v>
      </c>
      <c r="V345" s="59">
        <f t="shared" si="223"/>
        <v>29971.086705882353</v>
      </c>
      <c r="W345" s="59">
        <f>IF(L345=0,0,IF(K345&gt;L345,V345,P345/L345))</f>
        <v>21229.519749999999</v>
      </c>
      <c r="X345" s="59">
        <f t="shared" si="225"/>
        <v>0</v>
      </c>
      <c r="Y345" s="59"/>
      <c r="Z345" s="60">
        <f t="shared" si="227"/>
        <v>359653.04047058825</v>
      </c>
      <c r="AA345" s="60">
        <f t="shared" si="228"/>
        <v>239768.69364705868</v>
      </c>
      <c r="AB345" s="60">
        <f t="shared" si="229"/>
        <v>419595.21388235281</v>
      </c>
      <c r="AC345" s="62">
        <f>'[1]2019'!AC316</f>
        <v>0</v>
      </c>
      <c r="AD345" s="62">
        <v>0</v>
      </c>
      <c r="AE345" s="63">
        <f t="shared" si="230"/>
        <v>0</v>
      </c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108"/>
      <c r="AV345" s="43"/>
      <c r="AW345" s="43"/>
      <c r="AX345" s="43"/>
      <c r="AY345" s="43"/>
      <c r="AZ345" s="43"/>
      <c r="BA345" s="43"/>
      <c r="BB345" s="43"/>
    </row>
    <row r="346" spans="1:54" s="83" customFormat="1" ht="25.5" hidden="1" outlineLevel="1" collapsed="1">
      <c r="A346" s="48">
        <f t="shared" si="231"/>
        <v>245</v>
      </c>
      <c r="B346" s="49" t="str">
        <f>'[1]2019'!B317</f>
        <v>Тахограф "Меркурий ТА-001", 00063566 , 21.04.2015, 46 527.12</v>
      </c>
      <c r="C346" s="50">
        <v>1</v>
      </c>
      <c r="D346" s="48" t="s">
        <v>226</v>
      </c>
      <c r="E346" s="48" t="s">
        <v>81</v>
      </c>
      <c r="F346" s="51"/>
      <c r="G346" s="52"/>
      <c r="H346" s="51" t="s">
        <v>693</v>
      </c>
      <c r="I346" s="53" t="str">
        <f>'[1]2016'!I196</f>
        <v>119</v>
      </c>
      <c r="J346" s="54" t="s">
        <v>149</v>
      </c>
      <c r="K346" s="55">
        <v>120</v>
      </c>
      <c r="L346" s="54">
        <f>10*12</f>
        <v>120</v>
      </c>
      <c r="M346" s="55"/>
      <c r="N346" s="56">
        <v>42115</v>
      </c>
      <c r="O346" s="80"/>
      <c r="P346" s="58">
        <f>'[1]2019'!R317</f>
        <v>46527.12</v>
      </c>
      <c r="Q346" s="58"/>
      <c r="R346" s="59">
        <f t="shared" si="221"/>
        <v>46527.12</v>
      </c>
      <c r="S346" s="59">
        <f>'[1]2019'!S317+'[1]2019'!Z317</f>
        <v>21712.655999999999</v>
      </c>
      <c r="T346" s="59">
        <f>'[1]2019'!U317</f>
        <v>24814.464000000007</v>
      </c>
      <c r="U346" s="59">
        <f t="shared" si="222"/>
        <v>20161.752000000008</v>
      </c>
      <c r="V346" s="59">
        <f t="shared" si="223"/>
        <v>387.726</v>
      </c>
      <c r="W346" s="59">
        <f t="shared" si="224"/>
        <v>387.726</v>
      </c>
      <c r="X346" s="59">
        <f t="shared" si="225"/>
        <v>0</v>
      </c>
      <c r="Y346" s="59">
        <f t="shared" si="226"/>
        <v>387.726</v>
      </c>
      <c r="Z346" s="60">
        <f t="shared" si="227"/>
        <v>4652.7119999999995</v>
      </c>
      <c r="AA346" s="60">
        <f t="shared" si="228"/>
        <v>4652.7119999999995</v>
      </c>
      <c r="AB346" s="60">
        <f t="shared" si="229"/>
        <v>22488.108000000007</v>
      </c>
      <c r="AC346" s="62">
        <f>'[1]2019'!AC317</f>
        <v>0</v>
      </c>
      <c r="AD346" s="62">
        <v>0</v>
      </c>
      <c r="AE346" s="63">
        <f t="shared" si="230"/>
        <v>0</v>
      </c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108"/>
      <c r="AV346" s="43"/>
      <c r="AW346" s="43"/>
      <c r="AX346" s="43"/>
      <c r="AY346" s="43"/>
      <c r="AZ346" s="43"/>
      <c r="BA346" s="43"/>
      <c r="BB346" s="43"/>
    </row>
    <row r="347" spans="1:54" s="83" customFormat="1" ht="25.5" hidden="1" outlineLevel="1" collapsed="1">
      <c r="A347" s="48">
        <f t="shared" si="231"/>
        <v>246</v>
      </c>
      <c r="B347" s="49" t="str">
        <f>'[1]2019'!B318</f>
        <v>Тахограф "Меркурий ТА-001", 00063568 , 21.04.2015, 46 527.12</v>
      </c>
      <c r="C347" s="50">
        <v>1</v>
      </c>
      <c r="D347" s="48" t="s">
        <v>226</v>
      </c>
      <c r="E347" s="48" t="s">
        <v>81</v>
      </c>
      <c r="F347" s="51"/>
      <c r="G347" s="52"/>
      <c r="H347" s="51" t="s">
        <v>694</v>
      </c>
      <c r="I347" s="53" t="str">
        <f>'[1]2016'!I197</f>
        <v>121</v>
      </c>
      <c r="J347" s="54" t="s">
        <v>149</v>
      </c>
      <c r="K347" s="55">
        <v>120</v>
      </c>
      <c r="L347" s="54">
        <f>10*12</f>
        <v>120</v>
      </c>
      <c r="M347" s="55"/>
      <c r="N347" s="56">
        <v>42115</v>
      </c>
      <c r="O347" s="80"/>
      <c r="P347" s="58">
        <f>'[1]2019'!R318</f>
        <v>46527.12</v>
      </c>
      <c r="Q347" s="58"/>
      <c r="R347" s="59">
        <f t="shared" si="221"/>
        <v>46527.12</v>
      </c>
      <c r="S347" s="59">
        <f>'[1]2019'!S318+'[1]2019'!Z318</f>
        <v>21712.655999999999</v>
      </c>
      <c r="T347" s="59">
        <f>'[1]2019'!U318</f>
        <v>24814.464000000007</v>
      </c>
      <c r="U347" s="59">
        <f t="shared" si="222"/>
        <v>20161.752000000008</v>
      </c>
      <c r="V347" s="59">
        <f t="shared" si="223"/>
        <v>387.726</v>
      </c>
      <c r="W347" s="59">
        <f t="shared" si="224"/>
        <v>387.726</v>
      </c>
      <c r="X347" s="59">
        <f t="shared" si="225"/>
        <v>0</v>
      </c>
      <c r="Y347" s="59">
        <f t="shared" si="226"/>
        <v>387.726</v>
      </c>
      <c r="Z347" s="60">
        <f t="shared" si="227"/>
        <v>4652.7119999999995</v>
      </c>
      <c r="AA347" s="60">
        <f t="shared" si="228"/>
        <v>4652.7119999999995</v>
      </c>
      <c r="AB347" s="60">
        <f t="shared" si="229"/>
        <v>22488.108000000007</v>
      </c>
      <c r="AC347" s="62">
        <f>'[1]2019'!AC318</f>
        <v>0</v>
      </c>
      <c r="AD347" s="62">
        <v>0</v>
      </c>
      <c r="AE347" s="63">
        <f>IF($C$3="УСН",0,IF(AND($E347="движимое",N347&gt;$AF$1),0,IF($G183=0,AB347*AC347,G347*AD347)))</f>
        <v>0</v>
      </c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108"/>
      <c r="AV347" s="43"/>
      <c r="AW347" s="43"/>
      <c r="AX347" s="43"/>
      <c r="AY347" s="43"/>
      <c r="AZ347" s="43"/>
      <c r="BA347" s="43"/>
      <c r="BB347" s="43"/>
    </row>
    <row r="348" spans="1:54" s="83" customFormat="1" ht="25.5" hidden="1" outlineLevel="1" collapsed="1">
      <c r="A348" s="48">
        <f t="shared" si="231"/>
        <v>247</v>
      </c>
      <c r="B348" s="49" t="str">
        <f>'[1]2019'!B319</f>
        <v>Тахограф "Меркурий ТА-001", 00063565, 21.04.2015, 46 527.12</v>
      </c>
      <c r="C348" s="50">
        <v>1</v>
      </c>
      <c r="D348" s="48" t="s">
        <v>226</v>
      </c>
      <c r="E348" s="48" t="s">
        <v>81</v>
      </c>
      <c r="F348" s="51"/>
      <c r="G348" s="52"/>
      <c r="H348" s="51" t="s">
        <v>695</v>
      </c>
      <c r="I348" s="53" t="str">
        <f>'[1]2016'!I198</f>
        <v>118</v>
      </c>
      <c r="J348" s="54" t="s">
        <v>149</v>
      </c>
      <c r="K348" s="55">
        <v>120</v>
      </c>
      <c r="L348" s="54">
        <f>10*12</f>
        <v>120</v>
      </c>
      <c r="M348" s="55"/>
      <c r="N348" s="56">
        <v>42115</v>
      </c>
      <c r="O348" s="80"/>
      <c r="P348" s="58">
        <f>'[1]2019'!R319</f>
        <v>46527.12</v>
      </c>
      <c r="Q348" s="58"/>
      <c r="R348" s="59">
        <f t="shared" si="221"/>
        <v>46527.12</v>
      </c>
      <c r="S348" s="59">
        <f>'[1]2019'!S319+'[1]2019'!Z319</f>
        <v>21712.655999999999</v>
      </c>
      <c r="T348" s="59">
        <f>'[1]2019'!U319</f>
        <v>24814.464000000007</v>
      </c>
      <c r="U348" s="59">
        <f t="shared" si="222"/>
        <v>20161.752000000008</v>
      </c>
      <c r="V348" s="59">
        <f t="shared" si="223"/>
        <v>387.726</v>
      </c>
      <c r="W348" s="59">
        <f t="shared" si="224"/>
        <v>387.726</v>
      </c>
      <c r="X348" s="59">
        <f t="shared" si="225"/>
        <v>0</v>
      </c>
      <c r="Y348" s="59">
        <f t="shared" si="226"/>
        <v>387.726</v>
      </c>
      <c r="Z348" s="60">
        <f t="shared" si="227"/>
        <v>4652.7119999999995</v>
      </c>
      <c r="AA348" s="60">
        <f t="shared" si="228"/>
        <v>4652.7119999999995</v>
      </c>
      <c r="AB348" s="60">
        <f t="shared" si="229"/>
        <v>22488.108000000007</v>
      </c>
      <c r="AC348" s="62">
        <f>'[1]2019'!AC319</f>
        <v>0</v>
      </c>
      <c r="AD348" s="62">
        <v>0</v>
      </c>
      <c r="AE348" s="63">
        <f>IF($C$3="УСН",0,IF(AND($E348="движимое",N348&gt;$AF$1),0,IF($G172=0,AB348*AC348,G348*AD348)))</f>
        <v>0</v>
      </c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108"/>
      <c r="AV348" s="43"/>
      <c r="AW348" s="43"/>
      <c r="AX348" s="43"/>
      <c r="AY348" s="43"/>
      <c r="AZ348" s="43"/>
      <c r="BA348" s="43"/>
      <c r="BB348" s="43"/>
    </row>
    <row r="349" spans="1:54" s="83" customFormat="1" ht="25.5" hidden="1" outlineLevel="1" collapsed="1">
      <c r="A349" s="48">
        <f t="shared" si="231"/>
        <v>248</v>
      </c>
      <c r="B349" s="49" t="str">
        <f>'[1]2019'!B320</f>
        <v>Автомобиль Hyundai H-1 2.5 MT, 00003006, 12.05.2014</v>
      </c>
      <c r="C349" s="50">
        <v>1</v>
      </c>
      <c r="D349" s="48" t="s">
        <v>226</v>
      </c>
      <c r="E349" s="48" t="s">
        <v>81</v>
      </c>
      <c r="F349" s="51"/>
      <c r="G349" s="52"/>
      <c r="H349" s="51" t="s">
        <v>696</v>
      </c>
      <c r="I349" s="53" t="str">
        <f>'[1]2016'!I199</f>
        <v>33</v>
      </c>
      <c r="J349" s="54" t="s">
        <v>158</v>
      </c>
      <c r="K349" s="55">
        <v>37</v>
      </c>
      <c r="L349" s="54">
        <f>5*12</f>
        <v>60</v>
      </c>
      <c r="M349" s="55"/>
      <c r="N349" s="56">
        <v>41771</v>
      </c>
      <c r="O349" s="80"/>
      <c r="P349" s="58">
        <f>'[1]2019'!R320</f>
        <v>813000</v>
      </c>
      <c r="Q349" s="58"/>
      <c r="R349" s="59">
        <f t="shared" si="221"/>
        <v>813000</v>
      </c>
      <c r="S349" s="59">
        <f>'[1]2019'!S320+'[1]2019'!Z320</f>
        <v>813000</v>
      </c>
      <c r="T349" s="59">
        <f>'[1]2019'!U320</f>
        <v>0</v>
      </c>
      <c r="U349" s="59">
        <f t="shared" si="222"/>
        <v>0</v>
      </c>
      <c r="V349" s="59">
        <f t="shared" si="223"/>
        <v>21972.972972972973</v>
      </c>
      <c r="W349" s="59">
        <f t="shared" si="224"/>
        <v>13550</v>
      </c>
      <c r="X349" s="59">
        <f t="shared" si="225"/>
        <v>0</v>
      </c>
      <c r="Y349" s="59">
        <f t="shared" si="226"/>
        <v>13550</v>
      </c>
      <c r="Z349" s="60">
        <f t="shared" si="227"/>
        <v>0</v>
      </c>
      <c r="AA349" s="60">
        <f t="shared" si="228"/>
        <v>0</v>
      </c>
      <c r="AB349" s="60">
        <f t="shared" si="229"/>
        <v>0</v>
      </c>
      <c r="AC349" s="62">
        <f>'[1]2019'!AC320</f>
        <v>0</v>
      </c>
      <c r="AD349" s="62">
        <v>0</v>
      </c>
      <c r="AE349" s="63">
        <f>IF($C$3="УСН",0,IF(AND($E349="движимое",N349&gt;$AF$1),0,IF($G185=0,AB349*AC349,G349*AD349)))</f>
        <v>0</v>
      </c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108"/>
      <c r="AV349" s="43"/>
      <c r="AW349" s="43"/>
      <c r="AX349" s="43"/>
      <c r="AY349" s="43"/>
      <c r="AZ349" s="43"/>
      <c r="BA349" s="43"/>
      <c r="BB349" s="43"/>
    </row>
    <row r="350" spans="1:54" s="83" customFormat="1" ht="25.5" hidden="1" outlineLevel="1" collapsed="1">
      <c r="A350" s="48">
        <f t="shared" si="231"/>
        <v>249</v>
      </c>
      <c r="B350" s="49" t="str">
        <f>'[1]2019'!B321</f>
        <v>Автомобиль HYUNDAI H-100, 00050536, 14.12.2012</v>
      </c>
      <c r="C350" s="50">
        <v>1</v>
      </c>
      <c r="D350" s="48" t="s">
        <v>226</v>
      </c>
      <c r="E350" s="48" t="s">
        <v>81</v>
      </c>
      <c r="F350" s="51"/>
      <c r="G350" s="52"/>
      <c r="H350" s="51" t="s">
        <v>697</v>
      </c>
      <c r="I350" s="53" t="str">
        <f>'[1]2016'!I200</f>
        <v>84</v>
      </c>
      <c r="J350" s="54" t="s">
        <v>158</v>
      </c>
      <c r="K350" s="55"/>
      <c r="L350" s="54">
        <f>5*12</f>
        <v>60</v>
      </c>
      <c r="M350" s="55"/>
      <c r="N350" s="56">
        <v>41257</v>
      </c>
      <c r="O350" s="80"/>
      <c r="P350" s="58">
        <f>'[1]2019'!R321</f>
        <v>0</v>
      </c>
      <c r="Q350" s="79"/>
      <c r="R350" s="59">
        <f t="shared" si="221"/>
        <v>0</v>
      </c>
      <c r="S350" s="59">
        <f>'[1]2019'!S321+'[1]2019'!Z321</f>
        <v>0</v>
      </c>
      <c r="T350" s="59">
        <f>'[1]2019'!U321</f>
        <v>0</v>
      </c>
      <c r="U350" s="59">
        <f t="shared" si="222"/>
        <v>0</v>
      </c>
      <c r="V350" s="59">
        <f t="shared" si="223"/>
        <v>0</v>
      </c>
      <c r="W350" s="59">
        <f t="shared" si="224"/>
        <v>0</v>
      </c>
      <c r="X350" s="59">
        <f t="shared" si="225"/>
        <v>0</v>
      </c>
      <c r="Y350" s="59">
        <f t="shared" si="226"/>
        <v>0</v>
      </c>
      <c r="Z350" s="60">
        <f t="shared" si="227"/>
        <v>0</v>
      </c>
      <c r="AA350" s="60">
        <f t="shared" si="228"/>
        <v>0</v>
      </c>
      <c r="AB350" s="60">
        <f t="shared" si="229"/>
        <v>0</v>
      </c>
      <c r="AC350" s="62">
        <f>'[1]2019'!AC321</f>
        <v>0</v>
      </c>
      <c r="AD350" s="62">
        <v>0</v>
      </c>
      <c r="AE350" s="63">
        <f>IF($C$3="УСН",0,IF(AND($E350="движимое",N350&gt;$AF$1),0,IF($G186=0,AB350*AC350,G350*AD350)))</f>
        <v>0</v>
      </c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108"/>
      <c r="AV350" s="43"/>
      <c r="AW350" s="43"/>
      <c r="AX350" s="43"/>
      <c r="AY350" s="43"/>
      <c r="AZ350" s="43"/>
      <c r="BA350" s="43"/>
      <c r="BB350" s="43"/>
    </row>
    <row r="351" spans="1:54" s="83" customFormat="1" ht="25.5" hidden="1" outlineLevel="1" collapsed="1">
      <c r="A351" s="48">
        <f t="shared" si="231"/>
        <v>250</v>
      </c>
      <c r="B351" s="49" t="str">
        <f>'[1]2019'!B322</f>
        <v>Автомобиль NISSAN TEANA MY14, 00075789, 04.12.2014</v>
      </c>
      <c r="C351" s="50">
        <v>1</v>
      </c>
      <c r="D351" s="48" t="s">
        <v>226</v>
      </c>
      <c r="E351" s="48" t="s">
        <v>81</v>
      </c>
      <c r="F351" s="51"/>
      <c r="G351" s="52"/>
      <c r="H351" s="51" t="s">
        <v>698</v>
      </c>
      <c r="I351" s="53" t="str">
        <f>'[1]2016'!I201</f>
        <v>135</v>
      </c>
      <c r="J351" s="54" t="s">
        <v>158</v>
      </c>
      <c r="K351" s="55">
        <v>60</v>
      </c>
      <c r="L351" s="54">
        <f>5*12</f>
        <v>60</v>
      </c>
      <c r="M351" s="55"/>
      <c r="N351" s="56">
        <v>41977</v>
      </c>
      <c r="O351" s="80"/>
      <c r="P351" s="58">
        <f>'[1]2019'!R322</f>
        <v>1078106.3600000001</v>
      </c>
      <c r="Q351" s="58"/>
      <c r="R351" s="59">
        <f t="shared" si="221"/>
        <v>1078106.3600000001</v>
      </c>
      <c r="S351" s="59">
        <f>'[1]2019'!S322+'[1]2019'!Z322</f>
        <v>1078106.3600000001</v>
      </c>
      <c r="T351" s="59">
        <f>'[1]2019'!U322</f>
        <v>0</v>
      </c>
      <c r="U351" s="59">
        <f t="shared" si="222"/>
        <v>0</v>
      </c>
      <c r="V351" s="59">
        <f t="shared" si="223"/>
        <v>17968.439333333336</v>
      </c>
      <c r="W351" s="59">
        <f t="shared" si="224"/>
        <v>17968.439333333336</v>
      </c>
      <c r="X351" s="59">
        <f t="shared" si="225"/>
        <v>0</v>
      </c>
      <c r="Y351" s="59">
        <f t="shared" si="226"/>
        <v>17968.439333333336</v>
      </c>
      <c r="Z351" s="60">
        <f t="shared" si="227"/>
        <v>0</v>
      </c>
      <c r="AA351" s="60">
        <f t="shared" si="228"/>
        <v>0</v>
      </c>
      <c r="AB351" s="60">
        <f t="shared" si="229"/>
        <v>0</v>
      </c>
      <c r="AC351" s="62">
        <f>'[1]2019'!AC322</f>
        <v>0</v>
      </c>
      <c r="AD351" s="62">
        <v>0</v>
      </c>
      <c r="AE351" s="63">
        <f>IF($C$3="УСН",0,IF(AND($E351="движимое",N351&gt;$AF$1),0,IF($G187=0,AB351*AC351,G351*AD351)))</f>
        <v>0</v>
      </c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108"/>
      <c r="AV351" s="43"/>
      <c r="AW351" s="43"/>
      <c r="AX351" s="43"/>
      <c r="AY351" s="43"/>
      <c r="AZ351" s="43"/>
      <c r="BA351" s="43"/>
      <c r="BB351" s="43"/>
    </row>
    <row r="352" spans="1:54" s="83" customFormat="1" ht="25.5" hidden="1" outlineLevel="1" collapsed="1">
      <c r="A352" s="48">
        <f t="shared" si="231"/>
        <v>251</v>
      </c>
      <c r="B352" s="49" t="str">
        <f>'[1]2019'!B323</f>
        <v>Автомобиль Mitsubishi Libero, 00050564, 14.12.2012</v>
      </c>
      <c r="C352" s="50">
        <v>1</v>
      </c>
      <c r="D352" s="48" t="s">
        <v>226</v>
      </c>
      <c r="E352" s="48" t="s">
        <v>81</v>
      </c>
      <c r="F352" s="51"/>
      <c r="G352" s="52"/>
      <c r="H352" s="51" t="s">
        <v>699</v>
      </c>
      <c r="I352" s="53" t="str">
        <f>'[1]2016'!I202</f>
        <v>98</v>
      </c>
      <c r="J352" s="54" t="s">
        <v>158</v>
      </c>
      <c r="K352" s="55"/>
      <c r="L352" s="54">
        <f>5*12</f>
        <v>60</v>
      </c>
      <c r="M352" s="55"/>
      <c r="N352" s="56">
        <v>41257</v>
      </c>
      <c r="O352" s="80"/>
      <c r="P352" s="58">
        <f>'[1]2019'!R323</f>
        <v>1</v>
      </c>
      <c r="Q352" s="79"/>
      <c r="R352" s="59">
        <f t="shared" si="221"/>
        <v>1</v>
      </c>
      <c r="S352" s="59">
        <f>'[1]2019'!S323+'[1]2019'!Z323</f>
        <v>1</v>
      </c>
      <c r="T352" s="59">
        <f>'[1]2019'!U323</f>
        <v>0</v>
      </c>
      <c r="U352" s="59">
        <f t="shared" si="222"/>
        <v>0</v>
      </c>
      <c r="V352" s="59">
        <f t="shared" si="223"/>
        <v>0</v>
      </c>
      <c r="W352" s="59">
        <f t="shared" si="224"/>
        <v>1.6666666666666666E-2</v>
      </c>
      <c r="X352" s="59">
        <f t="shared" si="225"/>
        <v>0</v>
      </c>
      <c r="Y352" s="59">
        <f t="shared" si="226"/>
        <v>1.6666666666666666E-2</v>
      </c>
      <c r="Z352" s="60">
        <f t="shared" si="227"/>
        <v>0</v>
      </c>
      <c r="AA352" s="60">
        <f t="shared" si="228"/>
        <v>0</v>
      </c>
      <c r="AB352" s="60">
        <f t="shared" si="229"/>
        <v>0</v>
      </c>
      <c r="AC352" s="62">
        <f>'[1]2019'!AC323</f>
        <v>0</v>
      </c>
      <c r="AD352" s="62">
        <v>0</v>
      </c>
      <c r="AE352" s="63">
        <f>IF($C$3="УСН",0,IF(AND($E352="движимое",N352&gt;$AF$1),0,IF($G188=0,AB352*AC352,G352*AD352)))</f>
        <v>0</v>
      </c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108"/>
      <c r="AV352" s="43"/>
      <c r="AW352" s="43"/>
      <c r="AX352" s="43"/>
      <c r="AY352" s="43"/>
      <c r="AZ352" s="43"/>
      <c r="BA352" s="43"/>
      <c r="BB352" s="43"/>
    </row>
    <row r="353" spans="1:54" s="83" customFormat="1" ht="25.5" hidden="1" outlineLevel="1" collapsed="1">
      <c r="A353" s="48">
        <f t="shared" si="231"/>
        <v>252</v>
      </c>
      <c r="B353" s="49" t="str">
        <f>'[1]2019'!B324</f>
        <v>Автомобиль ГАЗ 2217 , 00075785, 14.12.2012</v>
      </c>
      <c r="C353" s="50">
        <v>1</v>
      </c>
      <c r="D353" s="48" t="s">
        <v>226</v>
      </c>
      <c r="E353" s="48" t="s">
        <v>81</v>
      </c>
      <c r="F353" s="51"/>
      <c r="G353" s="52"/>
      <c r="H353" s="51" t="s">
        <v>700</v>
      </c>
      <c r="I353" s="53" t="str">
        <f>'[1]2016'!I203</f>
        <v>133</v>
      </c>
      <c r="J353" s="54" t="s">
        <v>135</v>
      </c>
      <c r="K353" s="55"/>
      <c r="L353" s="54">
        <f t="shared" ref="L353:L358" si="232">7*12</f>
        <v>84</v>
      </c>
      <c r="M353" s="55"/>
      <c r="N353" s="56">
        <v>41257</v>
      </c>
      <c r="O353" s="80"/>
      <c r="P353" s="58">
        <f>'[1]2019'!R324</f>
        <v>1</v>
      </c>
      <c r="Q353" s="79"/>
      <c r="R353" s="59">
        <f t="shared" si="221"/>
        <v>1</v>
      </c>
      <c r="S353" s="59">
        <f>'[1]2019'!S324+'[1]2019'!Z324</f>
        <v>1</v>
      </c>
      <c r="T353" s="59">
        <f>'[1]2019'!U324</f>
        <v>0</v>
      </c>
      <c r="U353" s="59">
        <f t="shared" si="222"/>
        <v>0</v>
      </c>
      <c r="V353" s="59">
        <f t="shared" si="223"/>
        <v>0</v>
      </c>
      <c r="W353" s="59">
        <f t="shared" si="224"/>
        <v>1.1904761904761904E-2</v>
      </c>
      <c r="X353" s="59">
        <f t="shared" si="225"/>
        <v>0</v>
      </c>
      <c r="Y353" s="59">
        <f t="shared" si="226"/>
        <v>1.1904761904761904E-2</v>
      </c>
      <c r="Z353" s="60">
        <f t="shared" si="227"/>
        <v>0</v>
      </c>
      <c r="AA353" s="60">
        <f t="shared" si="228"/>
        <v>0</v>
      </c>
      <c r="AB353" s="60">
        <f t="shared" si="229"/>
        <v>0</v>
      </c>
      <c r="AC353" s="62">
        <f>'[1]2019'!AC324</f>
        <v>0</v>
      </c>
      <c r="AD353" s="62">
        <v>0</v>
      </c>
      <c r="AE353" s="63">
        <f>IF($C$3="УСН",0,IF(AND($E353="движимое",N353&gt;$AF$1),0,IF($G172=0,AB353*AC353,G353*AD353)))</f>
        <v>0</v>
      </c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108"/>
      <c r="AV353" s="43"/>
      <c r="AW353" s="43"/>
      <c r="AX353" s="43"/>
      <c r="AY353" s="43"/>
      <c r="AZ353" s="43"/>
      <c r="BA353" s="43"/>
      <c r="BB353" s="43"/>
    </row>
    <row r="354" spans="1:54" s="83" customFormat="1" ht="25.5" hidden="1" outlineLevel="1" collapsed="1">
      <c r="A354" s="48">
        <f t="shared" si="231"/>
        <v>253</v>
      </c>
      <c r="B354" s="49" t="str">
        <f>'[1]2019'!B325</f>
        <v>Автомобиль ГАЗ 32213, 00050550, 14.12.2012</v>
      </c>
      <c r="C354" s="50">
        <v>1</v>
      </c>
      <c r="D354" s="48" t="s">
        <v>226</v>
      </c>
      <c r="E354" s="48" t="s">
        <v>81</v>
      </c>
      <c r="F354" s="51"/>
      <c r="G354" s="52"/>
      <c r="H354" s="51" t="s">
        <v>701</v>
      </c>
      <c r="I354" s="53" t="str">
        <f>'[1]2016'!I204</f>
        <v>92</v>
      </c>
      <c r="J354" s="54" t="s">
        <v>135</v>
      </c>
      <c r="K354" s="55">
        <v>7</v>
      </c>
      <c r="L354" s="54">
        <f t="shared" si="232"/>
        <v>84</v>
      </c>
      <c r="M354" s="55"/>
      <c r="N354" s="56">
        <v>41257</v>
      </c>
      <c r="O354" s="80"/>
      <c r="P354" s="58">
        <f>'[1]2019'!R325</f>
        <v>23291.69</v>
      </c>
      <c r="Q354" s="79"/>
      <c r="R354" s="59">
        <f t="shared" si="221"/>
        <v>23291.69</v>
      </c>
      <c r="S354" s="59">
        <f>'[1]2019'!S325+'[1]2019'!Z325</f>
        <v>23291.69</v>
      </c>
      <c r="T354" s="59">
        <f>'[1]2019'!U325</f>
        <v>0</v>
      </c>
      <c r="U354" s="59">
        <f t="shared" si="222"/>
        <v>0</v>
      </c>
      <c r="V354" s="59">
        <f t="shared" si="223"/>
        <v>3327.3842857142854</v>
      </c>
      <c r="W354" s="59">
        <f t="shared" si="224"/>
        <v>277.28202380952382</v>
      </c>
      <c r="X354" s="59">
        <f t="shared" si="225"/>
        <v>0</v>
      </c>
      <c r="Y354" s="59">
        <f t="shared" si="226"/>
        <v>277.28202380952382</v>
      </c>
      <c r="Z354" s="60">
        <f t="shared" si="227"/>
        <v>0</v>
      </c>
      <c r="AA354" s="60">
        <f t="shared" si="228"/>
        <v>0</v>
      </c>
      <c r="AB354" s="60">
        <f t="shared" si="229"/>
        <v>0</v>
      </c>
      <c r="AC354" s="62">
        <f>'[1]2019'!AC325</f>
        <v>0</v>
      </c>
      <c r="AD354" s="62">
        <v>0</v>
      </c>
      <c r="AE354" s="63">
        <f>IF($C$3="УСН",0,IF(AND($E354="движимое",N354&gt;$AF$1),0,IF($G190=0,AB354*AC354,G354*AD354)))</f>
        <v>0</v>
      </c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108"/>
      <c r="AV354" s="43"/>
      <c r="AW354" s="43"/>
      <c r="AX354" s="43"/>
      <c r="AY354" s="43"/>
      <c r="AZ354" s="43"/>
      <c r="BA354" s="43"/>
      <c r="BB354" s="43"/>
    </row>
    <row r="355" spans="1:54" s="83" customFormat="1" ht="25.5" hidden="1" outlineLevel="1" collapsed="1">
      <c r="A355" s="48">
        <f t="shared" si="231"/>
        <v>254</v>
      </c>
      <c r="B355" s="49" t="str">
        <f>'[1]2019'!B326</f>
        <v>Автомобиль ГАЗ-27527265, 00075788, 12.11.2014</v>
      </c>
      <c r="C355" s="50">
        <v>1</v>
      </c>
      <c r="D355" s="48" t="s">
        <v>226</v>
      </c>
      <c r="E355" s="48" t="s">
        <v>81</v>
      </c>
      <c r="F355" s="51"/>
      <c r="G355" s="52"/>
      <c r="H355" s="51" t="s">
        <v>702</v>
      </c>
      <c r="I355" s="53" t="str">
        <f>'[1]2016'!I205</f>
        <v>134</v>
      </c>
      <c r="J355" s="54" t="s">
        <v>135</v>
      </c>
      <c r="K355" s="55">
        <v>84</v>
      </c>
      <c r="L355" s="54">
        <f t="shared" si="232"/>
        <v>84</v>
      </c>
      <c r="M355" s="55"/>
      <c r="N355" s="56">
        <v>41955</v>
      </c>
      <c r="O355" s="80"/>
      <c r="P355" s="58">
        <f>'[1]2019'!R326</f>
        <v>540677.97</v>
      </c>
      <c r="Q355" s="58"/>
      <c r="R355" s="59">
        <f t="shared" si="221"/>
        <v>540677.97</v>
      </c>
      <c r="S355" s="59">
        <f>'[1]2019'!S326+'[1]2019'!Z326</f>
        <v>392635.1925</v>
      </c>
      <c r="T355" s="59">
        <f>'[1]2019'!U326</f>
        <v>148042.77750000003</v>
      </c>
      <c r="U355" s="59">
        <f t="shared" si="222"/>
        <v>70803.067500000034</v>
      </c>
      <c r="V355" s="59">
        <f t="shared" si="223"/>
        <v>6436.6424999999999</v>
      </c>
      <c r="W355" s="59">
        <f t="shared" si="224"/>
        <v>6436.6424999999999</v>
      </c>
      <c r="X355" s="59">
        <f t="shared" si="225"/>
        <v>0</v>
      </c>
      <c r="Y355" s="59">
        <f t="shared" si="226"/>
        <v>6436.6424999999999</v>
      </c>
      <c r="Z355" s="60">
        <f t="shared" si="227"/>
        <v>77239.709999999992</v>
      </c>
      <c r="AA355" s="60">
        <f t="shared" si="228"/>
        <v>70803.067500000034</v>
      </c>
      <c r="AB355" s="60">
        <f t="shared" si="229"/>
        <v>109422.92250000003</v>
      </c>
      <c r="AC355" s="62">
        <f>'[1]2019'!AC326</f>
        <v>0</v>
      </c>
      <c r="AD355" s="62">
        <v>0</v>
      </c>
      <c r="AE355" s="63">
        <f>IF($C$3="УСН",0,IF(AND($E355="движимое",N355&gt;$AF$1),0,IF($G191=0,AB355*AC355,G355*AD355)))</f>
        <v>0</v>
      </c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108"/>
      <c r="AV355" s="43"/>
      <c r="AW355" s="43"/>
      <c r="AX355" s="43"/>
      <c r="AY355" s="43"/>
      <c r="AZ355" s="43"/>
      <c r="BA355" s="43"/>
      <c r="BB355" s="43"/>
    </row>
    <row r="356" spans="1:54" s="83" customFormat="1" ht="25.5" hidden="1" outlineLevel="1" collapsed="1">
      <c r="A356" s="48">
        <f t="shared" si="231"/>
        <v>255</v>
      </c>
      <c r="B356" s="49" t="str">
        <f>'[1]2019'!B327</f>
        <v>Автомобиль ГАЗ-3307 "Вахта" , 00050529, 14.12.2012</v>
      </c>
      <c r="C356" s="50">
        <v>1</v>
      </c>
      <c r="D356" s="48" t="s">
        <v>226</v>
      </c>
      <c r="E356" s="48" t="s">
        <v>81</v>
      </c>
      <c r="F356" s="51"/>
      <c r="G356" s="52"/>
      <c r="H356" s="51" t="s">
        <v>703</v>
      </c>
      <c r="I356" s="53" t="str">
        <f>'[1]2016'!I206</f>
        <v>81</v>
      </c>
      <c r="J356" s="54" t="s">
        <v>135</v>
      </c>
      <c r="K356" s="55"/>
      <c r="L356" s="54">
        <f t="shared" si="232"/>
        <v>84</v>
      </c>
      <c r="M356" s="55"/>
      <c r="N356" s="56">
        <v>41257</v>
      </c>
      <c r="O356" s="80"/>
      <c r="P356" s="58">
        <f>'[1]2019'!R327</f>
        <v>1</v>
      </c>
      <c r="Q356" s="79"/>
      <c r="R356" s="59">
        <f t="shared" si="221"/>
        <v>1</v>
      </c>
      <c r="S356" s="59">
        <f>'[1]2019'!S327+'[1]2019'!Z327</f>
        <v>1</v>
      </c>
      <c r="T356" s="59">
        <f>'[1]2019'!U327</f>
        <v>0</v>
      </c>
      <c r="U356" s="59">
        <f t="shared" si="222"/>
        <v>0</v>
      </c>
      <c r="V356" s="59">
        <f t="shared" si="223"/>
        <v>0</v>
      </c>
      <c r="W356" s="59">
        <f t="shared" si="224"/>
        <v>1.1904761904761904E-2</v>
      </c>
      <c r="X356" s="59">
        <f t="shared" si="225"/>
        <v>0</v>
      </c>
      <c r="Y356" s="59">
        <f t="shared" si="226"/>
        <v>1.1904761904761904E-2</v>
      </c>
      <c r="Z356" s="60">
        <f t="shared" si="227"/>
        <v>0</v>
      </c>
      <c r="AA356" s="60">
        <f t="shared" si="228"/>
        <v>0</v>
      </c>
      <c r="AB356" s="60">
        <f t="shared" si="229"/>
        <v>0</v>
      </c>
      <c r="AC356" s="62">
        <f>'[1]2019'!AC327</f>
        <v>0</v>
      </c>
      <c r="AD356" s="62">
        <v>0</v>
      </c>
      <c r="AE356" s="63" t="e">
        <f>IF($C$3="УСН",0,IF(AND($E356="движимое",N356&gt;$AF$1),0,IF(#REF!=0,AB356*AC356,G356*AD356)))</f>
        <v>#REF!</v>
      </c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108"/>
      <c r="AV356" s="43"/>
      <c r="AW356" s="43"/>
      <c r="AX356" s="43"/>
      <c r="AY356" s="43"/>
      <c r="AZ356" s="43"/>
      <c r="BA356" s="43"/>
      <c r="BB356" s="43"/>
    </row>
    <row r="357" spans="1:54" s="83" customFormat="1" ht="25.5" hidden="1" outlineLevel="1" collapsed="1">
      <c r="A357" s="48">
        <f t="shared" si="231"/>
        <v>256</v>
      </c>
      <c r="B357" s="49" t="str">
        <f>'[1]2019'!B328</f>
        <v>Автомобиль ГАЗ-6611 аварийный, 00050519, 14.12.2012</v>
      </c>
      <c r="C357" s="50">
        <v>1</v>
      </c>
      <c r="D357" s="48"/>
      <c r="E357" s="48" t="s">
        <v>81</v>
      </c>
      <c r="F357" s="51"/>
      <c r="G357" s="52"/>
      <c r="H357" s="51" t="s">
        <v>704</v>
      </c>
      <c r="I357" s="53" t="str">
        <f>'[1]2016'!I207</f>
        <v>77</v>
      </c>
      <c r="J357" s="54" t="s">
        <v>135</v>
      </c>
      <c r="K357" s="55"/>
      <c r="L357" s="54">
        <f t="shared" si="232"/>
        <v>84</v>
      </c>
      <c r="M357" s="55"/>
      <c r="N357" s="56">
        <v>41257</v>
      </c>
      <c r="O357" s="80"/>
      <c r="P357" s="58">
        <f>'[1]2019'!R328</f>
        <v>1</v>
      </c>
      <c r="Q357" s="79"/>
      <c r="R357" s="59">
        <f t="shared" si="221"/>
        <v>1</v>
      </c>
      <c r="S357" s="59">
        <f>'[1]2019'!S328+'[1]2019'!Z328</f>
        <v>1</v>
      </c>
      <c r="T357" s="59">
        <f>'[1]2019'!U328</f>
        <v>0</v>
      </c>
      <c r="U357" s="59">
        <f t="shared" si="222"/>
        <v>0</v>
      </c>
      <c r="V357" s="59">
        <f t="shared" si="223"/>
        <v>0</v>
      </c>
      <c r="W357" s="59">
        <f t="shared" si="224"/>
        <v>1.1904761904761904E-2</v>
      </c>
      <c r="X357" s="59">
        <f t="shared" si="225"/>
        <v>0</v>
      </c>
      <c r="Y357" s="59">
        <f t="shared" si="226"/>
        <v>1.1904761904761904E-2</v>
      </c>
      <c r="Z357" s="60">
        <f t="shared" si="227"/>
        <v>0</v>
      </c>
      <c r="AA357" s="60">
        <f t="shared" si="228"/>
        <v>0</v>
      </c>
      <c r="AB357" s="60">
        <f t="shared" si="229"/>
        <v>0</v>
      </c>
      <c r="AC357" s="62">
        <f>'[1]2019'!AC328</f>
        <v>0</v>
      </c>
      <c r="AD357" s="62">
        <v>0</v>
      </c>
      <c r="AE357" s="63">
        <f t="shared" ref="AE357:AE364" si="233">IF($C$3="УСН",0,IF(AND($E357="движимое",N357&gt;$AF$1),0,IF($G192=0,AB357*AC357,G357*AD357)))</f>
        <v>0</v>
      </c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108"/>
      <c r="AV357" s="43"/>
      <c r="AW357" s="43"/>
      <c r="AX357" s="43"/>
      <c r="AY357" s="43"/>
      <c r="AZ357" s="43"/>
      <c r="BA357" s="43"/>
      <c r="BB357" s="43"/>
    </row>
    <row r="358" spans="1:54" s="83" customFormat="1" ht="25.5" hidden="1" outlineLevel="1" collapsed="1">
      <c r="A358" s="48">
        <f t="shared" si="231"/>
        <v>257</v>
      </c>
      <c r="B358" s="49" t="str">
        <f>'[1]2019'!B329</f>
        <v>Автомобиль ГАЗ-6615 аварийный, 00050518, 14.12.2012</v>
      </c>
      <c r="C358" s="50">
        <v>1</v>
      </c>
      <c r="D358" s="48" t="s">
        <v>226</v>
      </c>
      <c r="E358" s="48" t="s">
        <v>81</v>
      </c>
      <c r="F358" s="51"/>
      <c r="G358" s="52"/>
      <c r="H358" s="51" t="s">
        <v>705</v>
      </c>
      <c r="I358" s="53" t="str">
        <f>'[1]2016'!I208</f>
        <v>76</v>
      </c>
      <c r="J358" s="54" t="s">
        <v>135</v>
      </c>
      <c r="K358" s="55"/>
      <c r="L358" s="54">
        <f t="shared" si="232"/>
        <v>84</v>
      </c>
      <c r="M358" s="55"/>
      <c r="N358" s="56">
        <v>41257</v>
      </c>
      <c r="O358" s="80"/>
      <c r="P358" s="58">
        <f>'[1]2019'!R329</f>
        <v>1</v>
      </c>
      <c r="Q358" s="79"/>
      <c r="R358" s="59">
        <f t="shared" si="221"/>
        <v>1</v>
      </c>
      <c r="S358" s="59">
        <f>'[1]2019'!S329+'[1]2019'!Z329</f>
        <v>1</v>
      </c>
      <c r="T358" s="59">
        <f>'[1]2019'!U329</f>
        <v>0</v>
      </c>
      <c r="U358" s="59">
        <f t="shared" si="222"/>
        <v>0</v>
      </c>
      <c r="V358" s="59">
        <f t="shared" si="223"/>
        <v>0</v>
      </c>
      <c r="W358" s="59">
        <f t="shared" si="224"/>
        <v>1.1904761904761904E-2</v>
      </c>
      <c r="X358" s="59">
        <f t="shared" si="225"/>
        <v>0</v>
      </c>
      <c r="Y358" s="59">
        <f t="shared" si="226"/>
        <v>1.1904761904761904E-2</v>
      </c>
      <c r="Z358" s="60">
        <f t="shared" si="227"/>
        <v>0</v>
      </c>
      <c r="AA358" s="60">
        <f t="shared" si="228"/>
        <v>0</v>
      </c>
      <c r="AB358" s="60">
        <f t="shared" si="229"/>
        <v>0</v>
      </c>
      <c r="AC358" s="62">
        <f>'[1]2019'!AC329</f>
        <v>0</v>
      </c>
      <c r="AD358" s="62">
        <v>0</v>
      </c>
      <c r="AE358" s="63">
        <f t="shared" si="233"/>
        <v>0</v>
      </c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108"/>
      <c r="AV358" s="43"/>
      <c r="AW358" s="43"/>
      <c r="AX358" s="43"/>
      <c r="AY358" s="43"/>
      <c r="AZ358" s="43"/>
      <c r="BA358" s="43"/>
      <c r="BB358" s="43"/>
    </row>
    <row r="359" spans="1:54" s="83" customFormat="1" ht="25.5" hidden="1" outlineLevel="1" collapsed="1">
      <c r="A359" s="48">
        <f t="shared" si="231"/>
        <v>258</v>
      </c>
      <c r="B359" s="49" t="str">
        <f>'[1]2019'!B330</f>
        <v>Автомобиль ЗИЛ 4502 - тягач, 00050546, 14.12.2012</v>
      </c>
      <c r="C359" s="50">
        <v>1</v>
      </c>
      <c r="D359" s="48" t="s">
        <v>226</v>
      </c>
      <c r="E359" s="48" t="s">
        <v>81</v>
      </c>
      <c r="F359" s="51"/>
      <c r="G359" s="52"/>
      <c r="H359" s="51" t="s">
        <v>706</v>
      </c>
      <c r="I359" s="53" t="str">
        <f>'[1]2016'!I209</f>
        <v>89</v>
      </c>
      <c r="J359" s="54" t="s">
        <v>149</v>
      </c>
      <c r="K359" s="55"/>
      <c r="L359" s="54">
        <f>10*12</f>
        <v>120</v>
      </c>
      <c r="M359" s="55"/>
      <c r="N359" s="56">
        <v>41257</v>
      </c>
      <c r="O359" s="80"/>
      <c r="P359" s="58">
        <f>'[1]2019'!R330</f>
        <v>1</v>
      </c>
      <c r="Q359" s="79"/>
      <c r="R359" s="59">
        <f t="shared" si="221"/>
        <v>1</v>
      </c>
      <c r="S359" s="59">
        <f>'[1]2019'!S330+'[1]2019'!Z330</f>
        <v>1</v>
      </c>
      <c r="T359" s="59">
        <f>'[1]2019'!U330</f>
        <v>0</v>
      </c>
      <c r="U359" s="59">
        <f t="shared" si="222"/>
        <v>0</v>
      </c>
      <c r="V359" s="59">
        <f t="shared" si="223"/>
        <v>0</v>
      </c>
      <c r="W359" s="59">
        <f t="shared" si="224"/>
        <v>8.3333333333333332E-3</v>
      </c>
      <c r="X359" s="59">
        <f t="shared" si="225"/>
        <v>0</v>
      </c>
      <c r="Y359" s="59">
        <f t="shared" si="226"/>
        <v>8.3333333333333332E-3</v>
      </c>
      <c r="Z359" s="60">
        <f t="shared" si="227"/>
        <v>0</v>
      </c>
      <c r="AA359" s="60">
        <f t="shared" si="228"/>
        <v>0</v>
      </c>
      <c r="AB359" s="60">
        <f t="shared" si="229"/>
        <v>0</v>
      </c>
      <c r="AC359" s="62">
        <f>'[1]2019'!AC330</f>
        <v>0</v>
      </c>
      <c r="AD359" s="62">
        <v>0</v>
      </c>
      <c r="AE359" s="63">
        <f t="shared" si="233"/>
        <v>0</v>
      </c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108"/>
      <c r="AV359" s="43"/>
      <c r="AW359" s="43"/>
      <c r="AX359" s="43"/>
      <c r="AY359" s="43"/>
      <c r="AZ359" s="43"/>
      <c r="BA359" s="43"/>
      <c r="BB359" s="43"/>
    </row>
    <row r="360" spans="1:54" s="83" customFormat="1" ht="25.5" hidden="1" outlineLevel="1" collapsed="1">
      <c r="A360" s="48">
        <f t="shared" si="231"/>
        <v>259</v>
      </c>
      <c r="B360" s="49" t="str">
        <f>'[1]2019'!B331</f>
        <v>Автомобиль ЗИЛ-130, 00050527, 14.12.2012</v>
      </c>
      <c r="C360" s="50">
        <v>1</v>
      </c>
      <c r="D360" s="48" t="s">
        <v>226</v>
      </c>
      <c r="E360" s="48" t="s">
        <v>81</v>
      </c>
      <c r="F360" s="51"/>
      <c r="G360" s="52"/>
      <c r="H360" s="51" t="s">
        <v>707</v>
      </c>
      <c r="I360" s="53" t="str">
        <f>'[1]2016'!I210</f>
        <v>79</v>
      </c>
      <c r="J360" s="54" t="s">
        <v>149</v>
      </c>
      <c r="K360" s="55"/>
      <c r="L360" s="54">
        <f>10*12</f>
        <v>120</v>
      </c>
      <c r="M360" s="55"/>
      <c r="N360" s="56">
        <v>41257</v>
      </c>
      <c r="O360" s="80"/>
      <c r="P360" s="58">
        <f>'[1]2019'!R331</f>
        <v>1</v>
      </c>
      <c r="Q360" s="79"/>
      <c r="R360" s="59">
        <f t="shared" si="221"/>
        <v>1</v>
      </c>
      <c r="S360" s="59">
        <f>'[1]2019'!S331+'[1]2019'!Z331</f>
        <v>1</v>
      </c>
      <c r="T360" s="59">
        <f>'[1]2019'!U331</f>
        <v>0</v>
      </c>
      <c r="U360" s="59">
        <f t="shared" si="222"/>
        <v>0</v>
      </c>
      <c r="V360" s="59">
        <f t="shared" si="223"/>
        <v>0</v>
      </c>
      <c r="W360" s="59">
        <f t="shared" si="224"/>
        <v>8.3333333333333332E-3</v>
      </c>
      <c r="X360" s="59">
        <f t="shared" si="225"/>
        <v>0</v>
      </c>
      <c r="Y360" s="59">
        <f t="shared" si="226"/>
        <v>8.3333333333333332E-3</v>
      </c>
      <c r="Z360" s="60">
        <f t="shared" si="227"/>
        <v>0</v>
      </c>
      <c r="AA360" s="60">
        <f t="shared" si="228"/>
        <v>0</v>
      </c>
      <c r="AB360" s="60">
        <f t="shared" si="229"/>
        <v>0</v>
      </c>
      <c r="AC360" s="62">
        <f>'[1]2019'!AC331</f>
        <v>0</v>
      </c>
      <c r="AD360" s="62">
        <v>0</v>
      </c>
      <c r="AE360" s="63">
        <f t="shared" si="233"/>
        <v>0</v>
      </c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108"/>
      <c r="AV360" s="43"/>
      <c r="AW360" s="43"/>
      <c r="AX360" s="43"/>
      <c r="AY360" s="43"/>
      <c r="AZ360" s="43"/>
      <c r="BA360" s="43"/>
      <c r="BB360" s="43"/>
    </row>
    <row r="361" spans="1:54" s="83" customFormat="1" ht="25.5" hidden="1" outlineLevel="1" collapsed="1">
      <c r="A361" s="48">
        <f t="shared" si="231"/>
        <v>260</v>
      </c>
      <c r="B361" s="49" t="str">
        <f>'[1]2019'!B332</f>
        <v>Автомобиль ЗИЛ-131, 00050537, 14.12.2012</v>
      </c>
      <c r="C361" s="50">
        <v>1</v>
      </c>
      <c r="D361" s="48" t="s">
        <v>226</v>
      </c>
      <c r="E361" s="48" t="s">
        <v>81</v>
      </c>
      <c r="F361" s="51"/>
      <c r="G361" s="52"/>
      <c r="H361" s="51" t="s">
        <v>708</v>
      </c>
      <c r="I361" s="53" t="str">
        <f>'[1]2016'!I211</f>
        <v>85</v>
      </c>
      <c r="J361" s="54" t="s">
        <v>149</v>
      </c>
      <c r="K361" s="55"/>
      <c r="L361" s="54">
        <f>10*12</f>
        <v>120</v>
      </c>
      <c r="M361" s="55"/>
      <c r="N361" s="56">
        <v>41257</v>
      </c>
      <c r="O361" s="80"/>
      <c r="P361" s="58">
        <f>'[1]2019'!R332</f>
        <v>1</v>
      </c>
      <c r="Q361" s="79"/>
      <c r="R361" s="59">
        <f t="shared" si="221"/>
        <v>1</v>
      </c>
      <c r="S361" s="59">
        <f>'[1]2019'!S332+'[1]2019'!Z332</f>
        <v>1</v>
      </c>
      <c r="T361" s="59">
        <f>'[1]2019'!U332</f>
        <v>0</v>
      </c>
      <c r="U361" s="59">
        <f t="shared" si="222"/>
        <v>0</v>
      </c>
      <c r="V361" s="59">
        <f t="shared" si="223"/>
        <v>0</v>
      </c>
      <c r="W361" s="59">
        <f t="shared" si="224"/>
        <v>8.3333333333333332E-3</v>
      </c>
      <c r="X361" s="59">
        <f t="shared" si="225"/>
        <v>0</v>
      </c>
      <c r="Y361" s="59">
        <f t="shared" si="226"/>
        <v>8.3333333333333332E-3</v>
      </c>
      <c r="Z361" s="60">
        <f t="shared" si="227"/>
        <v>0</v>
      </c>
      <c r="AA361" s="60">
        <f t="shared" si="228"/>
        <v>0</v>
      </c>
      <c r="AB361" s="60">
        <f t="shared" si="229"/>
        <v>0</v>
      </c>
      <c r="AC361" s="62">
        <f>'[1]2019'!AC332</f>
        <v>0</v>
      </c>
      <c r="AD361" s="62">
        <v>0</v>
      </c>
      <c r="AE361" s="63">
        <f t="shared" si="233"/>
        <v>0</v>
      </c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108"/>
      <c r="AV361" s="43"/>
      <c r="AW361" s="43"/>
      <c r="AX361" s="43"/>
      <c r="AY361" s="43"/>
      <c r="AZ361" s="43"/>
      <c r="BA361" s="43"/>
      <c r="BB361" s="43"/>
    </row>
    <row r="362" spans="1:54" s="83" customFormat="1" ht="25.5" hidden="1" outlineLevel="1" collapsed="1">
      <c r="A362" s="48">
        <f t="shared" si="231"/>
        <v>261</v>
      </c>
      <c r="B362" s="49" t="str">
        <f>'[1]2019'!B333</f>
        <v>Автомобиль ЗИЛ-433110 с краном-манипулятором БАКМ-890, 00050500, 14.12.2012</v>
      </c>
      <c r="C362" s="50">
        <v>1</v>
      </c>
      <c r="D362" s="48" t="s">
        <v>226</v>
      </c>
      <c r="E362" s="48" t="s">
        <v>81</v>
      </c>
      <c r="F362" s="51"/>
      <c r="G362" s="52"/>
      <c r="H362" s="51" t="s">
        <v>709</v>
      </c>
      <c r="I362" s="53" t="str">
        <f>'[1]2016'!I212</f>
        <v>72</v>
      </c>
      <c r="J362" s="54" t="s">
        <v>149</v>
      </c>
      <c r="K362" s="55">
        <v>24</v>
      </c>
      <c r="L362" s="54">
        <f>10*12</f>
        <v>120</v>
      </c>
      <c r="M362" s="55"/>
      <c r="N362" s="56">
        <v>41257</v>
      </c>
      <c r="O362" s="80"/>
      <c r="P362" s="58">
        <f>'[1]2019'!R333</f>
        <v>162185.22</v>
      </c>
      <c r="Q362" s="79"/>
      <c r="R362" s="59">
        <f t="shared" si="221"/>
        <v>162185.22</v>
      </c>
      <c r="S362" s="59">
        <f>'[1]2019'!S333+'[1]2019'!Z333</f>
        <v>162185.22</v>
      </c>
      <c r="T362" s="59">
        <f>'[1]2019'!U333</f>
        <v>0</v>
      </c>
      <c r="U362" s="59">
        <f t="shared" si="222"/>
        <v>0</v>
      </c>
      <c r="V362" s="59">
        <f t="shared" si="223"/>
        <v>6757.7174999999997</v>
      </c>
      <c r="W362" s="59">
        <f t="shared" si="224"/>
        <v>1351.5435</v>
      </c>
      <c r="X362" s="59">
        <f t="shared" si="225"/>
        <v>0</v>
      </c>
      <c r="Y362" s="59">
        <f t="shared" si="226"/>
        <v>1351.5435</v>
      </c>
      <c r="Z362" s="60">
        <f t="shared" si="227"/>
        <v>0</v>
      </c>
      <c r="AA362" s="60">
        <f t="shared" si="228"/>
        <v>0</v>
      </c>
      <c r="AB362" s="60">
        <f t="shared" si="229"/>
        <v>0</v>
      </c>
      <c r="AC362" s="62">
        <f>'[1]2019'!AC333</f>
        <v>0</v>
      </c>
      <c r="AD362" s="62">
        <v>0</v>
      </c>
      <c r="AE362" s="63">
        <f t="shared" si="233"/>
        <v>0</v>
      </c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108"/>
      <c r="AV362" s="43"/>
      <c r="AW362" s="43"/>
      <c r="AX362" s="43"/>
      <c r="AY362" s="43"/>
      <c r="AZ362" s="43"/>
      <c r="BA362" s="43"/>
      <c r="BB362" s="43"/>
    </row>
    <row r="363" spans="1:54" s="83" customFormat="1" ht="25.5" hidden="1" outlineLevel="1" collapsed="1">
      <c r="A363" s="48">
        <f t="shared" si="231"/>
        <v>262</v>
      </c>
      <c r="B363" s="49" t="str">
        <f>'[1]2019'!B334</f>
        <v>Автомобиль УАЗ 31514, 00050534, 14.12.2012</v>
      </c>
      <c r="C363" s="50">
        <v>1</v>
      </c>
      <c r="D363" s="48" t="s">
        <v>226</v>
      </c>
      <c r="E363" s="48" t="s">
        <v>81</v>
      </c>
      <c r="F363" s="51"/>
      <c r="G363" s="52"/>
      <c r="H363" s="51" t="s">
        <v>710</v>
      </c>
      <c r="I363" s="53" t="str">
        <f>'[1]2016'!I213</f>
        <v>83</v>
      </c>
      <c r="J363" s="54" t="s">
        <v>158</v>
      </c>
      <c r="K363" s="55"/>
      <c r="L363" s="54">
        <f>5*12</f>
        <v>60</v>
      </c>
      <c r="M363" s="55"/>
      <c r="N363" s="56">
        <v>41257</v>
      </c>
      <c r="O363" s="80"/>
      <c r="P363" s="58">
        <f>'[1]2019'!R334</f>
        <v>1</v>
      </c>
      <c r="Q363" s="79"/>
      <c r="R363" s="59">
        <f t="shared" si="221"/>
        <v>1</v>
      </c>
      <c r="S363" s="59">
        <f>'[1]2019'!S334+'[1]2019'!Z334</f>
        <v>1</v>
      </c>
      <c r="T363" s="59">
        <f>'[1]2019'!U334</f>
        <v>0</v>
      </c>
      <c r="U363" s="59">
        <f t="shared" si="222"/>
        <v>0</v>
      </c>
      <c r="V363" s="59">
        <f t="shared" si="223"/>
        <v>0</v>
      </c>
      <c r="W363" s="59">
        <f t="shared" si="224"/>
        <v>1.6666666666666666E-2</v>
      </c>
      <c r="X363" s="59">
        <f t="shared" si="225"/>
        <v>0</v>
      </c>
      <c r="Y363" s="59">
        <f t="shared" si="226"/>
        <v>1.6666666666666666E-2</v>
      </c>
      <c r="Z363" s="60">
        <f t="shared" si="227"/>
        <v>0</v>
      </c>
      <c r="AA363" s="60">
        <f t="shared" si="228"/>
        <v>0</v>
      </c>
      <c r="AB363" s="60">
        <f t="shared" si="229"/>
        <v>0</v>
      </c>
      <c r="AC363" s="62">
        <f>'[1]2019'!AC334</f>
        <v>0</v>
      </c>
      <c r="AD363" s="62">
        <v>0</v>
      </c>
      <c r="AE363" s="63">
        <f t="shared" si="233"/>
        <v>0</v>
      </c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108"/>
      <c r="AV363" s="43"/>
      <c r="AW363" s="43"/>
      <c r="AX363" s="43"/>
      <c r="AY363" s="43"/>
      <c r="AZ363" s="43"/>
      <c r="BA363" s="43"/>
      <c r="BB363" s="43"/>
    </row>
    <row r="364" spans="1:54" s="83" customFormat="1" ht="25.5" hidden="1" outlineLevel="1" collapsed="1">
      <c r="A364" s="48">
        <f t="shared" si="231"/>
        <v>263</v>
      </c>
      <c r="B364" s="49" t="str">
        <f>'[1]2019'!B335</f>
        <v>Тахограф "Меркурий ТА-001", 00063569 , 21.04.2015, 46 527.11</v>
      </c>
      <c r="C364" s="50">
        <v>1</v>
      </c>
      <c r="D364" s="48" t="s">
        <v>226</v>
      </c>
      <c r="E364" s="48" t="s">
        <v>81</v>
      </c>
      <c r="F364" s="51"/>
      <c r="G364" s="52"/>
      <c r="H364" s="51" t="s">
        <v>711</v>
      </c>
      <c r="I364" s="53" t="str">
        <f>'[1]2016'!I214</f>
        <v>122</v>
      </c>
      <c r="J364" s="54" t="s">
        <v>149</v>
      </c>
      <c r="K364" s="55">
        <v>120</v>
      </c>
      <c r="L364" s="54">
        <f>10*12</f>
        <v>120</v>
      </c>
      <c r="M364" s="55"/>
      <c r="N364" s="56">
        <v>42115</v>
      </c>
      <c r="O364" s="80"/>
      <c r="P364" s="58">
        <f>'[1]2019'!R335</f>
        <v>46527.11</v>
      </c>
      <c r="Q364" s="79"/>
      <c r="R364" s="59">
        <f t="shared" si="221"/>
        <v>46527.11</v>
      </c>
      <c r="S364" s="59">
        <f>'[1]2019'!S335+'[1]2019'!Z335</f>
        <v>21712.651333333331</v>
      </c>
      <c r="T364" s="59">
        <f>'[1]2019'!U335</f>
        <v>24814.458666666666</v>
      </c>
      <c r="U364" s="59">
        <f t="shared" si="222"/>
        <v>20161.747666666666</v>
      </c>
      <c r="V364" s="59">
        <f t="shared" si="223"/>
        <v>387.72591666666665</v>
      </c>
      <c r="W364" s="59">
        <f t="shared" si="224"/>
        <v>387.72591666666665</v>
      </c>
      <c r="X364" s="59">
        <f t="shared" si="225"/>
        <v>0</v>
      </c>
      <c r="Y364" s="59">
        <f t="shared" si="226"/>
        <v>387.72591666666665</v>
      </c>
      <c r="Z364" s="60">
        <f t="shared" si="227"/>
        <v>4652.7109999999993</v>
      </c>
      <c r="AA364" s="60">
        <f t="shared" si="228"/>
        <v>4652.7109999999993</v>
      </c>
      <c r="AB364" s="60">
        <f t="shared" si="229"/>
        <v>22488.103166666668</v>
      </c>
      <c r="AC364" s="62">
        <f>'[1]2019'!AC335</f>
        <v>0</v>
      </c>
      <c r="AD364" s="62">
        <v>0</v>
      </c>
      <c r="AE364" s="63">
        <f t="shared" si="233"/>
        <v>0</v>
      </c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108"/>
      <c r="AV364" s="43"/>
      <c r="AW364" s="43"/>
      <c r="AX364" s="43"/>
      <c r="AY364" s="43"/>
      <c r="AZ364" s="43"/>
      <c r="BA364" s="43"/>
      <c r="BB364" s="43"/>
    </row>
    <row r="365" spans="1:54" s="83" customFormat="1" ht="25.5" hidden="1" outlineLevel="1" collapsed="1">
      <c r="A365" s="48">
        <f t="shared" si="231"/>
        <v>264</v>
      </c>
      <c r="B365" s="49" t="str">
        <f>'[1]2019'!B337</f>
        <v>Автомобиль УАЗ-390995-04, Э00000119</v>
      </c>
      <c r="C365" s="50">
        <v>1</v>
      </c>
      <c r="D365" s="48" t="s">
        <v>226</v>
      </c>
      <c r="E365" s="48" t="s">
        <v>81</v>
      </c>
      <c r="F365" s="51"/>
      <c r="G365" s="52"/>
      <c r="H365" s="51" t="s">
        <v>712</v>
      </c>
      <c r="I365" s="53" t="str">
        <f>'[1]2016'!I217</f>
        <v>223</v>
      </c>
      <c r="J365" s="54" t="s">
        <v>135</v>
      </c>
      <c r="K365" s="55">
        <v>84</v>
      </c>
      <c r="L365" s="54">
        <f>7*12</f>
        <v>84</v>
      </c>
      <c r="M365" s="55"/>
      <c r="N365" s="56">
        <v>42576</v>
      </c>
      <c r="O365" s="80"/>
      <c r="P365" s="58">
        <f>'[1]2019'!R337</f>
        <v>510627.12</v>
      </c>
      <c r="Q365" s="79"/>
      <c r="R365" s="59">
        <f t="shared" si="221"/>
        <v>510627.12</v>
      </c>
      <c r="S365" s="59">
        <f>'[1]2019'!S337+'[1]2019'!Z337</f>
        <v>249234.66571428571</v>
      </c>
      <c r="T365" s="59">
        <f>'[1]2019'!U337</f>
        <v>261392.45428571428</v>
      </c>
      <c r="U365" s="59">
        <f t="shared" si="222"/>
        <v>188445.72285714286</v>
      </c>
      <c r="V365" s="59">
        <f t="shared" si="223"/>
        <v>6078.8942857142856</v>
      </c>
      <c r="W365" s="59">
        <f t="shared" si="224"/>
        <v>6078.8942857142856</v>
      </c>
      <c r="X365" s="59">
        <f t="shared" si="225"/>
        <v>0</v>
      </c>
      <c r="Y365" s="59">
        <f t="shared" si="226"/>
        <v>6078.8942857142856</v>
      </c>
      <c r="Z365" s="60">
        <f t="shared" si="227"/>
        <v>72946.731428571424</v>
      </c>
      <c r="AA365" s="60">
        <f t="shared" si="228"/>
        <v>72946.731428571424</v>
      </c>
      <c r="AB365" s="60">
        <f t="shared" si="229"/>
        <v>224919.08857142855</v>
      </c>
      <c r="AC365" s="62">
        <f>'[1]2019'!AC336</f>
        <v>0</v>
      </c>
      <c r="AD365" s="62">
        <v>0</v>
      </c>
      <c r="AE365" s="63">
        <f>IF($C$3="УСН",0,IF(AND($E365="движимое",N365&gt;$AF$1),0,IF($G355=0,AB365*AC365,G365*AD365)))</f>
        <v>0</v>
      </c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108"/>
      <c r="AV365" s="43"/>
      <c r="AW365" s="43"/>
      <c r="AX365" s="43"/>
      <c r="AY365" s="43"/>
      <c r="AZ365" s="43"/>
      <c r="BA365" s="43"/>
      <c r="BB365" s="43"/>
    </row>
    <row r="366" spans="1:54" s="83" customFormat="1" ht="25.5" hidden="1" outlineLevel="1" collapsed="1">
      <c r="A366" s="48">
        <f t="shared" si="231"/>
        <v>265</v>
      </c>
      <c r="B366" s="49" t="str">
        <f>'[1]2019'!B338</f>
        <v>Автомобиль УАЗ-396252, 00050551, 14.12.2012</v>
      </c>
      <c r="C366" s="50">
        <v>1</v>
      </c>
      <c r="D366" s="48" t="s">
        <v>226</v>
      </c>
      <c r="E366" s="48" t="s">
        <v>81</v>
      </c>
      <c r="F366" s="51"/>
      <c r="G366" s="52"/>
      <c r="H366" s="51" t="s">
        <v>713</v>
      </c>
      <c r="I366" s="53" t="str">
        <f>'[1]2016'!I218</f>
        <v>93</v>
      </c>
      <c r="J366" s="54" t="s">
        <v>135</v>
      </c>
      <c r="K366" s="55">
        <v>7</v>
      </c>
      <c r="L366" s="54">
        <f>7*12</f>
        <v>84</v>
      </c>
      <c r="M366" s="55"/>
      <c r="N366" s="56">
        <v>41257</v>
      </c>
      <c r="O366" s="80"/>
      <c r="P366" s="58">
        <f>'[1]2019'!R338</f>
        <v>17505.37</v>
      </c>
      <c r="Q366" s="79"/>
      <c r="R366" s="59">
        <f t="shared" si="221"/>
        <v>17505.37</v>
      </c>
      <c r="S366" s="59">
        <f>'[1]2019'!S338+'[1]2019'!Z338</f>
        <v>17505.37</v>
      </c>
      <c r="T366" s="59">
        <f>'[1]2019'!U338</f>
        <v>0</v>
      </c>
      <c r="U366" s="59">
        <f t="shared" si="222"/>
        <v>0</v>
      </c>
      <c r="V366" s="59">
        <f t="shared" si="223"/>
        <v>2500.7671428571425</v>
      </c>
      <c r="W366" s="59">
        <f t="shared" si="224"/>
        <v>208.3972619047619</v>
      </c>
      <c r="X366" s="59">
        <f t="shared" si="225"/>
        <v>0</v>
      </c>
      <c r="Y366" s="59">
        <f t="shared" si="226"/>
        <v>208.3972619047619</v>
      </c>
      <c r="Z366" s="60">
        <f t="shared" si="227"/>
        <v>0</v>
      </c>
      <c r="AA366" s="60">
        <f t="shared" si="228"/>
        <v>0</v>
      </c>
      <c r="AB366" s="60">
        <f t="shared" si="229"/>
        <v>0</v>
      </c>
      <c r="AC366" s="62">
        <f>'[1]2019'!AC337</f>
        <v>0</v>
      </c>
      <c r="AD366" s="62">
        <v>0</v>
      </c>
      <c r="AE366" s="63">
        <f>IF($C$3="УСН",0,IF(AND($E366="движимое",N366&gt;$AF$1),0,IF($G355=0,AB366*AC366,G366*AD366)))</f>
        <v>0</v>
      </c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108"/>
      <c r="AV366" s="43"/>
      <c r="AW366" s="43"/>
      <c r="AX366" s="43"/>
      <c r="AY366" s="43"/>
      <c r="AZ366" s="43"/>
      <c r="BA366" s="43"/>
      <c r="BB366" s="43"/>
    </row>
    <row r="367" spans="1:54" s="83" customFormat="1" ht="25.5" hidden="1" outlineLevel="1" collapsed="1">
      <c r="A367" s="48">
        <f t="shared" si="231"/>
        <v>266</v>
      </c>
      <c r="B367" s="49" t="str">
        <f>'[1]2019'!B339</f>
        <v>Бурильно-крановая машина на базе трактора МТЗ-82.1, Э00000080, 30.04.2015, 1 831 138.21</v>
      </c>
      <c r="C367" s="50">
        <v>1</v>
      </c>
      <c r="D367" s="48" t="s">
        <v>226</v>
      </c>
      <c r="E367" s="48" t="s">
        <v>81</v>
      </c>
      <c r="F367" s="51"/>
      <c r="G367" s="52"/>
      <c r="H367" s="51" t="s">
        <v>714</v>
      </c>
      <c r="I367" s="53" t="str">
        <f>'[1]2016'!I219</f>
        <v>187</v>
      </c>
      <c r="J367" s="54" t="s">
        <v>158</v>
      </c>
      <c r="K367" s="55">
        <v>60</v>
      </c>
      <c r="L367" s="54">
        <f>5*12</f>
        <v>60</v>
      </c>
      <c r="M367" s="55"/>
      <c r="N367" s="56">
        <v>42124</v>
      </c>
      <c r="O367" s="80"/>
      <c r="P367" s="58">
        <f>'[1]2019'!R339</f>
        <v>1831138.21</v>
      </c>
      <c r="Q367" s="79"/>
      <c r="R367" s="59">
        <f t="shared" si="221"/>
        <v>1831138.21</v>
      </c>
      <c r="S367" s="59">
        <f>'[1]2019'!S339+'[1]2019'!Z339</f>
        <v>1709062.3293333333</v>
      </c>
      <c r="T367" s="59">
        <f>'[1]2019'!U339</f>
        <v>122075.88066666666</v>
      </c>
      <c r="U367" s="59">
        <f t="shared" si="222"/>
        <v>0</v>
      </c>
      <c r="V367" s="59">
        <f t="shared" si="223"/>
        <v>30518.970166666666</v>
      </c>
      <c r="W367" s="59">
        <f t="shared" si="224"/>
        <v>30518.970166666666</v>
      </c>
      <c r="X367" s="59">
        <f t="shared" si="225"/>
        <v>0</v>
      </c>
      <c r="Y367" s="59">
        <f t="shared" si="226"/>
        <v>30518.970166666666</v>
      </c>
      <c r="Z367" s="60">
        <f t="shared" si="227"/>
        <v>122075.88066666666</v>
      </c>
      <c r="AA367" s="60">
        <f t="shared" si="228"/>
        <v>0</v>
      </c>
      <c r="AB367" s="60">
        <f t="shared" si="229"/>
        <v>61037.940333333332</v>
      </c>
      <c r="AC367" s="62">
        <f>'[1]2019'!AC338</f>
        <v>0</v>
      </c>
      <c r="AD367" s="62">
        <v>0</v>
      </c>
      <c r="AE367" s="63">
        <f>IF($C$3="УСН",0,IF(AND($E367="движимое",N367&gt;$AF$1),0,IF($G355=0,AB367*AC367,G367*AD367)))</f>
        <v>0</v>
      </c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108"/>
      <c r="AV367" s="43"/>
      <c r="AW367" s="43"/>
      <c r="AX367" s="43"/>
      <c r="AY367" s="43"/>
      <c r="AZ367" s="43"/>
      <c r="BA367" s="43"/>
      <c r="BB367" s="43"/>
    </row>
    <row r="368" spans="1:54" s="83" customFormat="1" ht="25.5" hidden="1" outlineLevel="1" collapsed="1">
      <c r="A368" s="48">
        <f t="shared" si="231"/>
        <v>267</v>
      </c>
      <c r="B368" s="49" t="str">
        <f>'[1]2019'!B340</f>
        <v>Автомобиль УАЗ-396255, 00050563, 14.12.2012</v>
      </c>
      <c r="C368" s="50">
        <v>1</v>
      </c>
      <c r="D368" s="48" t="s">
        <v>226</v>
      </c>
      <c r="E368" s="48" t="s">
        <v>81</v>
      </c>
      <c r="F368" s="51"/>
      <c r="G368" s="52"/>
      <c r="H368" s="51" t="s">
        <v>715</v>
      </c>
      <c r="I368" s="53" t="str">
        <f>'[1]2016'!I220</f>
        <v>97</v>
      </c>
      <c r="J368" s="54" t="s">
        <v>135</v>
      </c>
      <c r="K368" s="55">
        <v>48</v>
      </c>
      <c r="L368" s="54">
        <f>7*12</f>
        <v>84</v>
      </c>
      <c r="M368" s="55"/>
      <c r="N368" s="56">
        <v>41257</v>
      </c>
      <c r="O368" s="80"/>
      <c r="P368" s="58">
        <f>'[1]2019'!R340</f>
        <v>138019.49</v>
      </c>
      <c r="Q368" s="79"/>
      <c r="R368" s="59">
        <f t="shared" si="221"/>
        <v>138019.49</v>
      </c>
      <c r="S368" s="59">
        <f>'[1]2019'!S340+'[1]2019'!Z340</f>
        <v>138019.49</v>
      </c>
      <c r="T368" s="59">
        <f>'[1]2019'!U340</f>
        <v>0</v>
      </c>
      <c r="U368" s="59">
        <f t="shared" si="222"/>
        <v>0</v>
      </c>
      <c r="V368" s="59">
        <f t="shared" si="223"/>
        <v>2875.4060416666666</v>
      </c>
      <c r="W368" s="59">
        <f t="shared" si="224"/>
        <v>1643.0891666666666</v>
      </c>
      <c r="X368" s="59">
        <f t="shared" si="225"/>
        <v>0</v>
      </c>
      <c r="Y368" s="59">
        <f t="shared" si="226"/>
        <v>1643.0891666666666</v>
      </c>
      <c r="Z368" s="60">
        <f t="shared" si="227"/>
        <v>0</v>
      </c>
      <c r="AA368" s="60">
        <f t="shared" si="228"/>
        <v>0</v>
      </c>
      <c r="AB368" s="60">
        <f t="shared" si="229"/>
        <v>0</v>
      </c>
      <c r="AC368" s="62">
        <f>'[1]2019'!AC339</f>
        <v>0</v>
      </c>
      <c r="AD368" s="62">
        <v>0</v>
      </c>
      <c r="AE368" s="63">
        <f t="shared" ref="AE368:AE378" si="234">IF($C$3="УСН",0,IF(AND($E368="движимое",N368&gt;$AF$1),0,IF($G355=0,AB368*AC368,G368*AD368)))</f>
        <v>0</v>
      </c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108"/>
      <c r="AV368" s="43"/>
      <c r="AW368" s="43"/>
      <c r="AX368" s="43"/>
      <c r="AY368" s="43"/>
      <c r="AZ368" s="43"/>
      <c r="BA368" s="43"/>
      <c r="BB368" s="43"/>
    </row>
    <row r="369" spans="1:54" s="83" customFormat="1" ht="25.5" hidden="1" outlineLevel="1">
      <c r="A369" s="48">
        <f t="shared" si="231"/>
        <v>268</v>
      </c>
      <c r="B369" s="49" t="str">
        <f>'[1]2019'!B341</f>
        <v>Автомобиль УАЗ-396295, Э00000147</v>
      </c>
      <c r="C369" s="50">
        <v>1</v>
      </c>
      <c r="D369" s="48" t="s">
        <v>226</v>
      </c>
      <c r="E369" s="48" t="s">
        <v>81</v>
      </c>
      <c r="F369" s="51"/>
      <c r="G369" s="52"/>
      <c r="H369" s="51" t="s">
        <v>716</v>
      </c>
      <c r="I369" s="53" t="str">
        <f>'[1]2016'!I221</f>
        <v>251</v>
      </c>
      <c r="J369" s="54" t="s">
        <v>135</v>
      </c>
      <c r="K369" s="55">
        <v>84</v>
      </c>
      <c r="L369" s="54">
        <f>7*12</f>
        <v>84</v>
      </c>
      <c r="M369" s="55"/>
      <c r="N369" s="56">
        <v>42685</v>
      </c>
      <c r="O369" s="110"/>
      <c r="P369" s="58">
        <f>'[1]2019'!R341</f>
        <v>578527.97</v>
      </c>
      <c r="Q369" s="79"/>
      <c r="R369" s="59">
        <f t="shared" si="221"/>
        <v>578527.97</v>
      </c>
      <c r="S369" s="59">
        <f>'[1]2019'!S341+'[1]2019'!Z341</f>
        <v>254827.79630952381</v>
      </c>
      <c r="T369" s="59">
        <f>'[1]2019'!U341</f>
        <v>323700.17369047616</v>
      </c>
      <c r="U369" s="59">
        <f t="shared" si="222"/>
        <v>241053.3208333333</v>
      </c>
      <c r="V369" s="59">
        <f t="shared" si="223"/>
        <v>6887.2377380952375</v>
      </c>
      <c r="W369" s="59">
        <f t="shared" si="224"/>
        <v>6887.2377380952375</v>
      </c>
      <c r="X369" s="59">
        <f t="shared" si="225"/>
        <v>0</v>
      </c>
      <c r="Y369" s="59">
        <f t="shared" si="226"/>
        <v>6887.2377380952375</v>
      </c>
      <c r="Z369" s="60">
        <f t="shared" si="227"/>
        <v>82646.852857142847</v>
      </c>
      <c r="AA369" s="60">
        <f t="shared" si="228"/>
        <v>82646.852857142847</v>
      </c>
      <c r="AB369" s="60">
        <f t="shared" si="229"/>
        <v>282376.74726190476</v>
      </c>
      <c r="AC369" s="62">
        <f>'[1]2019'!AC340</f>
        <v>0</v>
      </c>
      <c r="AD369" s="62">
        <v>0</v>
      </c>
      <c r="AE369" s="63">
        <f t="shared" si="234"/>
        <v>0</v>
      </c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108"/>
      <c r="AV369" s="43"/>
      <c r="AW369" s="43"/>
      <c r="AX369" s="43"/>
      <c r="AY369" s="43"/>
      <c r="AZ369" s="43"/>
      <c r="BA369" s="43"/>
      <c r="BB369" s="43"/>
    </row>
    <row r="370" spans="1:54" s="83" customFormat="1" ht="25.5" hidden="1" outlineLevel="1">
      <c r="A370" s="48">
        <f t="shared" si="231"/>
        <v>269</v>
      </c>
      <c r="B370" s="49" t="str">
        <f>'[1]2019'!B342</f>
        <v>Автомобиль УАЗ-396255, 00050571, 14.12.2012</v>
      </c>
      <c r="C370" s="50">
        <v>1</v>
      </c>
      <c r="D370" s="48" t="s">
        <v>226</v>
      </c>
      <c r="E370" s="48" t="s">
        <v>81</v>
      </c>
      <c r="F370" s="51"/>
      <c r="G370" s="52"/>
      <c r="H370" s="51" t="s">
        <v>717</v>
      </c>
      <c r="I370" s="53" t="str">
        <f>'[1]2016'!I222</f>
        <v>102</v>
      </c>
      <c r="J370" s="54" t="s">
        <v>149</v>
      </c>
      <c r="K370" s="55">
        <v>72</v>
      </c>
      <c r="L370" s="54">
        <f>10*12</f>
        <v>120</v>
      </c>
      <c r="M370" s="55"/>
      <c r="N370" s="56">
        <v>41257</v>
      </c>
      <c r="O370" s="66"/>
      <c r="P370" s="58">
        <f>'[1]2019'!R342</f>
        <v>343833.46</v>
      </c>
      <c r="Q370" s="79"/>
      <c r="R370" s="59">
        <f t="shared" si="221"/>
        <v>343833.46</v>
      </c>
      <c r="S370" s="59">
        <f>'[1]2019'!S342+'[1]2019'!Z342</f>
        <v>343833.46</v>
      </c>
      <c r="T370" s="59">
        <f>'[1]2019'!U342</f>
        <v>0</v>
      </c>
      <c r="U370" s="59">
        <f t="shared" si="222"/>
        <v>0</v>
      </c>
      <c r="V370" s="59">
        <f t="shared" si="223"/>
        <v>4775.4647222222229</v>
      </c>
      <c r="W370" s="59">
        <f t="shared" si="224"/>
        <v>2865.2788333333333</v>
      </c>
      <c r="X370" s="59">
        <f t="shared" si="225"/>
        <v>0</v>
      </c>
      <c r="Y370" s="59">
        <f t="shared" si="226"/>
        <v>2865.2788333333333</v>
      </c>
      <c r="Z370" s="60">
        <f t="shared" si="227"/>
        <v>0</v>
      </c>
      <c r="AA370" s="60">
        <f t="shared" si="228"/>
        <v>0</v>
      </c>
      <c r="AB370" s="60">
        <f t="shared" si="229"/>
        <v>0</v>
      </c>
      <c r="AC370" s="62">
        <f>'[1]2019'!AC341</f>
        <v>0</v>
      </c>
      <c r="AD370" s="62">
        <v>0</v>
      </c>
      <c r="AE370" s="63">
        <f t="shared" si="234"/>
        <v>0</v>
      </c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108"/>
      <c r="AV370" s="43"/>
      <c r="AW370" s="43"/>
      <c r="AX370" s="43"/>
      <c r="AY370" s="43"/>
      <c r="AZ370" s="43"/>
      <c r="BA370" s="43"/>
      <c r="BB370" s="43"/>
    </row>
    <row r="371" spans="1:54" s="83" customFormat="1" ht="25.5" hidden="1" outlineLevel="1">
      <c r="A371" s="48">
        <f t="shared" si="231"/>
        <v>270</v>
      </c>
      <c r="B371" s="49" t="str">
        <f>'[1]2019'!B343</f>
        <v>Автомобиль-самосвал ЗИЛ-СААЗ-4545, 00050572, 14.12.2012</v>
      </c>
      <c r="C371" s="50">
        <v>1</v>
      </c>
      <c r="D371" s="48" t="s">
        <v>226</v>
      </c>
      <c r="E371" s="48" t="s">
        <v>81</v>
      </c>
      <c r="F371" s="51"/>
      <c r="G371" s="52"/>
      <c r="H371" s="51" t="s">
        <v>718</v>
      </c>
      <c r="I371" s="53" t="str">
        <f>'[1]2016'!I224</f>
        <v>103</v>
      </c>
      <c r="J371" s="54" t="s">
        <v>149</v>
      </c>
      <c r="K371" s="55">
        <v>75</v>
      </c>
      <c r="L371" s="54">
        <f>10*12</f>
        <v>120</v>
      </c>
      <c r="M371" s="55"/>
      <c r="N371" s="56">
        <v>41257</v>
      </c>
      <c r="O371" s="66"/>
      <c r="P371" s="58">
        <f>'[1]2019'!R343</f>
        <v>1030662.84</v>
      </c>
      <c r="Q371" s="79"/>
      <c r="R371" s="59">
        <f t="shared" si="221"/>
        <v>1030662.84</v>
      </c>
      <c r="S371" s="59">
        <f>'[1]2019'!S343+'[1]2019'!Z343</f>
        <v>1030662.8400000001</v>
      </c>
      <c r="T371" s="59">
        <f>'[1]2019'!U343</f>
        <v>0</v>
      </c>
      <c r="U371" s="59">
        <f t="shared" si="222"/>
        <v>0</v>
      </c>
      <c r="V371" s="59">
        <f t="shared" si="223"/>
        <v>13742.171199999999</v>
      </c>
      <c r="W371" s="59">
        <f t="shared" si="224"/>
        <v>8588.857</v>
      </c>
      <c r="X371" s="59">
        <f t="shared" si="225"/>
        <v>0</v>
      </c>
      <c r="Y371" s="59">
        <f t="shared" si="226"/>
        <v>8588.857</v>
      </c>
      <c r="Z371" s="60">
        <f t="shared" si="227"/>
        <v>0</v>
      </c>
      <c r="AA371" s="60">
        <f t="shared" si="228"/>
        <v>0</v>
      </c>
      <c r="AB371" s="60">
        <f t="shared" si="229"/>
        <v>0</v>
      </c>
      <c r="AC371" s="62">
        <v>0</v>
      </c>
      <c r="AD371" s="62">
        <v>0</v>
      </c>
      <c r="AE371" s="63">
        <f t="shared" si="234"/>
        <v>0</v>
      </c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108"/>
      <c r="AV371" s="43"/>
      <c r="AW371" s="43"/>
      <c r="AX371" s="43"/>
      <c r="AY371" s="43"/>
      <c r="AZ371" s="43"/>
      <c r="BA371" s="43"/>
      <c r="BB371" s="43"/>
    </row>
    <row r="372" spans="1:54" s="83" customFormat="1" ht="25.5" hidden="1" outlineLevel="1">
      <c r="A372" s="48">
        <f t="shared" si="231"/>
        <v>271</v>
      </c>
      <c r="B372" s="49" t="str">
        <f>'[1]2019'!B344</f>
        <v>Автоприцеп 821303, 00050561, 14.12.2012</v>
      </c>
      <c r="C372" s="50">
        <v>1</v>
      </c>
      <c r="D372" s="48" t="s">
        <v>226</v>
      </c>
      <c r="E372" s="48" t="s">
        <v>81</v>
      </c>
      <c r="F372" s="51"/>
      <c r="G372" s="52"/>
      <c r="H372" s="51" t="s">
        <v>719</v>
      </c>
      <c r="I372" s="53" t="str">
        <f>'[1]2016'!I225</f>
        <v>95</v>
      </c>
      <c r="J372" s="54" t="s">
        <v>149</v>
      </c>
      <c r="K372" s="55">
        <v>8</v>
      </c>
      <c r="L372" s="54">
        <f>10*12</f>
        <v>120</v>
      </c>
      <c r="M372" s="55"/>
      <c r="N372" s="56">
        <v>41257</v>
      </c>
      <c r="O372" s="66"/>
      <c r="P372" s="58">
        <f>'[1]2019'!R344</f>
        <v>12167.3</v>
      </c>
      <c r="Q372" s="79"/>
      <c r="R372" s="59">
        <f t="shared" si="221"/>
        <v>12167.3</v>
      </c>
      <c r="S372" s="59">
        <f>'[1]2019'!S344+'[1]2019'!Z344</f>
        <v>12167.3</v>
      </c>
      <c r="T372" s="59">
        <f>'[1]2019'!U344</f>
        <v>0</v>
      </c>
      <c r="U372" s="59">
        <f t="shared" si="222"/>
        <v>0</v>
      </c>
      <c r="V372" s="59">
        <f t="shared" si="223"/>
        <v>1520.9124999999999</v>
      </c>
      <c r="W372" s="59">
        <f t="shared" si="224"/>
        <v>101.39416666666666</v>
      </c>
      <c r="X372" s="59">
        <f t="shared" si="225"/>
        <v>0</v>
      </c>
      <c r="Y372" s="59">
        <f t="shared" si="226"/>
        <v>101.39416666666666</v>
      </c>
      <c r="Z372" s="60">
        <f t="shared" si="227"/>
        <v>0</v>
      </c>
      <c r="AA372" s="60">
        <f t="shared" si="228"/>
        <v>0</v>
      </c>
      <c r="AB372" s="60">
        <f t="shared" si="229"/>
        <v>0</v>
      </c>
      <c r="AC372" s="62">
        <f>'[1]2019'!AC343</f>
        <v>0</v>
      </c>
      <c r="AD372" s="62">
        <v>0</v>
      </c>
      <c r="AE372" s="63">
        <f t="shared" si="234"/>
        <v>0</v>
      </c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108"/>
      <c r="AV372" s="43"/>
      <c r="AW372" s="43"/>
      <c r="AX372" s="43"/>
      <c r="AY372" s="43"/>
      <c r="AZ372" s="43"/>
      <c r="BA372" s="43"/>
      <c r="BB372" s="43"/>
    </row>
    <row r="373" spans="1:54" s="83" customFormat="1" ht="25.5" hidden="1" outlineLevel="1">
      <c r="A373" s="48">
        <f t="shared" si="231"/>
        <v>272</v>
      </c>
      <c r="B373" s="49" t="str">
        <f>'[1]2019'!B345</f>
        <v>Автоприцеп 821307, 00050560, 14.12.2012</v>
      </c>
      <c r="C373" s="50">
        <v>1</v>
      </c>
      <c r="D373" s="48" t="s">
        <v>226</v>
      </c>
      <c r="E373" s="48" t="s">
        <v>81</v>
      </c>
      <c r="F373" s="51"/>
      <c r="G373" s="52"/>
      <c r="H373" s="51" t="s">
        <v>720</v>
      </c>
      <c r="I373" s="53" t="str">
        <f>'[1]2016'!I226</f>
        <v>94</v>
      </c>
      <c r="J373" s="54" t="s">
        <v>149</v>
      </c>
      <c r="K373" s="55">
        <v>25</v>
      </c>
      <c r="L373" s="54">
        <f>10*12</f>
        <v>120</v>
      </c>
      <c r="M373" s="55"/>
      <c r="N373" s="56">
        <v>41257</v>
      </c>
      <c r="O373" s="66"/>
      <c r="P373" s="58">
        <f>'[1]2019'!R345</f>
        <v>11963.9</v>
      </c>
      <c r="Q373" s="79"/>
      <c r="R373" s="59">
        <f t="shared" si="221"/>
        <v>11963.9</v>
      </c>
      <c r="S373" s="59">
        <f>'[1]2019'!S345+'[1]2019'!Z345</f>
        <v>11963.9</v>
      </c>
      <c r="T373" s="59">
        <f>'[1]2019'!U345</f>
        <v>0</v>
      </c>
      <c r="U373" s="59">
        <f t="shared" si="222"/>
        <v>0</v>
      </c>
      <c r="V373" s="59">
        <f t="shared" si="223"/>
        <v>478.55599999999998</v>
      </c>
      <c r="W373" s="59">
        <f t="shared" si="224"/>
        <v>99.69916666666667</v>
      </c>
      <c r="X373" s="59">
        <f t="shared" si="225"/>
        <v>0</v>
      </c>
      <c r="Y373" s="59">
        <f t="shared" si="226"/>
        <v>99.69916666666667</v>
      </c>
      <c r="Z373" s="60">
        <f t="shared" si="227"/>
        <v>0</v>
      </c>
      <c r="AA373" s="60">
        <f t="shared" si="228"/>
        <v>0</v>
      </c>
      <c r="AB373" s="60">
        <f t="shared" si="229"/>
        <v>0</v>
      </c>
      <c r="AC373" s="62">
        <f>'[1]2019'!AC344</f>
        <v>0</v>
      </c>
      <c r="AD373" s="62">
        <v>0</v>
      </c>
      <c r="AE373" s="63">
        <f t="shared" si="234"/>
        <v>0</v>
      </c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108"/>
      <c r="AV373" s="43"/>
      <c r="AW373" s="43"/>
      <c r="AX373" s="43"/>
      <c r="AY373" s="43"/>
      <c r="AZ373" s="43"/>
      <c r="BA373" s="43"/>
      <c r="BB373" s="43"/>
    </row>
    <row r="374" spans="1:54" s="83" customFormat="1" ht="25.5" hidden="1" outlineLevel="1">
      <c r="A374" s="48">
        <f t="shared" si="231"/>
        <v>273</v>
      </c>
      <c r="B374" s="49" t="str">
        <f>'[1]2019'!B346</f>
        <v>Бурильная машина БМ-302Б на базе автомобиля ГАЗ-6611, 00050567, 14.12.2012</v>
      </c>
      <c r="C374" s="50">
        <v>1</v>
      </c>
      <c r="D374" s="48" t="s">
        <v>226</v>
      </c>
      <c r="E374" s="48" t="s">
        <v>81</v>
      </c>
      <c r="F374" s="51"/>
      <c r="G374" s="52"/>
      <c r="H374" s="51" t="s">
        <v>721</v>
      </c>
      <c r="I374" s="53" t="str">
        <f>'[1]2016'!I227</f>
        <v>99</v>
      </c>
      <c r="J374" s="54" t="s">
        <v>158</v>
      </c>
      <c r="K374" s="55">
        <v>12</v>
      </c>
      <c r="L374" s="54">
        <f>5*12</f>
        <v>60</v>
      </c>
      <c r="M374" s="55"/>
      <c r="N374" s="56">
        <v>41257</v>
      </c>
      <c r="O374" s="66"/>
      <c r="P374" s="58">
        <f>'[1]2019'!R346</f>
        <v>16065.32</v>
      </c>
      <c r="Q374" s="79"/>
      <c r="R374" s="59">
        <f t="shared" si="221"/>
        <v>16065.32</v>
      </c>
      <c r="S374" s="59">
        <f>'[1]2019'!S346+'[1]2019'!Z346</f>
        <v>16065.32</v>
      </c>
      <c r="T374" s="59">
        <f>'[1]2019'!U346</f>
        <v>0</v>
      </c>
      <c r="U374" s="59">
        <f t="shared" si="222"/>
        <v>0</v>
      </c>
      <c r="V374" s="59">
        <f t="shared" si="223"/>
        <v>1338.7766666666666</v>
      </c>
      <c r="W374" s="59">
        <f t="shared" si="224"/>
        <v>267.75533333333334</v>
      </c>
      <c r="X374" s="59">
        <f t="shared" si="225"/>
        <v>0</v>
      </c>
      <c r="Y374" s="59">
        <f t="shared" si="226"/>
        <v>267.75533333333334</v>
      </c>
      <c r="Z374" s="60">
        <f t="shared" si="227"/>
        <v>0</v>
      </c>
      <c r="AA374" s="60">
        <f t="shared" si="228"/>
        <v>0</v>
      </c>
      <c r="AB374" s="60">
        <f t="shared" si="229"/>
        <v>0</v>
      </c>
      <c r="AC374" s="62">
        <f>'[1]2019'!AC345</f>
        <v>0</v>
      </c>
      <c r="AD374" s="62">
        <v>0</v>
      </c>
      <c r="AE374" s="63">
        <f t="shared" si="234"/>
        <v>0</v>
      </c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108"/>
      <c r="AV374" s="43"/>
      <c r="AW374" s="43"/>
      <c r="AX374" s="43"/>
      <c r="AY374" s="43"/>
      <c r="AZ374" s="43"/>
      <c r="BA374" s="43"/>
      <c r="BB374" s="43"/>
    </row>
    <row r="375" spans="1:54" s="83" customFormat="1" ht="24" hidden="1" customHeight="1" outlineLevel="1">
      <c r="A375" s="48">
        <f t="shared" si="231"/>
        <v>274</v>
      </c>
      <c r="B375" s="49" t="str">
        <f>'[1]2019'!B347</f>
        <v>Гараж N 6,7, 00010503, 14.12.2012</v>
      </c>
      <c r="C375" s="50">
        <v>1</v>
      </c>
      <c r="D375" s="48" t="s">
        <v>722</v>
      </c>
      <c r="E375" s="48" t="s">
        <v>128</v>
      </c>
      <c r="F375" s="51" t="s">
        <v>723</v>
      </c>
      <c r="G375" s="52"/>
      <c r="H375" s="51" t="s">
        <v>724</v>
      </c>
      <c r="I375" s="53" t="str">
        <f>'[1]2016'!I228</f>
        <v>38</v>
      </c>
      <c r="J375" s="54" t="s">
        <v>131</v>
      </c>
      <c r="K375" s="55">
        <v>774</v>
      </c>
      <c r="L375" s="54">
        <f>30*12+1</f>
        <v>361</v>
      </c>
      <c r="M375" s="55"/>
      <c r="N375" s="56">
        <v>41257</v>
      </c>
      <c r="O375" s="66"/>
      <c r="P375" s="58">
        <f>'[1]2019'!R347</f>
        <v>104911.84</v>
      </c>
      <c r="Q375" s="79"/>
      <c r="R375" s="59">
        <f t="shared" si="221"/>
        <v>104911.84</v>
      </c>
      <c r="S375" s="59">
        <f>'[1]2019'!S347+'[1]2019'!Z347</f>
        <v>11385.781085271317</v>
      </c>
      <c r="T375" s="59">
        <f>'[1]2019'!U347</f>
        <v>93526.058914728666</v>
      </c>
      <c r="U375" s="59">
        <f t="shared" si="222"/>
        <v>91899.518759689905</v>
      </c>
      <c r="V375" s="59">
        <f t="shared" si="223"/>
        <v>135.54501291989664</v>
      </c>
      <c r="W375" s="59">
        <f t="shared" si="224"/>
        <v>135.54501291989664</v>
      </c>
      <c r="X375" s="59">
        <f t="shared" si="225"/>
        <v>0</v>
      </c>
      <c r="Y375" s="59">
        <f t="shared" si="226"/>
        <v>290.61451523545708</v>
      </c>
      <c r="Z375" s="60">
        <f t="shared" si="227"/>
        <v>1626.5401550387596</v>
      </c>
      <c r="AA375" s="60">
        <f t="shared" si="228"/>
        <v>1626.5401550387596</v>
      </c>
      <c r="AB375" s="60">
        <f t="shared" si="229"/>
        <v>92712.788837209286</v>
      </c>
      <c r="AC375" s="62">
        <v>2.1999999999999999E-2</v>
      </c>
      <c r="AD375" s="62">
        <v>0.02</v>
      </c>
      <c r="AE375" s="63">
        <f t="shared" si="234"/>
        <v>2039.6813544186041</v>
      </c>
      <c r="AF375" s="64">
        <f>(T375+U375)/2</f>
        <v>92712.788837209286</v>
      </c>
      <c r="AG375" s="35">
        <f>AB375-AF375</f>
        <v>0</v>
      </c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108"/>
      <c r="AV375" s="43"/>
      <c r="AW375" s="43"/>
      <c r="AX375" s="43"/>
      <c r="AY375" s="43"/>
      <c r="AZ375" s="43"/>
      <c r="BA375" s="43"/>
      <c r="BB375" s="43"/>
    </row>
    <row r="376" spans="1:54" s="83" customFormat="1" ht="25.5" hidden="1" outlineLevel="1">
      <c r="A376" s="48">
        <f t="shared" si="231"/>
        <v>275</v>
      </c>
      <c r="B376" s="49" t="str">
        <f>'[1]2019'!B348</f>
        <v>Миниэкскаватор навесной БЛ-21, Э00000075, 03.02.2015, 335 593.22</v>
      </c>
      <c r="C376" s="50">
        <v>1</v>
      </c>
      <c r="D376" s="48" t="s">
        <v>226</v>
      </c>
      <c r="E376" s="48" t="s">
        <v>81</v>
      </c>
      <c r="F376" s="51"/>
      <c r="G376" s="52"/>
      <c r="H376" s="51" t="s">
        <v>725</v>
      </c>
      <c r="I376" s="53" t="str">
        <f>'[1]2016'!I229</f>
        <v>182</v>
      </c>
      <c r="J376" s="54" t="s">
        <v>135</v>
      </c>
      <c r="K376" s="55">
        <v>84</v>
      </c>
      <c r="L376" s="54">
        <f>7*12</f>
        <v>84</v>
      </c>
      <c r="M376" s="55"/>
      <c r="N376" s="56">
        <v>42038</v>
      </c>
      <c r="O376" s="66"/>
      <c r="P376" s="58">
        <f>'[1]2019'!R348</f>
        <v>335593.22</v>
      </c>
      <c r="Q376" s="79"/>
      <c r="R376" s="59">
        <f t="shared" si="221"/>
        <v>335593.22</v>
      </c>
      <c r="S376" s="59">
        <f>'[1]2019'!S348+'[1]2019'!Z348</f>
        <v>231719.12809523809</v>
      </c>
      <c r="T376" s="59">
        <f>'[1]2019'!U348</f>
        <v>103874.09190476188</v>
      </c>
      <c r="U376" s="59">
        <f t="shared" si="222"/>
        <v>55932.203333333309</v>
      </c>
      <c r="V376" s="59">
        <f t="shared" si="223"/>
        <v>3995.1573809523807</v>
      </c>
      <c r="W376" s="59">
        <f t="shared" si="224"/>
        <v>3995.1573809523807</v>
      </c>
      <c r="X376" s="59">
        <f t="shared" si="225"/>
        <v>0</v>
      </c>
      <c r="Y376" s="59">
        <f t="shared" si="226"/>
        <v>3995.1573809523807</v>
      </c>
      <c r="Z376" s="60">
        <f t="shared" si="227"/>
        <v>47941.888571428572</v>
      </c>
      <c r="AA376" s="60">
        <f t="shared" si="228"/>
        <v>47941.888571428572</v>
      </c>
      <c r="AB376" s="60">
        <f t="shared" si="229"/>
        <v>79903.147619047595</v>
      </c>
      <c r="AC376" s="62">
        <v>0</v>
      </c>
      <c r="AD376" s="62">
        <v>0</v>
      </c>
      <c r="AE376" s="63">
        <f t="shared" si="234"/>
        <v>0</v>
      </c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108"/>
      <c r="AV376" s="43"/>
      <c r="AW376" s="43"/>
      <c r="AX376" s="43"/>
      <c r="AY376" s="43"/>
      <c r="AZ376" s="43"/>
      <c r="BA376" s="43"/>
      <c r="BB376" s="43"/>
    </row>
    <row r="377" spans="1:54" s="83" customFormat="1" ht="12.75" hidden="1" outlineLevel="1">
      <c r="A377" s="48">
        <f t="shared" si="231"/>
        <v>276</v>
      </c>
      <c r="B377" s="49" t="str">
        <f>'[1]2019'!B349</f>
        <v>Гараж № 5 на 2 автомашины, 00010505, 14.12.2012</v>
      </c>
      <c r="C377" s="50">
        <v>1</v>
      </c>
      <c r="D377" s="48" t="s">
        <v>726</v>
      </c>
      <c r="E377" s="48" t="s">
        <v>128</v>
      </c>
      <c r="F377" s="51" t="s">
        <v>727</v>
      </c>
      <c r="G377" s="52"/>
      <c r="H377" s="51" t="s">
        <v>728</v>
      </c>
      <c r="I377" s="53" t="str">
        <f>'[1]2016'!I230</f>
        <v>39</v>
      </c>
      <c r="J377" s="54" t="s">
        <v>131</v>
      </c>
      <c r="K377" s="55">
        <v>297</v>
      </c>
      <c r="L377" s="54">
        <f>30*12+1</f>
        <v>361</v>
      </c>
      <c r="M377" s="55"/>
      <c r="N377" s="56">
        <v>41257</v>
      </c>
      <c r="O377" s="66"/>
      <c r="P377" s="58">
        <f>'[1]2019'!R349</f>
        <v>382121.9</v>
      </c>
      <c r="Q377" s="79"/>
      <c r="R377" s="59">
        <f t="shared" si="221"/>
        <v>382121.9</v>
      </c>
      <c r="S377" s="59">
        <f>'[1]2019'!S349+'[1]2019'!Z349</f>
        <v>108074.88080808082</v>
      </c>
      <c r="T377" s="59">
        <f>'[1]2019'!U349</f>
        <v>274047.01919191913</v>
      </c>
      <c r="U377" s="59">
        <f t="shared" si="222"/>
        <v>258607.75050505044</v>
      </c>
      <c r="V377" s="59">
        <f t="shared" si="223"/>
        <v>1286.6057239057241</v>
      </c>
      <c r="W377" s="59">
        <f t="shared" si="224"/>
        <v>1058.5094182825485</v>
      </c>
      <c r="X377" s="59">
        <f t="shared" si="225"/>
        <v>0</v>
      </c>
      <c r="Y377" s="59">
        <f t="shared" si="226"/>
        <v>1058.5094182825485</v>
      </c>
      <c r="Z377" s="60">
        <f t="shared" si="227"/>
        <v>15439.268686868689</v>
      </c>
      <c r="AA377" s="60">
        <f t="shared" si="228"/>
        <v>12702.113019390581</v>
      </c>
      <c r="AB377" s="60">
        <f t="shared" si="229"/>
        <v>266327.38484848477</v>
      </c>
      <c r="AC377" s="62">
        <v>2.1999999999999999E-2</v>
      </c>
      <c r="AD377" s="62">
        <v>0.02</v>
      </c>
      <c r="AE377" s="63">
        <f t="shared" si="234"/>
        <v>5859.2024666666648</v>
      </c>
      <c r="AF377" s="64">
        <f>(T377+U377)/2</f>
        <v>266327.38484848477</v>
      </c>
      <c r="AG377" s="35">
        <f>AB377-AF377</f>
        <v>0</v>
      </c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108"/>
      <c r="AV377" s="43"/>
      <c r="AW377" s="43"/>
      <c r="AX377" s="43"/>
      <c r="AY377" s="43"/>
      <c r="AZ377" s="43"/>
      <c r="BA377" s="43"/>
      <c r="BB377" s="43"/>
    </row>
    <row r="378" spans="1:54" s="83" customFormat="1" ht="25.5" hidden="1" outlineLevel="1">
      <c r="A378" s="48">
        <f t="shared" si="231"/>
        <v>277</v>
      </c>
      <c r="B378" s="49" t="str">
        <f>'[1]2019'!B350</f>
        <v>Ковш траншейный, 00050624, 14.12.2012</v>
      </c>
      <c r="C378" s="50">
        <v>1</v>
      </c>
      <c r="D378" s="48" t="s">
        <v>226</v>
      </c>
      <c r="E378" s="48" t="s">
        <v>81</v>
      </c>
      <c r="F378" s="51"/>
      <c r="G378" s="52"/>
      <c r="H378" s="51" t="s">
        <v>729</v>
      </c>
      <c r="I378" s="53" t="str">
        <f>'[1]2016'!I231</f>
        <v>104</v>
      </c>
      <c r="J378" s="54" t="s">
        <v>135</v>
      </c>
      <c r="K378" s="55">
        <v>60</v>
      </c>
      <c r="L378" s="54">
        <f>7*12</f>
        <v>84</v>
      </c>
      <c r="M378" s="55"/>
      <c r="N378" s="56">
        <v>41257</v>
      </c>
      <c r="O378" s="66"/>
      <c r="P378" s="58">
        <f>'[1]2019'!R350</f>
        <v>49636.81</v>
      </c>
      <c r="Q378" s="79"/>
      <c r="R378" s="59">
        <f t="shared" si="221"/>
        <v>49636.81</v>
      </c>
      <c r="S378" s="59">
        <f>'[1]2019'!S350+'[1]2019'!Z350</f>
        <v>49636.81</v>
      </c>
      <c r="T378" s="59">
        <f>'[1]2019'!U350</f>
        <v>0</v>
      </c>
      <c r="U378" s="59">
        <f t="shared" si="222"/>
        <v>0</v>
      </c>
      <c r="V378" s="59">
        <f t="shared" si="223"/>
        <v>827.28016666666667</v>
      </c>
      <c r="W378" s="59">
        <f t="shared" si="224"/>
        <v>590.91440476190473</v>
      </c>
      <c r="X378" s="59">
        <f t="shared" si="225"/>
        <v>0</v>
      </c>
      <c r="Y378" s="59">
        <f t="shared" si="226"/>
        <v>590.91440476190473</v>
      </c>
      <c r="Z378" s="60">
        <f t="shared" si="227"/>
        <v>0</v>
      </c>
      <c r="AA378" s="60">
        <f t="shared" si="228"/>
        <v>0</v>
      </c>
      <c r="AB378" s="60">
        <f t="shared" si="229"/>
        <v>0</v>
      </c>
      <c r="AC378" s="62">
        <v>0</v>
      </c>
      <c r="AD378" s="62">
        <v>0</v>
      </c>
      <c r="AE378" s="63">
        <f t="shared" si="234"/>
        <v>0</v>
      </c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108"/>
      <c r="AV378" s="43"/>
      <c r="AW378" s="43"/>
      <c r="AX378" s="43"/>
      <c r="AY378" s="43"/>
      <c r="AZ378" s="43"/>
      <c r="BA378" s="43"/>
      <c r="BB378" s="43"/>
    </row>
    <row r="379" spans="1:54" s="83" customFormat="1" ht="25.5" hidden="1" outlineLevel="1">
      <c r="A379" s="48">
        <f t="shared" si="231"/>
        <v>278</v>
      </c>
      <c r="B379" s="49" t="str">
        <f>'[1]2019'!B351</f>
        <v>Контрольное устройство "Меркурий ТА-001", 00063559, 31.12.2014</v>
      </c>
      <c r="C379" s="50">
        <v>1</v>
      </c>
      <c r="D379" s="48" t="s">
        <v>226</v>
      </c>
      <c r="E379" s="48" t="s">
        <v>81</v>
      </c>
      <c r="F379" s="51"/>
      <c r="G379" s="52"/>
      <c r="H379" s="51" t="s">
        <v>730</v>
      </c>
      <c r="I379" s="53" t="str">
        <f>'[1]2016'!I232</f>
        <v>112</v>
      </c>
      <c r="J379" s="54" t="s">
        <v>149</v>
      </c>
      <c r="K379" s="55">
        <v>120</v>
      </c>
      <c r="L379" s="54">
        <f t="shared" ref="L379:L384" si="235">10*12</f>
        <v>120</v>
      </c>
      <c r="M379" s="55"/>
      <c r="N379" s="56">
        <v>42004</v>
      </c>
      <c r="O379" s="110"/>
      <c r="P379" s="58">
        <f>'[1]2019'!R351</f>
        <v>40254.239999999998</v>
      </c>
      <c r="Q379" s="58"/>
      <c r="R379" s="59">
        <f t="shared" si="221"/>
        <v>40254.239999999998</v>
      </c>
      <c r="S379" s="59">
        <f>'[1]2019'!S351+'[1]2019'!Z351</f>
        <v>20127.12</v>
      </c>
      <c r="T379" s="59">
        <f>'[1]2019'!U351</f>
        <v>20127.120000000003</v>
      </c>
      <c r="U379" s="59">
        <f t="shared" si="222"/>
        <v>16101.696000000004</v>
      </c>
      <c r="V379" s="59">
        <f t="shared" si="223"/>
        <v>335.452</v>
      </c>
      <c r="W379" s="59">
        <f t="shared" si="224"/>
        <v>335.452</v>
      </c>
      <c r="X379" s="59">
        <f t="shared" si="225"/>
        <v>0</v>
      </c>
      <c r="Y379" s="59">
        <f t="shared" si="226"/>
        <v>335.452</v>
      </c>
      <c r="Z379" s="60">
        <f t="shared" si="227"/>
        <v>4025.424</v>
      </c>
      <c r="AA379" s="60">
        <f t="shared" si="228"/>
        <v>4025.424</v>
      </c>
      <c r="AB379" s="60">
        <f t="shared" si="229"/>
        <v>18114.408000000003</v>
      </c>
      <c r="AC379" s="62">
        <f>'[1]2019'!AC350</f>
        <v>0</v>
      </c>
      <c r="AD379" s="62">
        <v>0</v>
      </c>
      <c r="AE379" s="63">
        <f>IF($C$3="УСН",0,IF(AND($E379="движимое",N379&gt;$AF$1),0,IF($G379=0,AB379*AC379,G379*AD379)))</f>
        <v>0</v>
      </c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108"/>
      <c r="AV379" s="43"/>
      <c r="AW379" s="43"/>
      <c r="AX379" s="43"/>
      <c r="AY379" s="43"/>
      <c r="AZ379" s="43"/>
      <c r="BA379" s="43"/>
      <c r="BB379" s="43"/>
    </row>
    <row r="380" spans="1:54" s="83" customFormat="1" ht="25.5" hidden="1" outlineLevel="1">
      <c r="A380" s="48">
        <f t="shared" si="231"/>
        <v>279</v>
      </c>
      <c r="B380" s="49" t="str">
        <f>'[1]2019'!B352</f>
        <v>Контрольное устройство "Меркурий ТА-001", 00063560 , 31.12.2014</v>
      </c>
      <c r="C380" s="50">
        <v>1</v>
      </c>
      <c r="D380" s="48" t="s">
        <v>226</v>
      </c>
      <c r="E380" s="48" t="s">
        <v>81</v>
      </c>
      <c r="F380" s="51"/>
      <c r="G380" s="52"/>
      <c r="H380" s="51" t="s">
        <v>731</v>
      </c>
      <c r="I380" s="53" t="str">
        <f>'[1]2016'!I233</f>
        <v>113</v>
      </c>
      <c r="J380" s="54" t="s">
        <v>149</v>
      </c>
      <c r="K380" s="55">
        <v>120</v>
      </c>
      <c r="L380" s="54">
        <f t="shared" si="235"/>
        <v>120</v>
      </c>
      <c r="M380" s="55"/>
      <c r="N380" s="56">
        <v>42004</v>
      </c>
      <c r="O380" s="66"/>
      <c r="P380" s="58">
        <f>'[1]2019'!R352</f>
        <v>40254.230000000003</v>
      </c>
      <c r="Q380" s="58"/>
      <c r="R380" s="59">
        <f t="shared" si="221"/>
        <v>40254.230000000003</v>
      </c>
      <c r="S380" s="59">
        <f>'[1]2019'!S352+'[1]2019'!Z352</f>
        <v>20127.115000000005</v>
      </c>
      <c r="T380" s="59">
        <f>'[1]2019'!U352</f>
        <v>20127.114999999998</v>
      </c>
      <c r="U380" s="59">
        <f t="shared" si="222"/>
        <v>16101.691999999997</v>
      </c>
      <c r="V380" s="59">
        <f t="shared" si="223"/>
        <v>335.4519166666667</v>
      </c>
      <c r="W380" s="59">
        <f t="shared" si="224"/>
        <v>335.4519166666667</v>
      </c>
      <c r="X380" s="59">
        <f t="shared" si="225"/>
        <v>0</v>
      </c>
      <c r="Y380" s="59">
        <f t="shared" si="226"/>
        <v>335.4519166666667</v>
      </c>
      <c r="Z380" s="60">
        <f t="shared" si="227"/>
        <v>4025.4230000000007</v>
      </c>
      <c r="AA380" s="60">
        <f t="shared" si="228"/>
        <v>4025.4230000000007</v>
      </c>
      <c r="AB380" s="60">
        <f t="shared" si="229"/>
        <v>18114.403499999997</v>
      </c>
      <c r="AC380" s="62">
        <f>'[1]2019'!AC351</f>
        <v>0</v>
      </c>
      <c r="AD380" s="62">
        <v>0</v>
      </c>
      <c r="AE380" s="63">
        <f>IF($C$3="УСН",0,IF(AND($E380="движимое",N380&gt;$AF$1),0,IF($G380=0,AB380*AC380,G380*AD380)))</f>
        <v>0</v>
      </c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108"/>
      <c r="AV380" s="43"/>
      <c r="AW380" s="43"/>
      <c r="AX380" s="43"/>
      <c r="AY380" s="43"/>
      <c r="AZ380" s="43"/>
      <c r="BA380" s="43"/>
      <c r="BB380" s="43"/>
    </row>
    <row r="381" spans="1:54" s="83" customFormat="1" ht="25.5" hidden="1" outlineLevel="1">
      <c r="A381" s="48">
        <f t="shared" si="231"/>
        <v>280</v>
      </c>
      <c r="B381" s="49" t="str">
        <f>'[1]2019'!B353</f>
        <v>Контрольное устройство Тахограф с блоком СКЗИ, 00063561, 31.12.2014</v>
      </c>
      <c r="C381" s="50">
        <v>1</v>
      </c>
      <c r="D381" s="48" t="s">
        <v>226</v>
      </c>
      <c r="E381" s="48" t="s">
        <v>81</v>
      </c>
      <c r="F381" s="51"/>
      <c r="G381" s="52"/>
      <c r="H381" s="51" t="s">
        <v>732</v>
      </c>
      <c r="I381" s="53" t="str">
        <f>'[1]2016'!I234</f>
        <v>114</v>
      </c>
      <c r="J381" s="54" t="s">
        <v>149</v>
      </c>
      <c r="K381" s="55">
        <v>120</v>
      </c>
      <c r="L381" s="54">
        <f t="shared" si="235"/>
        <v>120</v>
      </c>
      <c r="M381" s="55"/>
      <c r="N381" s="56">
        <v>42004</v>
      </c>
      <c r="O381" s="66"/>
      <c r="P381" s="58">
        <f>'[1]2019'!R353</f>
        <v>46400</v>
      </c>
      <c r="Q381" s="58"/>
      <c r="R381" s="59">
        <f t="shared" si="221"/>
        <v>46400</v>
      </c>
      <c r="S381" s="59">
        <f>'[1]2019'!S353+'[1]2019'!Z353</f>
        <v>23200</v>
      </c>
      <c r="T381" s="59">
        <f>'[1]2019'!U353</f>
        <v>23200</v>
      </c>
      <c r="U381" s="59">
        <f t="shared" si="222"/>
        <v>18560</v>
      </c>
      <c r="V381" s="59">
        <f t="shared" si="223"/>
        <v>386.66666666666669</v>
      </c>
      <c r="W381" s="59">
        <f t="shared" si="224"/>
        <v>386.66666666666669</v>
      </c>
      <c r="X381" s="59">
        <f t="shared" si="225"/>
        <v>0</v>
      </c>
      <c r="Y381" s="59">
        <f t="shared" si="226"/>
        <v>386.66666666666669</v>
      </c>
      <c r="Z381" s="60">
        <f t="shared" si="227"/>
        <v>4640</v>
      </c>
      <c r="AA381" s="60">
        <f t="shared" si="228"/>
        <v>4640</v>
      </c>
      <c r="AB381" s="60">
        <f t="shared" si="229"/>
        <v>20880</v>
      </c>
      <c r="AC381" s="62">
        <f>'[1]2019'!AC352</f>
        <v>0</v>
      </c>
      <c r="AD381" s="62">
        <v>0</v>
      </c>
      <c r="AE381" s="63">
        <f>IF($C$3="УСН",0,IF(AND($E381="движимое",N381&gt;$AF$1),0,IF($G381=0,AB381*AC381,G381*AD381)))</f>
        <v>0</v>
      </c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108"/>
      <c r="AV381" s="43"/>
      <c r="AW381" s="43"/>
      <c r="AX381" s="43"/>
      <c r="AY381" s="43"/>
      <c r="AZ381" s="43"/>
      <c r="BA381" s="43"/>
      <c r="BB381" s="43"/>
    </row>
    <row r="382" spans="1:54" s="83" customFormat="1" ht="25.5" hidden="1" outlineLevel="1">
      <c r="A382" s="48">
        <f t="shared" si="231"/>
        <v>281</v>
      </c>
      <c r="B382" s="49" t="str">
        <f>'[1]2019'!B354</f>
        <v>Контрольное устройство Тахограф с блоком СКЗИ, 00063562, 31.12.2014</v>
      </c>
      <c r="C382" s="50">
        <v>1</v>
      </c>
      <c r="D382" s="48" t="s">
        <v>226</v>
      </c>
      <c r="E382" s="48" t="s">
        <v>81</v>
      </c>
      <c r="F382" s="51"/>
      <c r="G382" s="52"/>
      <c r="H382" s="51" t="s">
        <v>733</v>
      </c>
      <c r="I382" s="53" t="str">
        <f>'[1]2016'!I235</f>
        <v>115</v>
      </c>
      <c r="J382" s="54" t="s">
        <v>149</v>
      </c>
      <c r="K382" s="55">
        <v>120</v>
      </c>
      <c r="L382" s="54">
        <f t="shared" si="235"/>
        <v>120</v>
      </c>
      <c r="M382" s="55"/>
      <c r="N382" s="56">
        <v>42004</v>
      </c>
      <c r="O382" s="66"/>
      <c r="P382" s="58">
        <f>'[1]2019'!R354</f>
        <v>47000</v>
      </c>
      <c r="Q382" s="58"/>
      <c r="R382" s="59">
        <f t="shared" si="221"/>
        <v>47000</v>
      </c>
      <c r="S382" s="59">
        <f>'[1]2019'!S354+'[1]2019'!Z354</f>
        <v>23500</v>
      </c>
      <c r="T382" s="59">
        <f>'[1]2019'!U354</f>
        <v>23500</v>
      </c>
      <c r="U382" s="59">
        <f t="shared" si="222"/>
        <v>18800</v>
      </c>
      <c r="V382" s="59">
        <f t="shared" si="223"/>
        <v>391.66666666666669</v>
      </c>
      <c r="W382" s="59">
        <f t="shared" si="224"/>
        <v>391.66666666666669</v>
      </c>
      <c r="X382" s="59">
        <f t="shared" si="225"/>
        <v>0</v>
      </c>
      <c r="Y382" s="59">
        <f t="shared" si="226"/>
        <v>391.66666666666669</v>
      </c>
      <c r="Z382" s="60">
        <f t="shared" si="227"/>
        <v>4700</v>
      </c>
      <c r="AA382" s="60">
        <f t="shared" si="228"/>
        <v>4700</v>
      </c>
      <c r="AB382" s="60">
        <f t="shared" si="229"/>
        <v>21150</v>
      </c>
      <c r="AC382" s="62">
        <f>'[1]2019'!AC353</f>
        <v>0</v>
      </c>
      <c r="AD382" s="62">
        <v>0</v>
      </c>
      <c r="AE382" s="63">
        <f>IF($C$3="УСН",0,IF(AND($E382="движимое",N382&gt;$AF$1),0,IF($G381=0,AB382*AC382,G382*AD382)))</f>
        <v>0</v>
      </c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108"/>
      <c r="AV382" s="43"/>
      <c r="AW382" s="43"/>
      <c r="AX382" s="43"/>
      <c r="AY382" s="43"/>
      <c r="AZ382" s="43"/>
      <c r="BA382" s="43"/>
      <c r="BB382" s="43"/>
    </row>
    <row r="383" spans="1:54" s="83" customFormat="1" ht="25.5" hidden="1" outlineLevel="1">
      <c r="A383" s="48">
        <f t="shared" si="231"/>
        <v>282</v>
      </c>
      <c r="B383" s="49" t="str">
        <f>'[1]2019'!B355</f>
        <v>Контрольное устройство Тахограф с блоком СКЗИ, 00063563, 31.12.2014</v>
      </c>
      <c r="C383" s="50">
        <v>1</v>
      </c>
      <c r="D383" s="48" t="s">
        <v>226</v>
      </c>
      <c r="E383" s="48" t="s">
        <v>81</v>
      </c>
      <c r="F383" s="51"/>
      <c r="G383" s="52"/>
      <c r="H383" s="51" t="s">
        <v>734</v>
      </c>
      <c r="I383" s="53" t="str">
        <f>'[1]2016'!I236</f>
        <v>116</v>
      </c>
      <c r="J383" s="54" t="s">
        <v>149</v>
      </c>
      <c r="K383" s="55">
        <v>120</v>
      </c>
      <c r="L383" s="54">
        <f t="shared" si="235"/>
        <v>120</v>
      </c>
      <c r="M383" s="55"/>
      <c r="N383" s="56">
        <v>42004</v>
      </c>
      <c r="O383" s="66"/>
      <c r="P383" s="58">
        <f>'[1]2019'!R355</f>
        <v>47000</v>
      </c>
      <c r="Q383" s="58"/>
      <c r="R383" s="59">
        <f t="shared" si="221"/>
        <v>47000</v>
      </c>
      <c r="S383" s="59">
        <f>'[1]2019'!S355+'[1]2019'!Z355</f>
        <v>23500</v>
      </c>
      <c r="T383" s="59">
        <f>'[1]2019'!U355</f>
        <v>23500</v>
      </c>
      <c r="U383" s="59">
        <f t="shared" si="222"/>
        <v>18800</v>
      </c>
      <c r="V383" s="59">
        <f t="shared" si="223"/>
        <v>391.66666666666669</v>
      </c>
      <c r="W383" s="59">
        <f t="shared" si="224"/>
        <v>391.66666666666669</v>
      </c>
      <c r="X383" s="59">
        <f t="shared" si="225"/>
        <v>0</v>
      </c>
      <c r="Y383" s="59">
        <f t="shared" si="226"/>
        <v>391.66666666666669</v>
      </c>
      <c r="Z383" s="60">
        <f t="shared" si="227"/>
        <v>4700</v>
      </c>
      <c r="AA383" s="60">
        <f t="shared" si="228"/>
        <v>4700</v>
      </c>
      <c r="AB383" s="60">
        <f t="shared" si="229"/>
        <v>21150</v>
      </c>
      <c r="AC383" s="62">
        <f>'[1]2019'!AC354</f>
        <v>0</v>
      </c>
      <c r="AD383" s="62">
        <v>0</v>
      </c>
      <c r="AE383" s="63">
        <f>IF($C$3="УСН",0,IF(AND($E383="движимое",N383&gt;$AF$1),0,IF($G381=0,AB383*AC383,G383*AD383)))</f>
        <v>0</v>
      </c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108"/>
      <c r="AV383" s="43"/>
      <c r="AW383" s="43"/>
      <c r="AX383" s="43"/>
      <c r="AY383" s="43"/>
      <c r="AZ383" s="43"/>
      <c r="BA383" s="43"/>
      <c r="BB383" s="43"/>
    </row>
    <row r="384" spans="1:54" s="83" customFormat="1" ht="25.5" hidden="1" outlineLevel="1">
      <c r="A384" s="48">
        <f t="shared" si="231"/>
        <v>283</v>
      </c>
      <c r="B384" s="49" t="str">
        <f>'[1]2019'!B356</f>
        <v>Контрольное устройство Тахограф с блоком СКЗИ, 00063564, 31.12.2014</v>
      </c>
      <c r="C384" s="50">
        <v>1</v>
      </c>
      <c r="D384" s="48" t="s">
        <v>226</v>
      </c>
      <c r="E384" s="48" t="s">
        <v>81</v>
      </c>
      <c r="F384" s="51"/>
      <c r="G384" s="52"/>
      <c r="H384" s="51" t="s">
        <v>735</v>
      </c>
      <c r="I384" s="53" t="str">
        <f>'[1]2016'!I237</f>
        <v>117</v>
      </c>
      <c r="J384" s="54" t="s">
        <v>149</v>
      </c>
      <c r="K384" s="55">
        <v>120</v>
      </c>
      <c r="L384" s="54">
        <f t="shared" si="235"/>
        <v>120</v>
      </c>
      <c r="M384" s="55"/>
      <c r="N384" s="56">
        <v>42004</v>
      </c>
      <c r="O384" s="66"/>
      <c r="P384" s="58">
        <f>'[1]2019'!R356</f>
        <v>47000</v>
      </c>
      <c r="Q384" s="58"/>
      <c r="R384" s="59">
        <f t="shared" si="221"/>
        <v>47000</v>
      </c>
      <c r="S384" s="59">
        <f>'[1]2019'!S356+'[1]2019'!Z356</f>
        <v>23500</v>
      </c>
      <c r="T384" s="59">
        <f>'[1]2019'!U356</f>
        <v>23500</v>
      </c>
      <c r="U384" s="59">
        <f t="shared" si="222"/>
        <v>18800</v>
      </c>
      <c r="V384" s="59">
        <f t="shared" si="223"/>
        <v>391.66666666666669</v>
      </c>
      <c r="W384" s="59">
        <f t="shared" si="224"/>
        <v>391.66666666666669</v>
      </c>
      <c r="X384" s="59">
        <f t="shared" si="225"/>
        <v>0</v>
      </c>
      <c r="Y384" s="59">
        <f t="shared" si="226"/>
        <v>391.66666666666669</v>
      </c>
      <c r="Z384" s="60">
        <f t="shared" si="227"/>
        <v>4700</v>
      </c>
      <c r="AA384" s="60">
        <f t="shared" si="228"/>
        <v>4700</v>
      </c>
      <c r="AB384" s="60">
        <f t="shared" si="229"/>
        <v>21150</v>
      </c>
      <c r="AC384" s="62">
        <f>'[1]2019'!AC355</f>
        <v>0</v>
      </c>
      <c r="AD384" s="62">
        <v>0</v>
      </c>
      <c r="AE384" s="63">
        <f>IF($C$3="УСН",0,IF(AND($E384="движимое",N384&gt;$AF$1),0,IF($G381=0,AB384*AC384,G384*AD384)))</f>
        <v>0</v>
      </c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108"/>
      <c r="AV384" s="43"/>
      <c r="AW384" s="43"/>
      <c r="AX384" s="43"/>
      <c r="AY384" s="43"/>
      <c r="AZ384" s="43"/>
      <c r="BA384" s="43"/>
      <c r="BB384" s="43"/>
    </row>
    <row r="385" spans="1:54" s="83" customFormat="1" ht="25.5" hidden="1" outlineLevel="1">
      <c r="A385" s="48">
        <f t="shared" si="231"/>
        <v>284</v>
      </c>
      <c r="B385" s="49" t="str">
        <f>'[1]2019'!B357</f>
        <v>Передвижная компрессорная станция ПР 8/07, 00042511, 14.12.2012</v>
      </c>
      <c r="C385" s="50">
        <v>1</v>
      </c>
      <c r="D385" s="48" t="s">
        <v>226</v>
      </c>
      <c r="E385" s="48" t="s">
        <v>81</v>
      </c>
      <c r="F385" s="51"/>
      <c r="G385" s="52"/>
      <c r="H385" s="51" t="s">
        <v>736</v>
      </c>
      <c r="I385" s="53" t="str">
        <f>'[1]2016'!I238</f>
        <v>57</v>
      </c>
      <c r="J385" s="54" t="s">
        <v>158</v>
      </c>
      <c r="K385" s="55"/>
      <c r="L385" s="54">
        <f>5*12</f>
        <v>60</v>
      </c>
      <c r="M385" s="55"/>
      <c r="N385" s="56">
        <v>41257</v>
      </c>
      <c r="O385" s="66"/>
      <c r="P385" s="58">
        <f>'[1]2019'!R357</f>
        <v>1</v>
      </c>
      <c r="Q385" s="79"/>
      <c r="R385" s="59">
        <f t="shared" si="221"/>
        <v>1</v>
      </c>
      <c r="S385" s="59">
        <f>'[1]2019'!S357+'[1]2019'!Z357</f>
        <v>1</v>
      </c>
      <c r="T385" s="59">
        <f>'[1]2019'!U357</f>
        <v>0</v>
      </c>
      <c r="U385" s="59">
        <f t="shared" si="222"/>
        <v>0</v>
      </c>
      <c r="V385" s="59">
        <f t="shared" si="223"/>
        <v>0</v>
      </c>
      <c r="W385" s="59">
        <f t="shared" si="224"/>
        <v>1.6666666666666666E-2</v>
      </c>
      <c r="X385" s="59">
        <f t="shared" si="225"/>
        <v>0</v>
      </c>
      <c r="Y385" s="59">
        <f t="shared" si="226"/>
        <v>1.6666666666666666E-2</v>
      </c>
      <c r="Z385" s="60">
        <f t="shared" si="227"/>
        <v>0</v>
      </c>
      <c r="AA385" s="60">
        <f t="shared" si="228"/>
        <v>0</v>
      </c>
      <c r="AB385" s="60">
        <f t="shared" si="229"/>
        <v>0</v>
      </c>
      <c r="AC385" s="62">
        <f>'[1]2019'!AC356</f>
        <v>0</v>
      </c>
      <c r="AD385" s="62">
        <v>0</v>
      </c>
      <c r="AE385" s="63">
        <f>IF($C$3="УСН",0,IF(AND($E385="движимое",N385&gt;$AF$1),0,IF($G381=0,AB385*AC385,G385*AD385)))</f>
        <v>0</v>
      </c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108"/>
      <c r="AV385" s="43"/>
      <c r="AW385" s="43"/>
      <c r="AX385" s="43"/>
      <c r="AY385" s="43"/>
      <c r="AZ385" s="43"/>
      <c r="BA385" s="43"/>
      <c r="BB385" s="43"/>
    </row>
    <row r="386" spans="1:54" s="83" customFormat="1" ht="25.5" hidden="1" outlineLevel="1">
      <c r="A386" s="48">
        <f t="shared" si="231"/>
        <v>285</v>
      </c>
      <c r="B386" s="49" t="str">
        <f>'[1]2019'!B358</f>
        <v>Передвижная мастерская. Автомобиль мод. 3034L3, 00050562, 14.12.2012</v>
      </c>
      <c r="C386" s="50">
        <v>1</v>
      </c>
      <c r="D386" s="48" t="s">
        <v>226</v>
      </c>
      <c r="E386" s="48" t="s">
        <v>81</v>
      </c>
      <c r="F386" s="51"/>
      <c r="G386" s="52"/>
      <c r="H386" s="51" t="s">
        <v>737</v>
      </c>
      <c r="I386" s="53" t="str">
        <f>'[1]2016'!I239</f>
        <v>96</v>
      </c>
      <c r="J386" s="54" t="s">
        <v>168</v>
      </c>
      <c r="K386" s="55">
        <v>32</v>
      </c>
      <c r="L386" s="54">
        <f>15*12</f>
        <v>180</v>
      </c>
      <c r="M386" s="55"/>
      <c r="N386" s="56">
        <v>41257</v>
      </c>
      <c r="O386" s="66"/>
      <c r="P386" s="58">
        <f>'[1]2019'!R358</f>
        <v>324466.67</v>
      </c>
      <c r="Q386" s="79"/>
      <c r="R386" s="59">
        <f t="shared" si="221"/>
        <v>324466.67</v>
      </c>
      <c r="S386" s="59">
        <f>'[1]2019'!S358+'[1]2019'!Z358</f>
        <v>324466.67</v>
      </c>
      <c r="T386" s="59">
        <f>'[1]2019'!U358</f>
        <v>0</v>
      </c>
      <c r="U386" s="59">
        <f t="shared" si="222"/>
        <v>0</v>
      </c>
      <c r="V386" s="59">
        <f t="shared" si="223"/>
        <v>10139.583437499999</v>
      </c>
      <c r="W386" s="59">
        <f t="shared" si="224"/>
        <v>1802.592611111111</v>
      </c>
      <c r="X386" s="59">
        <f t="shared" si="225"/>
        <v>0</v>
      </c>
      <c r="Y386" s="59">
        <f t="shared" si="226"/>
        <v>1802.592611111111</v>
      </c>
      <c r="Z386" s="60">
        <f t="shared" si="227"/>
        <v>0</v>
      </c>
      <c r="AA386" s="60">
        <f t="shared" si="228"/>
        <v>0</v>
      </c>
      <c r="AB386" s="60">
        <f t="shared" si="229"/>
        <v>0</v>
      </c>
      <c r="AC386" s="62">
        <f>'[1]2019'!AC357</f>
        <v>0</v>
      </c>
      <c r="AD386" s="62">
        <v>0</v>
      </c>
      <c r="AE386" s="63">
        <f>IF($C$3="УСН",0,IF(AND($E386="движимое",N386&gt;$AF$1),0,IF($G381=0,AB386*AC386,G386*AD386)))</f>
        <v>0</v>
      </c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108"/>
      <c r="AV386" s="43"/>
      <c r="AW386" s="43"/>
      <c r="AX386" s="43"/>
      <c r="AY386" s="43"/>
      <c r="AZ386" s="43"/>
      <c r="BA386" s="43"/>
      <c r="BB386" s="43"/>
    </row>
    <row r="387" spans="1:54" s="83" customFormat="1" ht="25.5" hidden="1" outlineLevel="1">
      <c r="A387" s="48">
        <f t="shared" si="231"/>
        <v>286</v>
      </c>
      <c r="B387" s="49" t="str">
        <f>'[1]2019'!B359</f>
        <v>Прицеп ОДАЗ 9357, 00050547, 14.12.2012</v>
      </c>
      <c r="C387" s="50">
        <v>1</v>
      </c>
      <c r="D387" s="48" t="s">
        <v>226</v>
      </c>
      <c r="E387" s="48" t="s">
        <v>81</v>
      </c>
      <c r="F387" s="51"/>
      <c r="G387" s="52"/>
      <c r="H387" s="51" t="s">
        <v>738</v>
      </c>
      <c r="I387" s="53" t="str">
        <f>'[1]2016'!I240</f>
        <v>90</v>
      </c>
      <c r="J387" s="54" t="s">
        <v>149</v>
      </c>
      <c r="K387" s="55">
        <v>120</v>
      </c>
      <c r="L387" s="54">
        <f>10*12</f>
        <v>120</v>
      </c>
      <c r="M387" s="55"/>
      <c r="N387" s="56">
        <v>41257</v>
      </c>
      <c r="O387" s="66"/>
      <c r="P387" s="58">
        <f>'[1]2019'!R359</f>
        <v>1</v>
      </c>
      <c r="Q387" s="79"/>
      <c r="R387" s="59">
        <f t="shared" si="221"/>
        <v>1</v>
      </c>
      <c r="S387" s="59">
        <f>'[1]2019'!S359+'[1]2019'!Z359</f>
        <v>1</v>
      </c>
      <c r="T387" s="59">
        <f>'[1]2019'!U359</f>
        <v>0</v>
      </c>
      <c r="U387" s="59">
        <f t="shared" si="222"/>
        <v>0</v>
      </c>
      <c r="V387" s="59">
        <f t="shared" si="223"/>
        <v>8.3333333333333332E-3</v>
      </c>
      <c r="W387" s="59">
        <f t="shared" si="224"/>
        <v>8.3333333333333332E-3</v>
      </c>
      <c r="X387" s="59">
        <f t="shared" si="225"/>
        <v>0</v>
      </c>
      <c r="Y387" s="59">
        <f t="shared" si="226"/>
        <v>8.3333333333333332E-3</v>
      </c>
      <c r="Z387" s="60">
        <f t="shared" si="227"/>
        <v>0</v>
      </c>
      <c r="AA387" s="60">
        <f t="shared" si="228"/>
        <v>0</v>
      </c>
      <c r="AB387" s="60">
        <f t="shared" si="229"/>
        <v>0</v>
      </c>
      <c r="AC387" s="62">
        <f>'[1]2019'!AC358</f>
        <v>0</v>
      </c>
      <c r="AD387" s="62">
        <v>0</v>
      </c>
      <c r="AE387" s="63">
        <f>IF($C$3="УСН",0,IF(AND($E387="движимое",N387&gt;$AF$1),0,IF($G381=0,AB387*AC387,G387*AD387)))</f>
        <v>0</v>
      </c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108"/>
      <c r="AV387" s="43"/>
      <c r="AW387" s="43"/>
      <c r="AX387" s="43"/>
      <c r="AY387" s="43"/>
      <c r="AZ387" s="43"/>
      <c r="BA387" s="43"/>
      <c r="BB387" s="43"/>
    </row>
    <row r="388" spans="1:54" s="83" customFormat="1" ht="25.5" hidden="1" outlineLevel="1">
      <c r="A388" s="48">
        <f t="shared" si="231"/>
        <v>287</v>
      </c>
      <c r="B388" s="49" t="str">
        <f>'[1]2019'!B360</f>
        <v>Прицеп специальный ПС-8934, 00050570, 14.12.2012</v>
      </c>
      <c r="C388" s="50">
        <v>1</v>
      </c>
      <c r="D388" s="48" t="s">
        <v>226</v>
      </c>
      <c r="E388" s="48" t="s">
        <v>81</v>
      </c>
      <c r="F388" s="51"/>
      <c r="G388" s="52"/>
      <c r="H388" s="51" t="s">
        <v>739</v>
      </c>
      <c r="I388" s="53" t="str">
        <f>'[1]2016'!I241</f>
        <v>101</v>
      </c>
      <c r="J388" s="54" t="s">
        <v>168</v>
      </c>
      <c r="K388" s="55">
        <v>76</v>
      </c>
      <c r="L388" s="54">
        <f>15*12</f>
        <v>180</v>
      </c>
      <c r="M388" s="55"/>
      <c r="N388" s="56">
        <v>41257</v>
      </c>
      <c r="O388" s="66"/>
      <c r="P388" s="58">
        <f>'[1]2019'!R360</f>
        <v>368607.62</v>
      </c>
      <c r="Q388" s="79"/>
      <c r="R388" s="59">
        <f t="shared" si="221"/>
        <v>368607.62</v>
      </c>
      <c r="S388" s="59">
        <f>'[1]2019'!S360+'[1]2019'!Z360</f>
        <v>368607.62</v>
      </c>
      <c r="T388" s="59">
        <f>'[1]2019'!U360</f>
        <v>0</v>
      </c>
      <c r="U388" s="59">
        <f t="shared" si="222"/>
        <v>0</v>
      </c>
      <c r="V388" s="59">
        <f t="shared" si="223"/>
        <v>4850.1002631578949</v>
      </c>
      <c r="W388" s="59">
        <f t="shared" si="224"/>
        <v>2047.8201111111111</v>
      </c>
      <c r="X388" s="59">
        <f t="shared" si="225"/>
        <v>0</v>
      </c>
      <c r="Y388" s="59">
        <f t="shared" si="226"/>
        <v>2047.8201111111111</v>
      </c>
      <c r="Z388" s="60">
        <f t="shared" si="227"/>
        <v>0</v>
      </c>
      <c r="AA388" s="60">
        <f t="shared" si="228"/>
        <v>0</v>
      </c>
      <c r="AB388" s="60">
        <f t="shared" si="229"/>
        <v>0</v>
      </c>
      <c r="AC388" s="62">
        <f>'[1]2019'!AC359</f>
        <v>0</v>
      </c>
      <c r="AD388" s="62">
        <v>0</v>
      </c>
      <c r="AE388" s="63">
        <f>IF($C$3="УСН",0,IF(AND($E388="движимое",N388&gt;$AF$1),0,IF($G381=0,AB388*AC388,G388*AD388)))</f>
        <v>0</v>
      </c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108"/>
      <c r="AV388" s="43"/>
      <c r="AW388" s="43"/>
      <c r="AX388" s="43"/>
      <c r="AY388" s="43"/>
      <c r="AZ388" s="43"/>
      <c r="BA388" s="43"/>
      <c r="BB388" s="43"/>
    </row>
    <row r="389" spans="1:54" s="83" customFormat="1" ht="25.5" hidden="1" outlineLevel="1">
      <c r="A389" s="48">
        <f t="shared" si="231"/>
        <v>288</v>
      </c>
      <c r="B389" s="49" t="str">
        <f>'[1]2019'!B361</f>
        <v>Сварочный агрегат АДД-300, 00042505, 14.12.2012</v>
      </c>
      <c r="C389" s="50">
        <v>1</v>
      </c>
      <c r="D389" s="48" t="s">
        <v>226</v>
      </c>
      <c r="E389" s="48" t="s">
        <v>81</v>
      </c>
      <c r="F389" s="51"/>
      <c r="G389" s="52"/>
      <c r="H389" s="51" t="s">
        <v>740</v>
      </c>
      <c r="I389" s="53" t="str">
        <f>'[1]2016'!I242</f>
        <v>56</v>
      </c>
      <c r="J389" s="54" t="s">
        <v>135</v>
      </c>
      <c r="K389" s="54">
        <f>7*12</f>
        <v>84</v>
      </c>
      <c r="L389" s="54">
        <f>7*12</f>
        <v>84</v>
      </c>
      <c r="M389" s="55"/>
      <c r="N389" s="56">
        <v>41257</v>
      </c>
      <c r="O389" s="66"/>
      <c r="P389" s="58">
        <f>'[1]2019'!R361</f>
        <v>1</v>
      </c>
      <c r="Q389" s="79"/>
      <c r="R389" s="59">
        <f t="shared" si="221"/>
        <v>1</v>
      </c>
      <c r="S389" s="59">
        <f>'[1]2019'!S361+'[1]2019'!Z361</f>
        <v>1</v>
      </c>
      <c r="T389" s="59">
        <f>'[1]2019'!U361</f>
        <v>0</v>
      </c>
      <c r="U389" s="59">
        <f t="shared" si="222"/>
        <v>0</v>
      </c>
      <c r="V389" s="59">
        <f t="shared" si="223"/>
        <v>1.1904761904761904E-2</v>
      </c>
      <c r="W389" s="59">
        <f t="shared" si="224"/>
        <v>1.1904761904761904E-2</v>
      </c>
      <c r="X389" s="59">
        <f t="shared" si="225"/>
        <v>0</v>
      </c>
      <c r="Y389" s="59">
        <f t="shared" si="226"/>
        <v>1.1904761904761904E-2</v>
      </c>
      <c r="Z389" s="60">
        <f t="shared" si="227"/>
        <v>0</v>
      </c>
      <c r="AA389" s="60">
        <f t="shared" si="228"/>
        <v>0</v>
      </c>
      <c r="AB389" s="60">
        <f t="shared" si="229"/>
        <v>0</v>
      </c>
      <c r="AC389" s="62">
        <f>'[1]2019'!AC360</f>
        <v>0</v>
      </c>
      <c r="AD389" s="62">
        <v>0</v>
      </c>
      <c r="AE389" s="63">
        <f>IF($C$3="УСН",0,IF(AND($E389="движимое",N389&gt;$AF$1),0,IF($G382=0,AB389*AC389,G389*AD389)))</f>
        <v>0</v>
      </c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108"/>
      <c r="AV389" s="43"/>
      <c r="AW389" s="43"/>
      <c r="AX389" s="43"/>
      <c r="AY389" s="43"/>
      <c r="AZ389" s="43"/>
      <c r="BA389" s="43"/>
      <c r="BB389" s="43"/>
    </row>
    <row r="390" spans="1:54" s="83" customFormat="1" ht="25.5" hidden="1" outlineLevel="1">
      <c r="A390" s="48">
        <f t="shared" si="231"/>
        <v>289</v>
      </c>
      <c r="B390" s="49" t="str">
        <f>'[1]2019'!B362</f>
        <v>Снегопогрузчик фрез.КО-207(тр-т МТЗ-82), 00050545, 14.12.2012</v>
      </c>
      <c r="C390" s="50">
        <v>1</v>
      </c>
      <c r="D390" s="48" t="s">
        <v>226</v>
      </c>
      <c r="E390" s="48" t="s">
        <v>81</v>
      </c>
      <c r="F390" s="51"/>
      <c r="G390" s="52"/>
      <c r="H390" s="51" t="s">
        <v>741</v>
      </c>
      <c r="I390" s="53" t="str">
        <f>'[1]2016'!I243</f>
        <v>88</v>
      </c>
      <c r="J390" s="54" t="s">
        <v>87</v>
      </c>
      <c r="K390" s="54">
        <f>20*12</f>
        <v>240</v>
      </c>
      <c r="L390" s="54">
        <f>20*12</f>
        <v>240</v>
      </c>
      <c r="M390" s="55"/>
      <c r="N390" s="56">
        <v>41257</v>
      </c>
      <c r="O390" s="110"/>
      <c r="P390" s="58">
        <f>'[1]2019'!R362</f>
        <v>1</v>
      </c>
      <c r="Q390" s="79"/>
      <c r="R390" s="59">
        <f t="shared" si="221"/>
        <v>1</v>
      </c>
      <c r="S390" s="59">
        <f>'[1]2019'!S362+'[1]2019'!Z362</f>
        <v>1</v>
      </c>
      <c r="T390" s="59">
        <f>'[1]2019'!U362</f>
        <v>0</v>
      </c>
      <c r="U390" s="59">
        <f t="shared" si="222"/>
        <v>0</v>
      </c>
      <c r="V390" s="59">
        <f t="shared" si="223"/>
        <v>4.1666666666666666E-3</v>
      </c>
      <c r="W390" s="59">
        <f t="shared" si="224"/>
        <v>4.1666666666666666E-3</v>
      </c>
      <c r="X390" s="59">
        <f t="shared" si="225"/>
        <v>0</v>
      </c>
      <c r="Y390" s="59">
        <f t="shared" si="226"/>
        <v>4.1666666666666666E-3</v>
      </c>
      <c r="Z390" s="60">
        <f t="shared" si="227"/>
        <v>0</v>
      </c>
      <c r="AA390" s="60">
        <f t="shared" si="228"/>
        <v>0</v>
      </c>
      <c r="AB390" s="60">
        <f t="shared" si="229"/>
        <v>0</v>
      </c>
      <c r="AC390" s="62">
        <f>'[1]2019'!AC361</f>
        <v>0</v>
      </c>
      <c r="AD390" s="62">
        <v>0</v>
      </c>
      <c r="AE390" s="63">
        <f>IF($C$3="УСН",0,IF(AND($E390="движимое",N390&gt;$AF$1),0,IF($G383=0,AB390*AC390,G390*AD390)))</f>
        <v>0</v>
      </c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108"/>
      <c r="AV390" s="43"/>
      <c r="AW390" s="43"/>
      <c r="AX390" s="43"/>
      <c r="AY390" s="43"/>
      <c r="AZ390" s="43"/>
      <c r="BA390" s="43"/>
      <c r="BB390" s="43"/>
    </row>
    <row r="391" spans="1:54" s="83" customFormat="1" ht="25.5" hidden="1" outlineLevel="1">
      <c r="A391" s="48">
        <f t="shared" si="231"/>
        <v>290</v>
      </c>
      <c r="B391" s="49" t="str">
        <f>'[1]2019'!B363</f>
        <v>Трактор БМ-205 В на базе МТЗ-82 , 00050528, 14.12.2012</v>
      </c>
      <c r="C391" s="50">
        <v>1</v>
      </c>
      <c r="D391" s="48" t="s">
        <v>226</v>
      </c>
      <c r="E391" s="48" t="s">
        <v>81</v>
      </c>
      <c r="F391" s="51"/>
      <c r="G391" s="52"/>
      <c r="H391" s="51" t="s">
        <v>742</v>
      </c>
      <c r="I391" s="53" t="str">
        <f>'[1]2016'!I244</f>
        <v>80</v>
      </c>
      <c r="J391" s="54" t="s">
        <v>149</v>
      </c>
      <c r="K391" s="54">
        <f t="shared" ref="K391:L393" si="236">10*12</f>
        <v>120</v>
      </c>
      <c r="L391" s="54">
        <f t="shared" si="236"/>
        <v>120</v>
      </c>
      <c r="M391" s="55"/>
      <c r="N391" s="56">
        <v>41257</v>
      </c>
      <c r="O391" s="66"/>
      <c r="P391" s="58">
        <f>'[1]2019'!R363</f>
        <v>1</v>
      </c>
      <c r="Q391" s="79"/>
      <c r="R391" s="59">
        <f t="shared" si="221"/>
        <v>1</v>
      </c>
      <c r="S391" s="59">
        <f>'[1]2019'!S363+'[1]2019'!Z363</f>
        <v>1</v>
      </c>
      <c r="T391" s="59">
        <f>'[1]2019'!U363</f>
        <v>0</v>
      </c>
      <c r="U391" s="59">
        <f t="shared" si="222"/>
        <v>0</v>
      </c>
      <c r="V391" s="59">
        <f t="shared" si="223"/>
        <v>8.3333333333333332E-3</v>
      </c>
      <c r="W391" s="59">
        <f t="shared" si="224"/>
        <v>8.3333333333333332E-3</v>
      </c>
      <c r="X391" s="59">
        <f t="shared" si="225"/>
        <v>0</v>
      </c>
      <c r="Y391" s="59">
        <f t="shared" si="226"/>
        <v>8.3333333333333332E-3</v>
      </c>
      <c r="Z391" s="60">
        <f t="shared" si="227"/>
        <v>0</v>
      </c>
      <c r="AA391" s="60">
        <f t="shared" si="228"/>
        <v>0</v>
      </c>
      <c r="AB391" s="60">
        <f t="shared" si="229"/>
        <v>0</v>
      </c>
      <c r="AC391" s="62">
        <f>'[1]2019'!AC362</f>
        <v>0</v>
      </c>
      <c r="AD391" s="62">
        <v>0</v>
      </c>
      <c r="AE391" s="63">
        <f>IF($C$3="УСН",0,IF(AND($E391="движимое",N391&gt;$AF$1),0,IF($G384=0,AB391*AC391,G391*AD391)))</f>
        <v>0</v>
      </c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108"/>
      <c r="AV391" s="43"/>
      <c r="AW391" s="43"/>
      <c r="AX391" s="43"/>
      <c r="AY391" s="43"/>
      <c r="AZ391" s="43"/>
      <c r="BA391" s="43"/>
      <c r="BB391" s="43"/>
    </row>
    <row r="392" spans="1:54" s="83" customFormat="1" ht="25.5" hidden="1" outlineLevel="1">
      <c r="A392" s="48">
        <f t="shared" si="231"/>
        <v>291</v>
      </c>
      <c r="B392" s="49" t="str">
        <f>'[1]2019'!B364</f>
        <v>Трактор ЮМЗ-6АКЛ (ЭО-2621В-2), 00050515, 14.12.2012</v>
      </c>
      <c r="C392" s="50">
        <v>1</v>
      </c>
      <c r="D392" s="48" t="s">
        <v>226</v>
      </c>
      <c r="E392" s="48" t="s">
        <v>81</v>
      </c>
      <c r="F392" s="51"/>
      <c r="G392" s="52"/>
      <c r="H392" s="51" t="s">
        <v>743</v>
      </c>
      <c r="I392" s="53" t="str">
        <f>'[1]2016'!I245</f>
        <v>73</v>
      </c>
      <c r="J392" s="54" t="s">
        <v>149</v>
      </c>
      <c r="K392" s="54">
        <f t="shared" si="236"/>
        <v>120</v>
      </c>
      <c r="L392" s="54">
        <f t="shared" si="236"/>
        <v>120</v>
      </c>
      <c r="M392" s="55"/>
      <c r="N392" s="56">
        <v>41257</v>
      </c>
      <c r="O392" s="66"/>
      <c r="P392" s="58">
        <f>'[1]2019'!R364</f>
        <v>1</v>
      </c>
      <c r="Q392" s="79"/>
      <c r="R392" s="59">
        <f t="shared" si="221"/>
        <v>1</v>
      </c>
      <c r="S392" s="59">
        <f>'[1]2019'!S364+'[1]2019'!Z364</f>
        <v>1</v>
      </c>
      <c r="T392" s="59">
        <f>'[1]2019'!U364</f>
        <v>0</v>
      </c>
      <c r="U392" s="59">
        <f t="shared" si="222"/>
        <v>0</v>
      </c>
      <c r="V392" s="59">
        <f t="shared" si="223"/>
        <v>8.3333333333333332E-3</v>
      </c>
      <c r="W392" s="59">
        <f t="shared" si="224"/>
        <v>8.3333333333333332E-3</v>
      </c>
      <c r="X392" s="59">
        <f t="shared" si="225"/>
        <v>0</v>
      </c>
      <c r="Y392" s="59">
        <f t="shared" si="226"/>
        <v>8.3333333333333332E-3</v>
      </c>
      <c r="Z392" s="60">
        <f t="shared" si="227"/>
        <v>0</v>
      </c>
      <c r="AA392" s="60">
        <f t="shared" si="228"/>
        <v>0</v>
      </c>
      <c r="AB392" s="60">
        <f t="shared" si="229"/>
        <v>0</v>
      </c>
      <c r="AC392" s="62">
        <f>'[1]2019'!AC363</f>
        <v>0</v>
      </c>
      <c r="AD392" s="62">
        <v>0</v>
      </c>
      <c r="AE392" s="63">
        <f>IF($C$3="УСН",0,IF(AND($E392="движимое",N392&gt;$AF$1),0,IF($G392=0,AB392*AC392,G392*AD392)))</f>
        <v>0</v>
      </c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108"/>
      <c r="AV392" s="43"/>
      <c r="AW392" s="43"/>
      <c r="AX392" s="43"/>
      <c r="AY392" s="43"/>
      <c r="AZ392" s="43"/>
      <c r="BA392" s="43"/>
      <c r="BB392" s="43"/>
    </row>
    <row r="393" spans="1:54" s="83" customFormat="1" ht="25.5" hidden="1" outlineLevel="1">
      <c r="A393" s="48">
        <f t="shared" si="231"/>
        <v>292</v>
      </c>
      <c r="B393" s="49" t="str">
        <f>'[1]2019'!B365</f>
        <v>Тракторный прицеп 2ПТС-4, 00050524, 14.12.2012</v>
      </c>
      <c r="C393" s="50">
        <v>1</v>
      </c>
      <c r="D393" s="48" t="s">
        <v>226</v>
      </c>
      <c r="E393" s="48" t="s">
        <v>81</v>
      </c>
      <c r="F393" s="51"/>
      <c r="G393" s="52"/>
      <c r="H393" s="51" t="s">
        <v>744</v>
      </c>
      <c r="I393" s="53" t="str">
        <f>'[1]2016'!I246</f>
        <v>78</v>
      </c>
      <c r="J393" s="54" t="s">
        <v>149</v>
      </c>
      <c r="K393" s="54">
        <f t="shared" si="236"/>
        <v>120</v>
      </c>
      <c r="L393" s="54">
        <f t="shared" si="236"/>
        <v>120</v>
      </c>
      <c r="M393" s="55"/>
      <c r="N393" s="56">
        <v>41257</v>
      </c>
      <c r="O393" s="66"/>
      <c r="P393" s="58">
        <f>'[1]2019'!R365</f>
        <v>1</v>
      </c>
      <c r="Q393" s="79"/>
      <c r="R393" s="59">
        <f t="shared" si="221"/>
        <v>1</v>
      </c>
      <c r="S393" s="59">
        <f>'[1]2019'!S365+'[1]2019'!Z365</f>
        <v>1</v>
      </c>
      <c r="T393" s="59">
        <f>'[1]2019'!U365</f>
        <v>0</v>
      </c>
      <c r="U393" s="59">
        <f t="shared" si="222"/>
        <v>0</v>
      </c>
      <c r="V393" s="59">
        <f t="shared" si="223"/>
        <v>8.3333333333333332E-3</v>
      </c>
      <c r="W393" s="59">
        <f t="shared" si="224"/>
        <v>8.3333333333333332E-3</v>
      </c>
      <c r="X393" s="59">
        <f t="shared" si="225"/>
        <v>0</v>
      </c>
      <c r="Y393" s="59">
        <f t="shared" si="226"/>
        <v>8.3333333333333332E-3</v>
      </c>
      <c r="Z393" s="60">
        <f t="shared" si="227"/>
        <v>0</v>
      </c>
      <c r="AA393" s="60">
        <f t="shared" si="228"/>
        <v>0</v>
      </c>
      <c r="AB393" s="60">
        <f t="shared" si="229"/>
        <v>0</v>
      </c>
      <c r="AC393" s="62">
        <f>'[1]2019'!AC364</f>
        <v>0</v>
      </c>
      <c r="AD393" s="62">
        <v>0</v>
      </c>
      <c r="AE393" s="63">
        <f>IF($C$3="УСН",0,IF(AND($E393="движимое",N393&gt;$AF$1),0,IF($G392=0,AB393*AC393,G393*AD393)))</f>
        <v>0</v>
      </c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108"/>
      <c r="AV393" s="43"/>
      <c r="AW393" s="43"/>
      <c r="AX393" s="43"/>
      <c r="AY393" s="43"/>
      <c r="AZ393" s="43"/>
      <c r="BA393" s="43"/>
      <c r="BB393" s="43"/>
    </row>
    <row r="394" spans="1:54" s="83" customFormat="1" ht="25.5" hidden="1" outlineLevel="1">
      <c r="A394" s="48">
        <f t="shared" si="231"/>
        <v>293</v>
      </c>
      <c r="B394" s="49" t="str">
        <f>'[1]2019'!B366</f>
        <v>Экскаватор универсальный ЭЦУ-150 (навесное оборудование), Э00000002, 10.06.2013</v>
      </c>
      <c r="C394" s="50">
        <v>1</v>
      </c>
      <c r="D394" s="48" t="s">
        <v>226</v>
      </c>
      <c r="E394" s="48" t="s">
        <v>81</v>
      </c>
      <c r="F394" s="51"/>
      <c r="G394" s="52"/>
      <c r="H394" s="51" t="s">
        <v>423</v>
      </c>
      <c r="I394" s="53" t="str">
        <f>'[1]2016'!I247</f>
        <v>137</v>
      </c>
      <c r="J394" s="54" t="s">
        <v>135</v>
      </c>
      <c r="K394" s="55">
        <v>61</v>
      </c>
      <c r="L394" s="54">
        <f>7*12</f>
        <v>84</v>
      </c>
      <c r="M394" s="55"/>
      <c r="N394" s="56">
        <v>41435</v>
      </c>
      <c r="O394" s="66"/>
      <c r="P394" s="58">
        <f>'[1]2019'!R366</f>
        <v>394067.8</v>
      </c>
      <c r="Q394" s="79"/>
      <c r="R394" s="59">
        <f t="shared" si="221"/>
        <v>394067.8</v>
      </c>
      <c r="S394" s="59">
        <f>'[1]2019'!S366+'[1]2019'!Z366</f>
        <v>394067.80000000005</v>
      </c>
      <c r="T394" s="59">
        <f>'[1]2019'!U366</f>
        <v>0</v>
      </c>
      <c r="U394" s="59">
        <f t="shared" si="222"/>
        <v>0</v>
      </c>
      <c r="V394" s="59">
        <f t="shared" si="223"/>
        <v>6460.127868852459</v>
      </c>
      <c r="W394" s="59">
        <f t="shared" si="224"/>
        <v>4691.2833333333328</v>
      </c>
      <c r="X394" s="59">
        <f t="shared" si="225"/>
        <v>0</v>
      </c>
      <c r="Y394" s="59">
        <f t="shared" si="226"/>
        <v>4691.2833333333328</v>
      </c>
      <c r="Z394" s="60">
        <f t="shared" si="227"/>
        <v>0</v>
      </c>
      <c r="AA394" s="60">
        <f t="shared" si="228"/>
        <v>0</v>
      </c>
      <c r="AB394" s="60">
        <f t="shared" si="229"/>
        <v>0</v>
      </c>
      <c r="AC394" s="62">
        <f>'[1]2019'!AC365</f>
        <v>0</v>
      </c>
      <c r="AD394" s="62">
        <v>0</v>
      </c>
      <c r="AE394" s="63">
        <f>IF($C$3="УСН",0,IF(AND($E394="движимое",N394&gt;$AF$1),0,IF($G392=0,AB394*AC394,G394*AD394)))</f>
        <v>0</v>
      </c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108"/>
      <c r="AV394" s="43"/>
      <c r="AW394" s="43"/>
      <c r="AX394" s="43"/>
      <c r="AY394" s="43"/>
      <c r="AZ394" s="43"/>
      <c r="BA394" s="43"/>
      <c r="BB394" s="43"/>
    </row>
    <row r="395" spans="1:54" s="83" customFormat="1" ht="25.5" hidden="1" outlineLevel="1">
      <c r="A395" s="48">
        <f t="shared" si="231"/>
        <v>294</v>
      </c>
      <c r="B395" s="49" t="str">
        <f>'[1]2019'!B367</f>
        <v>Экскаватор-погрузчик NEW HOLLAND B115-4PS, 00050569, 14.12.2012</v>
      </c>
      <c r="C395" s="50">
        <v>1</v>
      </c>
      <c r="D395" s="48" t="s">
        <v>226</v>
      </c>
      <c r="E395" s="48" t="s">
        <v>81</v>
      </c>
      <c r="F395" s="51"/>
      <c r="G395" s="52"/>
      <c r="H395" s="51" t="s">
        <v>745</v>
      </c>
      <c r="I395" s="53" t="str">
        <f>'[1]2016'!I248</f>
        <v>100</v>
      </c>
      <c r="J395" s="54" t="s">
        <v>149</v>
      </c>
      <c r="K395" s="55">
        <v>59</v>
      </c>
      <c r="L395" s="54">
        <f>10*12</f>
        <v>120</v>
      </c>
      <c r="M395" s="55"/>
      <c r="N395" s="56">
        <v>41257</v>
      </c>
      <c r="O395" s="66"/>
      <c r="P395" s="58">
        <f>'[1]2019'!R367</f>
        <v>2233651.31</v>
      </c>
      <c r="Q395" s="79"/>
      <c r="R395" s="59">
        <f t="shared" si="221"/>
        <v>2233651.31</v>
      </c>
      <c r="S395" s="59">
        <f>'[1]2019'!S367+'[1]2019'!Z367</f>
        <v>2233651.31</v>
      </c>
      <c r="T395" s="59">
        <f>'[1]2019'!U367</f>
        <v>0</v>
      </c>
      <c r="U395" s="59">
        <f t="shared" si="222"/>
        <v>0</v>
      </c>
      <c r="V395" s="59">
        <f t="shared" si="223"/>
        <v>37858.496779661014</v>
      </c>
      <c r="W395" s="59">
        <f t="shared" si="224"/>
        <v>18613.760916666666</v>
      </c>
      <c r="X395" s="59">
        <f t="shared" si="225"/>
        <v>0</v>
      </c>
      <c r="Y395" s="59">
        <f t="shared" si="226"/>
        <v>18613.760916666666</v>
      </c>
      <c r="Z395" s="60">
        <f t="shared" si="227"/>
        <v>0</v>
      </c>
      <c r="AA395" s="60">
        <f t="shared" si="228"/>
        <v>0</v>
      </c>
      <c r="AB395" s="60">
        <f t="shared" si="229"/>
        <v>0</v>
      </c>
      <c r="AC395" s="62">
        <f>'[1]2019'!AC366</f>
        <v>0</v>
      </c>
      <c r="AD395" s="62">
        <v>0</v>
      </c>
      <c r="AE395" s="63">
        <f>IF($C$3="УСН",0,IF(AND($E395="движимое",N395&gt;$AF$1),0,IF($G392=0,AB395*AC395,G395*AD395)))</f>
        <v>0</v>
      </c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108"/>
      <c r="AV395" s="43"/>
      <c r="AW395" s="43"/>
      <c r="AX395" s="43"/>
      <c r="AY395" s="43"/>
      <c r="AZ395" s="43"/>
      <c r="BA395" s="43"/>
      <c r="BB395" s="43"/>
    </row>
    <row r="396" spans="1:54" s="83" customFormat="1" ht="25.5" hidden="1" outlineLevel="1">
      <c r="A396" s="48">
        <f t="shared" si="231"/>
        <v>295</v>
      </c>
      <c r="B396" s="49" t="str">
        <f>'[1]2019'!B368</f>
        <v>Электролаборатория ППУ К-1, 00050544, 14.12.2012</v>
      </c>
      <c r="C396" s="50">
        <v>1</v>
      </c>
      <c r="D396" s="48" t="s">
        <v>226</v>
      </c>
      <c r="E396" s="48" t="s">
        <v>81</v>
      </c>
      <c r="F396" s="51"/>
      <c r="G396" s="52"/>
      <c r="H396" s="51" t="s">
        <v>746</v>
      </c>
      <c r="I396" s="53" t="str">
        <f>'[1]2016'!I249</f>
        <v>87</v>
      </c>
      <c r="J396" s="54" t="s">
        <v>87</v>
      </c>
      <c r="K396" s="55">
        <v>53</v>
      </c>
      <c r="L396" s="54">
        <f>20*12</f>
        <v>240</v>
      </c>
      <c r="M396" s="55"/>
      <c r="N396" s="56">
        <v>41257</v>
      </c>
      <c r="O396" s="66"/>
      <c r="P396" s="58">
        <f>'[1]2019'!R368</f>
        <v>575387.39</v>
      </c>
      <c r="Q396" s="79"/>
      <c r="R396" s="59">
        <f t="shared" si="221"/>
        <v>575387.39</v>
      </c>
      <c r="S396" s="59">
        <f>'[1]2019'!S368+'[1]2019'!Z368</f>
        <v>575387.39</v>
      </c>
      <c r="T396" s="59">
        <f>'[1]2019'!U368</f>
        <v>0</v>
      </c>
      <c r="U396" s="59">
        <f t="shared" si="222"/>
        <v>0</v>
      </c>
      <c r="V396" s="59">
        <f t="shared" si="223"/>
        <v>10856.365849056605</v>
      </c>
      <c r="W396" s="59">
        <f t="shared" si="224"/>
        <v>2397.4474583333335</v>
      </c>
      <c r="X396" s="59">
        <f t="shared" si="225"/>
        <v>0</v>
      </c>
      <c r="Y396" s="59">
        <f t="shared" si="226"/>
        <v>2397.4474583333335</v>
      </c>
      <c r="Z396" s="60">
        <f t="shared" si="227"/>
        <v>0</v>
      </c>
      <c r="AA396" s="60">
        <f t="shared" si="228"/>
        <v>0</v>
      </c>
      <c r="AB396" s="60">
        <f t="shared" si="229"/>
        <v>0</v>
      </c>
      <c r="AC396" s="62">
        <f>'[1]2019'!AC367</f>
        <v>0</v>
      </c>
      <c r="AD396" s="62">
        <v>0</v>
      </c>
      <c r="AE396" s="63">
        <f>IF($C$3="УСН",0,IF(AND($E396="движимое",N396&gt;$AF$1),0,IF($G392=0,AB396*AC396,G396*AD396)))</f>
        <v>0</v>
      </c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108"/>
      <c r="AV396" s="43"/>
      <c r="AW396" s="43"/>
      <c r="AX396" s="43"/>
      <c r="AY396" s="43"/>
      <c r="AZ396" s="43"/>
      <c r="BA396" s="43"/>
      <c r="BB396" s="43"/>
    </row>
    <row r="397" spans="1:54" s="83" customFormat="1" ht="25.5" hidden="1" outlineLevel="1">
      <c r="A397" s="48">
        <f t="shared" si="231"/>
        <v>296</v>
      </c>
      <c r="B397" s="49" t="str">
        <f>'[1]2019'!B369</f>
        <v>Тахограф "Меркурий ТА-001", 00063567 , 21.04.2015</v>
      </c>
      <c r="C397" s="50">
        <v>1</v>
      </c>
      <c r="D397" s="48" t="s">
        <v>226</v>
      </c>
      <c r="E397" s="48" t="s">
        <v>81</v>
      </c>
      <c r="F397" s="51"/>
      <c r="G397" s="52"/>
      <c r="H397" s="51" t="s">
        <v>747</v>
      </c>
      <c r="I397" s="53" t="str">
        <f>'[1]2016'!I250</f>
        <v>120</v>
      </c>
      <c r="J397" s="54" t="s">
        <v>149</v>
      </c>
      <c r="K397" s="55">
        <v>120</v>
      </c>
      <c r="L397" s="54">
        <f>10*12</f>
        <v>120</v>
      </c>
      <c r="M397" s="55"/>
      <c r="N397" s="56">
        <v>42115</v>
      </c>
      <c r="O397" s="66"/>
      <c r="P397" s="58">
        <f>'[1]2019'!R369</f>
        <v>46527.12</v>
      </c>
      <c r="Q397" s="79"/>
      <c r="R397" s="59">
        <f t="shared" si="221"/>
        <v>46527.12</v>
      </c>
      <c r="S397" s="59">
        <f>'[1]2019'!S369+'[1]2019'!Z369</f>
        <v>21712.655999999999</v>
      </c>
      <c r="T397" s="59">
        <f>'[1]2019'!U369</f>
        <v>24814.464000000007</v>
      </c>
      <c r="U397" s="59">
        <f t="shared" si="222"/>
        <v>20161.752000000008</v>
      </c>
      <c r="V397" s="59">
        <f t="shared" si="223"/>
        <v>387.726</v>
      </c>
      <c r="W397" s="59">
        <f t="shared" si="224"/>
        <v>387.726</v>
      </c>
      <c r="X397" s="59">
        <f t="shared" si="225"/>
        <v>0</v>
      </c>
      <c r="Y397" s="59">
        <f t="shared" si="226"/>
        <v>387.726</v>
      </c>
      <c r="Z397" s="60">
        <f t="shared" si="227"/>
        <v>4652.7119999999995</v>
      </c>
      <c r="AA397" s="60">
        <f t="shared" si="228"/>
        <v>4652.7119999999995</v>
      </c>
      <c r="AB397" s="60">
        <f t="shared" si="229"/>
        <v>22488.108000000007</v>
      </c>
      <c r="AC397" s="62">
        <f>'[1]2019'!AC368</f>
        <v>0</v>
      </c>
      <c r="AD397" s="62">
        <v>0</v>
      </c>
      <c r="AE397" s="63">
        <f>IF($C$3="УСН",0,IF(AND($E397="движимое",N397&gt;$AF$1),0,IF($G392=0,AB397*AC397,G397*AD397)))</f>
        <v>0</v>
      </c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108"/>
      <c r="AV397" s="43"/>
      <c r="AW397" s="43"/>
      <c r="AX397" s="43"/>
      <c r="AY397" s="43"/>
      <c r="AZ397" s="43"/>
      <c r="BA397" s="43"/>
      <c r="BB397" s="43"/>
    </row>
    <row r="398" spans="1:54" s="83" customFormat="1" ht="25.5" hidden="1" customHeight="1" outlineLevel="1">
      <c r="A398" s="48">
        <f t="shared" si="231"/>
        <v>297</v>
      </c>
      <c r="B398" s="49" t="str">
        <f>'[1]2019'!B370</f>
        <v>Телескопический автогидроподъемник АГП-22Т на базе автомобиля ГАЗ 33086</v>
      </c>
      <c r="C398" s="50">
        <v>1</v>
      </c>
      <c r="D398" s="48" t="s">
        <v>226</v>
      </c>
      <c r="E398" s="48" t="s">
        <v>81</v>
      </c>
      <c r="F398" s="51"/>
      <c r="G398" s="52"/>
      <c r="H398" s="51" t="s">
        <v>748</v>
      </c>
      <c r="I398" s="99"/>
      <c r="J398" s="54" t="s">
        <v>149</v>
      </c>
      <c r="K398" s="55">
        <v>120</v>
      </c>
      <c r="L398" s="54">
        <f>10*12</f>
        <v>120</v>
      </c>
      <c r="M398" s="55"/>
      <c r="N398" s="66">
        <v>43100</v>
      </c>
      <c r="O398" s="66"/>
      <c r="P398" s="58">
        <f>'[1]2019'!R370</f>
        <v>4533898.3099999996</v>
      </c>
      <c r="Q398" s="58"/>
      <c r="R398" s="59">
        <f t="shared" si="221"/>
        <v>4533898.3099999996</v>
      </c>
      <c r="S398" s="59">
        <f>'[1]2019'!S370+'[1]2019'!Z370</f>
        <v>906779.66200000001</v>
      </c>
      <c r="T398" s="59">
        <f>'[1]2019'!U370</f>
        <v>3627118.6479999991</v>
      </c>
      <c r="U398" s="59">
        <f t="shared" si="222"/>
        <v>3173728.8169999989</v>
      </c>
      <c r="V398" s="59">
        <f t="shared" si="223"/>
        <v>37782.485916666665</v>
      </c>
      <c r="W398" s="59">
        <f t="shared" si="224"/>
        <v>37782.485916666665</v>
      </c>
      <c r="X398" s="59">
        <f t="shared" si="225"/>
        <v>0</v>
      </c>
      <c r="Y398" s="59">
        <f t="shared" si="226"/>
        <v>37782.485916666665</v>
      </c>
      <c r="Z398" s="60">
        <f t="shared" si="227"/>
        <v>453389.83100000001</v>
      </c>
      <c r="AA398" s="60">
        <f t="shared" si="228"/>
        <v>453389.83100000001</v>
      </c>
      <c r="AB398" s="60">
        <f t="shared" si="229"/>
        <v>3400423.732499999</v>
      </c>
      <c r="AC398" s="62">
        <f>'[1]2019'!AC369</f>
        <v>0</v>
      </c>
      <c r="AD398" s="62">
        <v>0</v>
      </c>
      <c r="AE398" s="63">
        <f>IF($C$3="УСН",0,IF(AND($E398="движимое",N398&gt;$AF$1),0,IF($G392=0,AB398*AC398,G398*AD398)))</f>
        <v>0</v>
      </c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108"/>
      <c r="AV398" s="43"/>
      <c r="AW398" s="43"/>
      <c r="AX398" s="43"/>
      <c r="AY398" s="43"/>
      <c r="AZ398" s="43"/>
      <c r="BA398" s="43"/>
      <c r="BB398" s="43"/>
    </row>
    <row r="399" spans="1:54" s="83" customFormat="1" ht="25.5" hidden="1" outlineLevel="1">
      <c r="A399" s="48">
        <f t="shared" si="231"/>
        <v>298</v>
      </c>
      <c r="B399" s="49" t="str">
        <f>'[1]2019'!B371</f>
        <v>Прицеп тракторный 2ПТС-4,5 мод.887Б, 00050566</v>
      </c>
      <c r="C399" s="50">
        <v>1</v>
      </c>
      <c r="D399" s="48" t="s">
        <v>226</v>
      </c>
      <c r="E399" s="48" t="s">
        <v>81</v>
      </c>
      <c r="F399" s="51"/>
      <c r="G399" s="52"/>
      <c r="H399" s="51" t="s">
        <v>749</v>
      </c>
      <c r="I399" s="99" t="s">
        <v>750</v>
      </c>
      <c r="J399" s="54" t="s">
        <v>149</v>
      </c>
      <c r="K399" s="55">
        <v>120</v>
      </c>
      <c r="L399" s="54">
        <f>10*12</f>
        <v>120</v>
      </c>
      <c r="M399" s="55"/>
      <c r="N399" s="66">
        <v>42775</v>
      </c>
      <c r="O399" s="66"/>
      <c r="P399" s="58">
        <f>'[1]2019'!R371</f>
        <v>67796.61</v>
      </c>
      <c r="Q399" s="58"/>
      <c r="R399" s="59">
        <f t="shared" si="221"/>
        <v>67796.61</v>
      </c>
      <c r="S399" s="59">
        <f>'[1]2019'!S371+'[1]2019'!Z371</f>
        <v>19209.039499999999</v>
      </c>
      <c r="T399" s="59">
        <f>'[1]2019'!U371</f>
        <v>48587.570500000002</v>
      </c>
      <c r="U399" s="59">
        <f t="shared" si="222"/>
        <v>41807.909500000002</v>
      </c>
      <c r="V399" s="59">
        <f t="shared" si="223"/>
        <v>564.97175000000004</v>
      </c>
      <c r="W399" s="59">
        <f t="shared" si="224"/>
        <v>564.97175000000004</v>
      </c>
      <c r="X399" s="59">
        <f t="shared" si="225"/>
        <v>0</v>
      </c>
      <c r="Y399" s="59">
        <f t="shared" si="226"/>
        <v>564.97175000000004</v>
      </c>
      <c r="Z399" s="60">
        <f t="shared" si="227"/>
        <v>6779.6610000000001</v>
      </c>
      <c r="AA399" s="60">
        <f t="shared" si="228"/>
        <v>6779.6610000000001</v>
      </c>
      <c r="AB399" s="60">
        <f t="shared" si="229"/>
        <v>45197.740000000005</v>
      </c>
      <c r="AC399" s="62">
        <f>'[1]2019'!AC370</f>
        <v>0</v>
      </c>
      <c r="AD399" s="62">
        <v>0</v>
      </c>
      <c r="AE399" s="63">
        <f>IF($C$3="УСН",0,IF(AND($E399="движимое",N399&gt;$AF$1),0,IF($G394=0,AB399*AC399,G399*AD399)))</f>
        <v>0</v>
      </c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108"/>
      <c r="AV399" s="43"/>
      <c r="AW399" s="43"/>
      <c r="AX399" s="43"/>
      <c r="AY399" s="43"/>
      <c r="AZ399" s="43"/>
      <c r="BA399" s="43"/>
      <c r="BB399" s="43"/>
    </row>
    <row r="400" spans="1:54" s="83" customFormat="1" ht="25.5" hidden="1" outlineLevel="1">
      <c r="A400" s="48">
        <f t="shared" si="231"/>
        <v>299</v>
      </c>
      <c r="B400" s="49" t="str">
        <f>'[1]2019'!B372</f>
        <v>Экскаватор ЭО 2626/80 на тракторе МТЗ-80, 00063528</v>
      </c>
      <c r="C400" s="50">
        <v>1</v>
      </c>
      <c r="D400" s="48" t="s">
        <v>226</v>
      </c>
      <c r="E400" s="48" t="s">
        <v>81</v>
      </c>
      <c r="F400" s="51"/>
      <c r="G400" s="52"/>
      <c r="H400" s="51" t="s">
        <v>751</v>
      </c>
      <c r="I400" s="99" t="s">
        <v>752</v>
      </c>
      <c r="J400" s="54" t="s">
        <v>135</v>
      </c>
      <c r="K400" s="55">
        <v>36</v>
      </c>
      <c r="L400" s="54">
        <f>7*12</f>
        <v>84</v>
      </c>
      <c r="M400" s="55"/>
      <c r="N400" s="66">
        <v>42775</v>
      </c>
      <c r="O400" s="66"/>
      <c r="P400" s="58">
        <f>'[1]2019'!R372</f>
        <v>73728.81</v>
      </c>
      <c r="Q400" s="58"/>
      <c r="R400" s="59">
        <f t="shared" si="221"/>
        <v>73728.81</v>
      </c>
      <c r="S400" s="59">
        <f>'[1]2019'!S372+'[1]2019'!Z372</f>
        <v>69632.764999999999</v>
      </c>
      <c r="T400" s="59">
        <f>'[1]2019'!U372</f>
        <v>4096.0449999999983</v>
      </c>
      <c r="U400" s="59">
        <f>T400+Q400-Z400</f>
        <v>0</v>
      </c>
      <c r="V400" s="59">
        <f t="shared" si="223"/>
        <v>2048.0225</v>
      </c>
      <c r="W400" s="59">
        <f t="shared" si="224"/>
        <v>877.72392857142859</v>
      </c>
      <c r="X400" s="59">
        <f t="shared" si="225"/>
        <v>0</v>
      </c>
      <c r="Y400" s="59">
        <f t="shared" si="226"/>
        <v>877.72392857142859</v>
      </c>
      <c r="Z400" s="60">
        <f t="shared" si="227"/>
        <v>4096.0449999999983</v>
      </c>
      <c r="AA400" s="60">
        <f t="shared" si="228"/>
        <v>0</v>
      </c>
      <c r="AB400" s="60">
        <f t="shared" si="229"/>
        <v>2048.0224999999991</v>
      </c>
      <c r="AC400" s="62">
        <f>'[1]2019'!AC371</f>
        <v>0</v>
      </c>
      <c r="AD400" s="62">
        <v>0</v>
      </c>
      <c r="AE400" s="63">
        <f>IF($C$3="УСН",0,IF(AND($E400="движимое",N400&gt;$AF$1),0,IF($G395=0,AB400*AC400,G400*AD400)))</f>
        <v>0</v>
      </c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108"/>
      <c r="AV400" s="43"/>
      <c r="AW400" s="43"/>
      <c r="AX400" s="43"/>
      <c r="AY400" s="43"/>
      <c r="AZ400" s="43"/>
      <c r="BA400" s="43"/>
      <c r="BB400" s="43"/>
    </row>
    <row r="401" spans="1:54" s="83" customFormat="1" ht="25.5" hidden="1" outlineLevel="1">
      <c r="A401" s="48">
        <f t="shared" si="231"/>
        <v>300</v>
      </c>
      <c r="B401" s="49" t="str">
        <f>'[1]2019'!B373</f>
        <v>Автомобиль-самосвал ЗИЛ-45065, 00050333</v>
      </c>
      <c r="C401" s="50">
        <v>1</v>
      </c>
      <c r="D401" s="48" t="s">
        <v>226</v>
      </c>
      <c r="E401" s="48" t="s">
        <v>81</v>
      </c>
      <c r="F401" s="51"/>
      <c r="G401" s="52"/>
      <c r="H401" s="51" t="s">
        <v>753</v>
      </c>
      <c r="I401" s="99"/>
      <c r="J401" s="54" t="s">
        <v>135</v>
      </c>
      <c r="K401" s="55">
        <v>84</v>
      </c>
      <c r="L401" s="55">
        <v>84</v>
      </c>
      <c r="M401" s="66"/>
      <c r="N401" s="66">
        <v>43311</v>
      </c>
      <c r="O401" s="66"/>
      <c r="P401" s="58">
        <f>'[1]2019'!R373</f>
        <v>67796.61</v>
      </c>
      <c r="Q401" s="58"/>
      <c r="R401" s="59">
        <f t="shared" si="221"/>
        <v>67796.61</v>
      </c>
      <c r="S401" s="59">
        <f>'[1]2019'!Z373+'[1]2019'!S373</f>
        <v>13720.7425</v>
      </c>
      <c r="T401" s="59">
        <f>'[1]2019'!U373</f>
        <v>54075.867500000008</v>
      </c>
      <c r="U401" s="59">
        <f>T401+Q401-Z401</f>
        <v>44390.637500000012</v>
      </c>
      <c r="V401" s="59">
        <f>IF(K401=0,0,P401/K401)</f>
        <v>807.10249999999996</v>
      </c>
      <c r="W401" s="59">
        <f>IF(L401=0,0,IF(K401&gt;L401,V401,P401/L401))</f>
        <v>807.10249999999996</v>
      </c>
      <c r="X401" s="59">
        <f>IF(M401=0,0,R401/M401)</f>
        <v>0</v>
      </c>
      <c r="Y401" s="59">
        <f>IF(L401=0,0,IF(M401&gt;L401,X401,R401/L401))</f>
        <v>807.10249999999996</v>
      </c>
      <c r="Z401" s="60">
        <f>IF($N401&gt;$T$13,(DATEDIF($N401,$U$13,"M")*$X401),IF($Q401=0,(IF(V401*12&lt;T401,V401*12,T401)),(DATEDIF($T$13,$O401,"M")+1)*V401+(DATEDIF($O401,$U$13,"M")*X401)))</f>
        <v>9685.23</v>
      </c>
      <c r="AA401" s="60">
        <f>IF($N401&gt;$T$13,(DATEDIF($N401,$U$13,"M")*$Y401),IF($Q401=0,(IF(W401*12&lt;U401,W401*12,U401)),(DATEDIF($T$13,$O401,"M")+1)*W401+(DATEDIF($O401,$U$13,"M")*Y401)))</f>
        <v>9685.23</v>
      </c>
      <c r="AB401" s="60">
        <f>SUM(U401,T401)/2</f>
        <v>49233.25250000001</v>
      </c>
      <c r="AC401" s="62">
        <f>'[1]2019'!AC372</f>
        <v>0</v>
      </c>
      <c r="AD401" s="62">
        <v>0</v>
      </c>
      <c r="AE401" s="63">
        <f>IF($C$3="УСН",0,IF(AND($E401="движимое",N401&gt;$AF$1),0,IF($G396=0,AB401*AC401,G401*AD401)))</f>
        <v>0</v>
      </c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108"/>
      <c r="AV401" s="43"/>
      <c r="AW401" s="43"/>
      <c r="AX401" s="43"/>
      <c r="AY401" s="43"/>
      <c r="AZ401" s="43"/>
      <c r="BA401" s="43"/>
      <c r="BB401" s="43"/>
    </row>
    <row r="402" spans="1:54" s="83" customFormat="1" ht="25.5" hidden="1" outlineLevel="1">
      <c r="A402" s="48">
        <f t="shared" si="231"/>
        <v>301</v>
      </c>
      <c r="B402" s="49" t="str">
        <f>'[1]2019'!B374</f>
        <v>Передвижная автомастерская ТС3705Р7, 000050565</v>
      </c>
      <c r="C402" s="50">
        <v>1</v>
      </c>
      <c r="D402" s="48" t="s">
        <v>226</v>
      </c>
      <c r="E402" s="48" t="s">
        <v>81</v>
      </c>
      <c r="F402" s="51"/>
      <c r="G402" s="52"/>
      <c r="H402" s="51" t="s">
        <v>754</v>
      </c>
      <c r="I402" s="99"/>
      <c r="J402" s="54" t="s">
        <v>149</v>
      </c>
      <c r="K402" s="55">
        <v>240</v>
      </c>
      <c r="L402" s="55">
        <v>240</v>
      </c>
      <c r="M402" s="66"/>
      <c r="N402" s="66">
        <v>43438</v>
      </c>
      <c r="O402" s="66"/>
      <c r="P402" s="58">
        <f>'[1]2019'!R374</f>
        <v>250000</v>
      </c>
      <c r="Q402" s="58"/>
      <c r="R402" s="59">
        <f t="shared" si="221"/>
        <v>250000</v>
      </c>
      <c r="S402" s="59">
        <f>'[1]2019'!Z374+'[1]2019'!S374</f>
        <v>12500</v>
      </c>
      <c r="T402" s="59">
        <f>'[1]2019'!U374</f>
        <v>237500</v>
      </c>
      <c r="U402" s="59">
        <f>T402+Q402-Z402</f>
        <v>225000</v>
      </c>
      <c r="V402" s="59">
        <f>IF(K402=0,0,P402/K402)</f>
        <v>1041.6666666666667</v>
      </c>
      <c r="W402" s="59">
        <f>IF(L402=0,0,IF(K402&gt;L402,V402,P402/L402))</f>
        <v>1041.6666666666667</v>
      </c>
      <c r="X402" s="59">
        <f>IF(M402=0,0,R402/M402)</f>
        <v>0</v>
      </c>
      <c r="Y402" s="59">
        <f>IF(L402=0,0,IF(M402&gt;L402,X402,R402/L402))</f>
        <v>1041.6666666666667</v>
      </c>
      <c r="Z402" s="60">
        <f>IF($N402&gt;$T$13,(DATEDIF($N402,$U$13,"M")*$X402),IF($Q402=0,(IF(V402*12&lt;T402,V402*12,T402)),(DATEDIF($T$13,$O402,"M")+1)*V402+(DATEDIF($O402,$U$13,"M")*X402)))</f>
        <v>12500</v>
      </c>
      <c r="AA402" s="60">
        <f>IF($N402&gt;$T$13,(DATEDIF($N402,$U$13,"M")*$Y402),IF($Q402=0,(IF(W402*12&lt;U402,W402*12,U402)),(DATEDIF($T$13,$O402,"M")+1)*W402+(DATEDIF($O402,$U$13,"M")*Y402)))</f>
        <v>12500</v>
      </c>
      <c r="AB402" s="60">
        <f>SUM(U402,T402)/2</f>
        <v>231250</v>
      </c>
      <c r="AC402" s="62">
        <f>'[1]2019'!AC373</f>
        <v>0</v>
      </c>
      <c r="AD402" s="62">
        <v>0</v>
      </c>
      <c r="AE402" s="63">
        <f>IF($C$3="УСН",0,IF(AND($E402="движимое",N402&gt;$AF$1),0,IF($G398=0,AB402*AC402,G402*AD402)))</f>
        <v>0</v>
      </c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108"/>
      <c r="AV402" s="43"/>
      <c r="AW402" s="43"/>
      <c r="AX402" s="43"/>
      <c r="AY402" s="43"/>
      <c r="AZ402" s="43"/>
      <c r="BA402" s="43"/>
      <c r="BB402" s="43"/>
    </row>
    <row r="403" spans="1:54" s="83" customFormat="1" ht="25.5" hidden="1" customHeight="1" outlineLevel="1">
      <c r="A403" s="48">
        <f t="shared" si="231"/>
        <v>302</v>
      </c>
      <c r="B403" s="49" t="str">
        <f>'[1]2019'!B375</f>
        <v>Автомойка Kranzle 2195TST, Э00000216</v>
      </c>
      <c r="C403" s="50">
        <v>1</v>
      </c>
      <c r="D403" s="48" t="s">
        <v>226</v>
      </c>
      <c r="E403" s="48" t="s">
        <v>81</v>
      </c>
      <c r="F403" s="51"/>
      <c r="G403" s="52"/>
      <c r="H403" s="51" t="s">
        <v>755</v>
      </c>
      <c r="I403" s="99"/>
      <c r="J403" s="54" t="s">
        <v>135</v>
      </c>
      <c r="K403" s="55">
        <v>84</v>
      </c>
      <c r="L403" s="55">
        <v>84</v>
      </c>
      <c r="M403" s="66"/>
      <c r="N403" s="66">
        <v>43216</v>
      </c>
      <c r="O403" s="66"/>
      <c r="P403" s="58">
        <f>'[1]2019'!R375</f>
        <v>61684.74</v>
      </c>
      <c r="Q403" s="58"/>
      <c r="R403" s="59">
        <f t="shared" si="221"/>
        <v>61684.74</v>
      </c>
      <c r="S403" s="59">
        <f>'[1]2019'!Z375+'[1]2019'!S375</f>
        <v>14686.842857142856</v>
      </c>
      <c r="T403" s="59">
        <f>'[1]2019'!U375</f>
        <v>46997.897142857139</v>
      </c>
      <c r="U403" s="59">
        <f>T403+Q403-Z403</f>
        <v>38185.791428571421</v>
      </c>
      <c r="V403" s="59">
        <f>IF(K403=0,0,P403/K403)</f>
        <v>734.34214285714279</v>
      </c>
      <c r="W403" s="59">
        <f>IF(L403=0,0,IF(K403&gt;L403,V403,P403/L403))</f>
        <v>734.34214285714279</v>
      </c>
      <c r="X403" s="59">
        <f>IF(M403=0,0,R403/M403)</f>
        <v>0</v>
      </c>
      <c r="Y403" s="59">
        <f>IF(L403=0,0,IF(M403&gt;L403,X403,R403/L403))</f>
        <v>734.34214285714279</v>
      </c>
      <c r="Z403" s="60">
        <f>IF($N403&gt;$T$13,(DATEDIF($N403,$U$13,"M")*$X403),IF($Q403=0,(IF(V403*12&lt;T403,V403*12,T403)),(DATEDIF($T$13,$O403,"M")+1)*V403+(DATEDIF($O403,$U$13,"M")*X403)))</f>
        <v>8812.1057142857135</v>
      </c>
      <c r="AA403" s="60">
        <f>IF($N403&gt;$T$13,(DATEDIF($N403,$U$13,"M")*$Y403),IF($Q403=0,(IF(W403*12&lt;U403,W403*12,U403)),(DATEDIF($T$13,$O403,"M")+1)*W403+(DATEDIF($O403,$U$13,"M")*Y403)))</f>
        <v>8812.1057142857135</v>
      </c>
      <c r="AB403" s="60">
        <f>SUM(U403,T403)/2</f>
        <v>42591.84428571428</v>
      </c>
      <c r="AC403" s="62">
        <f>'[1]2019'!AC374</f>
        <v>0</v>
      </c>
      <c r="AD403" s="62">
        <v>0</v>
      </c>
      <c r="AE403" s="63">
        <f>IF($C$3="УСН",0,IF(AND($E403="движимое",N403&gt;$AF$1),0,IF($G399=0,AB403*AC403,G403*AD403)))</f>
        <v>0</v>
      </c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108"/>
      <c r="AV403" s="43"/>
      <c r="AW403" s="43"/>
      <c r="AX403" s="43"/>
      <c r="AY403" s="43"/>
      <c r="AZ403" s="43"/>
      <c r="BA403" s="43"/>
      <c r="BB403" s="43"/>
    </row>
    <row r="404" spans="1:54" s="112" customFormat="1" ht="25.5" hidden="1" customHeight="1" outlineLevel="1">
      <c r="A404" s="48">
        <f t="shared" si="231"/>
        <v>303</v>
      </c>
      <c r="B404" s="105" t="s">
        <v>756</v>
      </c>
      <c r="C404" s="50">
        <v>1</v>
      </c>
      <c r="D404" s="48" t="s">
        <v>226</v>
      </c>
      <c r="E404" s="48" t="s">
        <v>81</v>
      </c>
      <c r="F404" s="51"/>
      <c r="G404" s="52"/>
      <c r="H404" s="51" t="s">
        <v>757</v>
      </c>
      <c r="I404" s="99"/>
      <c r="J404" s="54" t="s">
        <v>135</v>
      </c>
      <c r="K404" s="55">
        <v>84</v>
      </c>
      <c r="L404" s="55">
        <v>84</v>
      </c>
      <c r="M404" s="55"/>
      <c r="N404" s="111">
        <v>43808</v>
      </c>
      <c r="O404" s="66"/>
      <c r="P404" s="59">
        <v>303750</v>
      </c>
      <c r="Q404" s="59">
        <f>-50625</f>
        <v>-50625</v>
      </c>
      <c r="R404" s="59">
        <f t="shared" ref="R404:R417" si="237">SUM(P404:Q404)</f>
        <v>253125</v>
      </c>
      <c r="S404" s="59">
        <f>'[1]2019'!Z376+'[1]2019'!S376</f>
        <v>0</v>
      </c>
      <c r="T404" s="59">
        <f>'[1]2019'!U376</f>
        <v>303750</v>
      </c>
      <c r="U404" s="59">
        <f>T404+Q404-Z404</f>
        <v>221183.07</v>
      </c>
      <c r="V404" s="59">
        <v>3013.39</v>
      </c>
      <c r="W404" s="59">
        <v>3013.39</v>
      </c>
      <c r="X404" s="59">
        <f t="shared" ref="X404:X417" si="238">IF(M404=0,0,R404/M404)</f>
        <v>0</v>
      </c>
      <c r="Y404" s="59">
        <v>3013.39</v>
      </c>
      <c r="Z404" s="60">
        <v>31941.93</v>
      </c>
      <c r="AA404" s="60">
        <v>31941.93</v>
      </c>
      <c r="AB404" s="60">
        <f t="shared" ref="AB404:AB410" si="239">SUM(U404,T404)/2</f>
        <v>262466.53500000003</v>
      </c>
      <c r="AC404" s="62">
        <f>'[1]2019'!AC375</f>
        <v>0</v>
      </c>
      <c r="AD404" s="62">
        <v>0</v>
      </c>
      <c r="AE404" s="63">
        <f t="shared" ref="AE404:AE410" si="240">IF($C$3="УСН",0,IF(AND($E404="движимое",N404&gt;$AF$1),0,IF($G360=0,AB404*AC404,G404*AD404)))</f>
        <v>0</v>
      </c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108"/>
      <c r="AV404" s="43"/>
      <c r="AW404" s="43"/>
      <c r="AX404" s="43"/>
      <c r="AY404" s="43"/>
      <c r="AZ404" s="43"/>
      <c r="BA404" s="43"/>
      <c r="BB404" s="43"/>
    </row>
    <row r="405" spans="1:54" s="83" customFormat="1" ht="25.5" hidden="1" outlineLevel="1">
      <c r="A405" s="48">
        <f t="shared" ref="A405:A416" si="241">A404+1</f>
        <v>304</v>
      </c>
      <c r="B405" s="105" t="s">
        <v>758</v>
      </c>
      <c r="C405" s="50">
        <v>1</v>
      </c>
      <c r="D405" s="48" t="s">
        <v>226</v>
      </c>
      <c r="E405" s="48" t="s">
        <v>81</v>
      </c>
      <c r="F405" s="51"/>
      <c r="G405" s="52"/>
      <c r="H405" s="51" t="s">
        <v>759</v>
      </c>
      <c r="I405" s="99"/>
      <c r="J405" s="54" t="s">
        <v>149</v>
      </c>
      <c r="K405" s="79">
        <v>120</v>
      </c>
      <c r="L405" s="55">
        <v>120</v>
      </c>
      <c r="M405" s="55"/>
      <c r="N405" s="66">
        <v>43813</v>
      </c>
      <c r="O405" s="66"/>
      <c r="P405" s="59">
        <v>434750</v>
      </c>
      <c r="Q405" s="59"/>
      <c r="R405" s="59">
        <f t="shared" si="237"/>
        <v>434750</v>
      </c>
      <c r="S405" s="59">
        <f>'[1]2019'!Z377+'[1]2019'!S377</f>
        <v>0</v>
      </c>
      <c r="T405" s="59">
        <f>'[1]2019'!U377</f>
        <v>434750</v>
      </c>
      <c r="U405" s="59">
        <f t="shared" ref="U405:U411" si="242">T405+Q405-Z405</f>
        <v>391275</v>
      </c>
      <c r="V405" s="59">
        <f t="shared" ref="V405:V410" si="243">IF(K405=0,0,P405/K405)</f>
        <v>3622.9166666666665</v>
      </c>
      <c r="W405" s="59">
        <f t="shared" ref="W405:W410" si="244">IF(L405=0,0,IF(K405&gt;L405,V405,P405/L405))</f>
        <v>3622.9166666666665</v>
      </c>
      <c r="X405" s="59">
        <f t="shared" si="238"/>
        <v>0</v>
      </c>
      <c r="Y405" s="59">
        <f t="shared" ref="Y405:Y410" si="245">IF(L405=0,0,IF(M405&gt;L405,X405,R405/L405))</f>
        <v>3622.9166666666665</v>
      </c>
      <c r="Z405" s="60">
        <f t="shared" ref="Z405:Z410" si="246">IF($N405&gt;$T$13,(DATEDIF($N405,$U$13,"M")*$X405),IF($Q405=0,(IF(V405*12&lt;T405,V405*12,T405)),(DATEDIF($T$13,$O405,"M")+1)*V405+(DATEDIF($O405,$U$13,"M")*X405)))</f>
        <v>43475</v>
      </c>
      <c r="AA405" s="60">
        <f t="shared" ref="AA405:AA410" si="247">IF($N405&gt;$T$13,(DATEDIF($N405,$U$13,"M")*$Y405),IF($Q405=0,(IF(W405*12&lt;U405,W405*12,U405)),(DATEDIF($T$13,$O405,"M")+1)*W405+(DATEDIF($O405,$U$13,"M")*Y405)))</f>
        <v>43475</v>
      </c>
      <c r="AB405" s="60">
        <f t="shared" si="239"/>
        <v>413012.5</v>
      </c>
      <c r="AC405" s="62">
        <f>'[1]2019'!AC376</f>
        <v>0</v>
      </c>
      <c r="AD405" s="62">
        <v>0</v>
      </c>
      <c r="AE405" s="63">
        <f t="shared" si="240"/>
        <v>0</v>
      </c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108"/>
      <c r="AV405" s="43"/>
      <c r="AW405" s="43"/>
      <c r="AX405" s="43"/>
      <c r="AY405" s="43"/>
      <c r="AZ405" s="43"/>
      <c r="BA405" s="43"/>
      <c r="BB405" s="43"/>
    </row>
    <row r="406" spans="1:54" s="43" customFormat="1" ht="25.5" hidden="1" outlineLevel="1">
      <c r="A406" s="48">
        <f t="shared" si="241"/>
        <v>305</v>
      </c>
      <c r="B406" s="105" t="s">
        <v>760</v>
      </c>
      <c r="C406" s="50">
        <v>1</v>
      </c>
      <c r="D406" s="48" t="s">
        <v>226</v>
      </c>
      <c r="E406" s="48" t="s">
        <v>81</v>
      </c>
      <c r="F406" s="51"/>
      <c r="G406" s="52"/>
      <c r="H406" s="51" t="s">
        <v>761</v>
      </c>
      <c r="I406" s="99"/>
      <c r="J406" s="54" t="s">
        <v>183</v>
      </c>
      <c r="K406" s="79">
        <v>24</v>
      </c>
      <c r="L406" s="55">
        <v>24</v>
      </c>
      <c r="M406" s="55"/>
      <c r="N406" s="111">
        <v>43823</v>
      </c>
      <c r="O406" s="66"/>
      <c r="P406" s="59">
        <v>212500</v>
      </c>
      <c r="Q406" s="59"/>
      <c r="R406" s="59">
        <f t="shared" si="237"/>
        <v>212500</v>
      </c>
      <c r="S406" s="59">
        <f>'[1]2019'!Z378+'[1]2019'!S378</f>
        <v>0</v>
      </c>
      <c r="T406" s="59">
        <f>'[1]2019'!U378</f>
        <v>212500</v>
      </c>
      <c r="U406" s="59">
        <f t="shared" si="242"/>
        <v>106250</v>
      </c>
      <c r="V406" s="59">
        <f t="shared" si="243"/>
        <v>8854.1666666666661</v>
      </c>
      <c r="W406" s="59">
        <f t="shared" si="244"/>
        <v>8854.1666666666661</v>
      </c>
      <c r="X406" s="59">
        <f t="shared" si="238"/>
        <v>0</v>
      </c>
      <c r="Y406" s="59">
        <f t="shared" si="245"/>
        <v>8854.1666666666661</v>
      </c>
      <c r="Z406" s="60">
        <f t="shared" si="246"/>
        <v>106250</v>
      </c>
      <c r="AA406" s="60">
        <f t="shared" si="247"/>
        <v>106250</v>
      </c>
      <c r="AB406" s="60">
        <f t="shared" si="239"/>
        <v>159375</v>
      </c>
      <c r="AC406" s="62">
        <f>'[1]2019'!AC377</f>
        <v>0</v>
      </c>
      <c r="AD406" s="62">
        <v>0</v>
      </c>
      <c r="AE406" s="63">
        <f t="shared" si="240"/>
        <v>0</v>
      </c>
      <c r="AU406" s="108"/>
    </row>
    <row r="407" spans="1:54" s="83" customFormat="1" ht="25.5" hidden="1" outlineLevel="1">
      <c r="A407" s="48">
        <f t="shared" si="241"/>
        <v>306</v>
      </c>
      <c r="B407" s="105" t="s">
        <v>762</v>
      </c>
      <c r="C407" s="50">
        <v>1</v>
      </c>
      <c r="D407" s="48" t="s">
        <v>226</v>
      </c>
      <c r="E407" s="48" t="s">
        <v>81</v>
      </c>
      <c r="F407" s="51"/>
      <c r="G407" s="52"/>
      <c r="H407" s="51" t="s">
        <v>763</v>
      </c>
      <c r="I407" s="99"/>
      <c r="J407" s="54" t="s">
        <v>193</v>
      </c>
      <c r="K407" s="79">
        <v>360</v>
      </c>
      <c r="L407" s="55">
        <v>360</v>
      </c>
      <c r="M407" s="55"/>
      <c r="N407" s="66">
        <v>43813</v>
      </c>
      <c r="O407" s="66"/>
      <c r="P407" s="59">
        <v>83333.33</v>
      </c>
      <c r="Q407" s="59"/>
      <c r="R407" s="59">
        <f t="shared" si="237"/>
        <v>83333.33</v>
      </c>
      <c r="S407" s="59">
        <f>'[1]2019'!Z379+'[1]2019'!S379</f>
        <v>0</v>
      </c>
      <c r="T407" s="59">
        <f>'[1]2019'!U379</f>
        <v>83333.33</v>
      </c>
      <c r="U407" s="59">
        <f t="shared" si="242"/>
        <v>80555.55233333334</v>
      </c>
      <c r="V407" s="59">
        <f t="shared" si="243"/>
        <v>231.48147222222224</v>
      </c>
      <c r="W407" s="59">
        <f t="shared" si="244"/>
        <v>231.48147222222224</v>
      </c>
      <c r="X407" s="59">
        <f t="shared" si="238"/>
        <v>0</v>
      </c>
      <c r="Y407" s="59">
        <f t="shared" si="245"/>
        <v>231.48147222222224</v>
      </c>
      <c r="Z407" s="60">
        <f t="shared" si="246"/>
        <v>2777.7776666666668</v>
      </c>
      <c r="AA407" s="60">
        <f t="shared" si="247"/>
        <v>2777.7776666666668</v>
      </c>
      <c r="AB407" s="60">
        <f t="shared" si="239"/>
        <v>81944.441166666671</v>
      </c>
      <c r="AC407" s="62">
        <f>'[1]2019'!AC378</f>
        <v>0</v>
      </c>
      <c r="AD407" s="62">
        <v>0</v>
      </c>
      <c r="AE407" s="63">
        <f t="shared" si="240"/>
        <v>0</v>
      </c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108"/>
      <c r="AV407" s="43"/>
      <c r="AW407" s="43"/>
      <c r="AX407" s="43"/>
      <c r="AY407" s="43"/>
      <c r="AZ407" s="43"/>
      <c r="BA407" s="43"/>
      <c r="BB407" s="43"/>
    </row>
    <row r="408" spans="1:54" s="83" customFormat="1" ht="25.5" hidden="1" outlineLevel="1">
      <c r="A408" s="48">
        <f t="shared" si="241"/>
        <v>307</v>
      </c>
      <c r="B408" s="105" t="s">
        <v>764</v>
      </c>
      <c r="C408" s="50">
        <v>1</v>
      </c>
      <c r="D408" s="48" t="s">
        <v>226</v>
      </c>
      <c r="E408" s="48" t="s">
        <v>81</v>
      </c>
      <c r="F408" s="51"/>
      <c r="G408" s="52"/>
      <c r="H408" s="51" t="s">
        <v>765</v>
      </c>
      <c r="I408" s="99"/>
      <c r="J408" s="54" t="s">
        <v>149</v>
      </c>
      <c r="K408" s="55">
        <v>120</v>
      </c>
      <c r="L408" s="55">
        <v>120</v>
      </c>
      <c r="M408" s="55"/>
      <c r="N408" s="66">
        <v>43815</v>
      </c>
      <c r="O408" s="66"/>
      <c r="P408" s="59">
        <v>681666.67</v>
      </c>
      <c r="Q408" s="59"/>
      <c r="R408" s="59">
        <f t="shared" si="237"/>
        <v>681666.67</v>
      </c>
      <c r="S408" s="59">
        <f>'[1]2019'!Z380+'[1]2019'!S380</f>
        <v>0</v>
      </c>
      <c r="T408" s="59">
        <f>'[1]2019'!U380</f>
        <v>681666.67</v>
      </c>
      <c r="U408" s="59">
        <f t="shared" si="242"/>
        <v>613500.00300000003</v>
      </c>
      <c r="V408" s="59">
        <f t="shared" si="243"/>
        <v>5680.5555833333337</v>
      </c>
      <c r="W408" s="59">
        <f t="shared" si="244"/>
        <v>5680.5555833333337</v>
      </c>
      <c r="X408" s="59">
        <f t="shared" si="238"/>
        <v>0</v>
      </c>
      <c r="Y408" s="59">
        <f t="shared" si="245"/>
        <v>5680.5555833333337</v>
      </c>
      <c r="Z408" s="60">
        <f t="shared" si="246"/>
        <v>68166.667000000001</v>
      </c>
      <c r="AA408" s="60">
        <f t="shared" si="247"/>
        <v>68166.667000000001</v>
      </c>
      <c r="AB408" s="60">
        <f t="shared" si="239"/>
        <v>647583.33649999998</v>
      </c>
      <c r="AC408" s="62">
        <f>'[1]2019'!AC379</f>
        <v>0</v>
      </c>
      <c r="AD408" s="62">
        <v>0</v>
      </c>
      <c r="AE408" s="63">
        <f t="shared" si="240"/>
        <v>0</v>
      </c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108"/>
      <c r="AV408" s="43"/>
      <c r="AW408" s="43"/>
      <c r="AX408" s="43"/>
      <c r="AY408" s="43"/>
      <c r="AZ408" s="43"/>
      <c r="BA408" s="43"/>
      <c r="BB408" s="43"/>
    </row>
    <row r="409" spans="1:54" s="83" customFormat="1" ht="25.5" hidden="1" outlineLevel="1">
      <c r="A409" s="48">
        <f t="shared" si="241"/>
        <v>308</v>
      </c>
      <c r="B409" s="105" t="s">
        <v>766</v>
      </c>
      <c r="C409" s="50">
        <v>1</v>
      </c>
      <c r="D409" s="48" t="s">
        <v>226</v>
      </c>
      <c r="E409" s="48" t="s">
        <v>81</v>
      </c>
      <c r="F409" s="51"/>
      <c r="G409" s="52"/>
      <c r="H409" s="51" t="s">
        <v>767</v>
      </c>
      <c r="I409" s="99"/>
      <c r="J409" s="54" t="s">
        <v>158</v>
      </c>
      <c r="K409" s="55">
        <v>60</v>
      </c>
      <c r="L409" s="55">
        <v>60</v>
      </c>
      <c r="M409" s="55"/>
      <c r="N409" s="66">
        <v>43805</v>
      </c>
      <c r="O409" s="66"/>
      <c r="P409" s="59">
        <v>4115000</v>
      </c>
      <c r="Q409" s="59"/>
      <c r="R409" s="59">
        <f t="shared" si="237"/>
        <v>4115000</v>
      </c>
      <c r="S409" s="59">
        <f>'[1]2019'!Z381+'[1]2019'!S381</f>
        <v>0</v>
      </c>
      <c r="T409" s="59">
        <f>'[1]2019'!U381</f>
        <v>4115000</v>
      </c>
      <c r="U409" s="59">
        <f t="shared" si="242"/>
        <v>3292000</v>
      </c>
      <c r="V409" s="59">
        <f t="shared" si="243"/>
        <v>68583.333333333328</v>
      </c>
      <c r="W409" s="59">
        <f t="shared" si="244"/>
        <v>68583.333333333328</v>
      </c>
      <c r="X409" s="59">
        <f t="shared" si="238"/>
        <v>0</v>
      </c>
      <c r="Y409" s="59">
        <f t="shared" si="245"/>
        <v>68583.333333333328</v>
      </c>
      <c r="Z409" s="60">
        <f t="shared" si="246"/>
        <v>823000</v>
      </c>
      <c r="AA409" s="60">
        <f t="shared" si="247"/>
        <v>823000</v>
      </c>
      <c r="AB409" s="60">
        <f t="shared" si="239"/>
        <v>3703500</v>
      </c>
      <c r="AC409" s="62">
        <f>'[1]2019'!AC380</f>
        <v>0</v>
      </c>
      <c r="AD409" s="62">
        <v>0</v>
      </c>
      <c r="AE409" s="63">
        <f t="shared" si="240"/>
        <v>0</v>
      </c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108"/>
      <c r="AV409" s="43"/>
      <c r="AW409" s="43"/>
      <c r="AX409" s="43"/>
      <c r="AY409" s="43"/>
      <c r="AZ409" s="43"/>
      <c r="BA409" s="43"/>
      <c r="BB409" s="43"/>
    </row>
    <row r="410" spans="1:54" s="83" customFormat="1" ht="25.5" hidden="1" outlineLevel="1">
      <c r="A410" s="48">
        <f t="shared" si="241"/>
        <v>309</v>
      </c>
      <c r="B410" s="105" t="s">
        <v>768</v>
      </c>
      <c r="C410" s="50">
        <v>1</v>
      </c>
      <c r="D410" s="48" t="s">
        <v>226</v>
      </c>
      <c r="E410" s="48" t="s">
        <v>81</v>
      </c>
      <c r="F410" s="51"/>
      <c r="G410" s="52"/>
      <c r="H410" s="51" t="s">
        <v>769</v>
      </c>
      <c r="I410" s="99"/>
      <c r="J410" s="54" t="s">
        <v>149</v>
      </c>
      <c r="K410" s="55">
        <v>120</v>
      </c>
      <c r="L410" s="55">
        <v>120</v>
      </c>
      <c r="M410" s="55"/>
      <c r="N410" s="66">
        <v>43813</v>
      </c>
      <c r="O410" s="66"/>
      <c r="P410" s="59">
        <v>1472166.67</v>
      </c>
      <c r="Q410" s="59"/>
      <c r="R410" s="59">
        <f t="shared" si="237"/>
        <v>1472166.67</v>
      </c>
      <c r="S410" s="59">
        <f>'[1]2019'!Z382+'[1]2019'!S382</f>
        <v>0</v>
      </c>
      <c r="T410" s="59">
        <f>'[1]2019'!U382</f>
        <v>1472166.67</v>
      </c>
      <c r="U410" s="59">
        <f t="shared" si="242"/>
        <v>1324950.003</v>
      </c>
      <c r="V410" s="59">
        <f t="shared" si="243"/>
        <v>12268.055583333333</v>
      </c>
      <c r="W410" s="59">
        <f t="shared" si="244"/>
        <v>12268.055583333333</v>
      </c>
      <c r="X410" s="59">
        <f t="shared" si="238"/>
        <v>0</v>
      </c>
      <c r="Y410" s="59">
        <f t="shared" si="245"/>
        <v>12268.055583333333</v>
      </c>
      <c r="Z410" s="60">
        <f t="shared" si="246"/>
        <v>147216.66699999999</v>
      </c>
      <c r="AA410" s="60">
        <f t="shared" si="247"/>
        <v>147216.66699999999</v>
      </c>
      <c r="AB410" s="60">
        <f t="shared" si="239"/>
        <v>1398558.3365</v>
      </c>
      <c r="AC410" s="62">
        <f>'[1]2019'!AC381</f>
        <v>0</v>
      </c>
      <c r="AD410" s="62">
        <v>0</v>
      </c>
      <c r="AE410" s="63">
        <f t="shared" si="240"/>
        <v>0</v>
      </c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108"/>
      <c r="AV410" s="43"/>
      <c r="AW410" s="43"/>
      <c r="AX410" s="43"/>
      <c r="AY410" s="43"/>
      <c r="AZ410" s="43"/>
      <c r="BA410" s="43"/>
      <c r="BB410" s="43"/>
    </row>
    <row r="411" spans="1:54" s="112" customFormat="1" ht="25.5" hidden="1" customHeight="1" outlineLevel="1">
      <c r="A411" s="48">
        <f t="shared" si="241"/>
        <v>310</v>
      </c>
      <c r="B411" s="105" t="s">
        <v>770</v>
      </c>
      <c r="C411" s="50">
        <v>1</v>
      </c>
      <c r="D411" s="48" t="s">
        <v>226</v>
      </c>
      <c r="E411" s="48" t="s">
        <v>81</v>
      </c>
      <c r="F411" s="51"/>
      <c r="G411" s="52"/>
      <c r="H411" s="51" t="s">
        <v>771</v>
      </c>
      <c r="I411" s="99"/>
      <c r="J411" s="54" t="s">
        <v>135</v>
      </c>
      <c r="K411" s="79">
        <v>84</v>
      </c>
      <c r="L411" s="55">
        <v>84</v>
      </c>
      <c r="M411" s="55"/>
      <c r="N411" s="66">
        <v>43823</v>
      </c>
      <c r="O411" s="66"/>
      <c r="P411" s="59">
        <v>410000</v>
      </c>
      <c r="Q411" s="59">
        <f>-68333.33</f>
        <v>-68333.33</v>
      </c>
      <c r="R411" s="59">
        <f t="shared" si="237"/>
        <v>341666.67</v>
      </c>
      <c r="S411" s="59">
        <f>'[1]2019'!Z383+'[1]2019'!S383</f>
        <v>0</v>
      </c>
      <c r="T411" s="59">
        <f>'[1]2019'!U383</f>
        <v>410000</v>
      </c>
      <c r="U411" s="59">
        <f t="shared" si="242"/>
        <v>298551.58999999997</v>
      </c>
      <c r="V411" s="59">
        <v>4067.46</v>
      </c>
      <c r="W411" s="59">
        <v>4067.46</v>
      </c>
      <c r="X411" s="59">
        <f t="shared" si="238"/>
        <v>0</v>
      </c>
      <c r="Y411" s="59">
        <v>4067.46</v>
      </c>
      <c r="Z411" s="68">
        <v>43115.08</v>
      </c>
      <c r="AA411" s="68">
        <v>43115.08</v>
      </c>
      <c r="AB411" s="60">
        <f t="shared" ref="AB411:AB416" si="248">SUM(U411,T411)/2/12</f>
        <v>29522.982916666664</v>
      </c>
      <c r="AC411" s="62">
        <f>'[1]2019'!AC382</f>
        <v>0</v>
      </c>
      <c r="AD411" s="62">
        <v>0</v>
      </c>
      <c r="AE411" s="63">
        <f t="shared" ref="AE411:AE416" si="249">IF($C$3="УСН",0,IF(AND($E411="движимое",N411&gt;$AF$1),0,IF($G365=0,AB411*AC411,G411*AD411)))</f>
        <v>0</v>
      </c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108"/>
      <c r="AV411" s="43"/>
      <c r="AW411" s="43"/>
      <c r="AX411" s="43"/>
      <c r="AY411" s="43"/>
      <c r="AZ411" s="43"/>
      <c r="BA411" s="43"/>
      <c r="BB411" s="43"/>
    </row>
    <row r="412" spans="1:54" s="43" customFormat="1" ht="25.5" hidden="1" customHeight="1" outlineLevel="1">
      <c r="A412" s="48">
        <f t="shared" si="241"/>
        <v>311</v>
      </c>
      <c r="B412" s="105" t="s">
        <v>772</v>
      </c>
      <c r="C412" s="50">
        <v>1</v>
      </c>
      <c r="D412" s="48" t="s">
        <v>226</v>
      </c>
      <c r="E412" s="48" t="s">
        <v>81</v>
      </c>
      <c r="F412" s="51"/>
      <c r="G412" s="52"/>
      <c r="H412" s="51" t="s">
        <v>773</v>
      </c>
      <c r="I412" s="99"/>
      <c r="J412" s="54" t="s">
        <v>158</v>
      </c>
      <c r="K412" s="79">
        <v>60</v>
      </c>
      <c r="L412" s="55">
        <v>60</v>
      </c>
      <c r="M412" s="55"/>
      <c r="N412" s="66">
        <v>43657</v>
      </c>
      <c r="O412" s="66"/>
      <c r="P412" s="59">
        <v>750000</v>
      </c>
      <c r="Q412" s="58"/>
      <c r="R412" s="59">
        <f t="shared" si="237"/>
        <v>750000</v>
      </c>
      <c r="S412" s="59">
        <f>'[1]2019'!Z384+'[1]2019'!S384</f>
        <v>62500</v>
      </c>
      <c r="T412" s="59">
        <f>'[1]2019'!U384</f>
        <v>687500</v>
      </c>
      <c r="U412" s="59">
        <f t="shared" ref="U412:U417" si="250">T412+Q412-Z412</f>
        <v>537500</v>
      </c>
      <c r="V412" s="59">
        <f t="shared" ref="V412:V417" si="251">IF(K412=0,0,P412/K412)</f>
        <v>12500</v>
      </c>
      <c r="W412" s="59">
        <f t="shared" ref="W412:W417" si="252">IF(L412=0,0,IF(K412&gt;L412,V412,P412/L412))</f>
        <v>12500</v>
      </c>
      <c r="X412" s="59">
        <f t="shared" si="238"/>
        <v>0</v>
      </c>
      <c r="Y412" s="59">
        <f t="shared" ref="Y412:Y417" si="253">IF(L412=0,0,IF(M412&gt;L412,X412,R412/L412))</f>
        <v>12500</v>
      </c>
      <c r="Z412" s="60">
        <f>IF($N412&gt;$T$13,(DATEDIF($N412,$U$13,"M")*$X412),IF($Q412=0,(IF(V412*12&lt;T412,V412*12,T412)),(DATEDIF($T$13,$O412,"M")+1)*V412+(DATEDIF($O412,$U$13,"M")*X412)))</f>
        <v>150000</v>
      </c>
      <c r="AA412" s="60">
        <f>IF($N412&gt;$T$13,(DATEDIF($N412,$U$13,"M")*$Y412),IF($Q412=0,(IF(W412*12&lt;U412,W412*12,U412)),(DATEDIF($T$13,$O412,"M")+1)*W412+(DATEDIF($O412,$U$13,"M")*Y412)))</f>
        <v>150000</v>
      </c>
      <c r="AB412" s="60">
        <f t="shared" si="248"/>
        <v>51041.666666666664</v>
      </c>
      <c r="AC412" s="62">
        <f>'[1]2019'!AC383</f>
        <v>0</v>
      </c>
      <c r="AD412" s="62">
        <v>0</v>
      </c>
      <c r="AE412" s="63">
        <f t="shared" si="249"/>
        <v>0</v>
      </c>
      <c r="AU412" s="108"/>
    </row>
    <row r="413" spans="1:54" s="43" customFormat="1" ht="38.25" hidden="1" customHeight="1" outlineLevel="1">
      <c r="A413" s="48">
        <f t="shared" si="241"/>
        <v>312</v>
      </c>
      <c r="B413" s="105" t="s">
        <v>774</v>
      </c>
      <c r="C413" s="50">
        <v>1</v>
      </c>
      <c r="D413" s="48" t="s">
        <v>226</v>
      </c>
      <c r="E413" s="48" t="s">
        <v>81</v>
      </c>
      <c r="F413" s="51"/>
      <c r="G413" s="52"/>
      <c r="H413" s="51" t="s">
        <v>775</v>
      </c>
      <c r="I413" s="99"/>
      <c r="J413" s="54" t="s">
        <v>183</v>
      </c>
      <c r="K413" s="79">
        <v>24</v>
      </c>
      <c r="L413" s="55">
        <v>24</v>
      </c>
      <c r="M413" s="55"/>
      <c r="N413" s="66">
        <v>43665</v>
      </c>
      <c r="O413" s="66"/>
      <c r="P413" s="59">
        <v>969033.33</v>
      </c>
      <c r="Q413" s="58"/>
      <c r="R413" s="59">
        <f t="shared" si="237"/>
        <v>969033.33</v>
      </c>
      <c r="S413" s="59">
        <f>'[1]2019'!Z385+'[1]2019'!S385</f>
        <v>201881.94374999998</v>
      </c>
      <c r="T413" s="59">
        <f>'[1]2019'!U385</f>
        <v>767151.38624999998</v>
      </c>
      <c r="U413" s="59">
        <f t="shared" si="250"/>
        <v>282634.72125</v>
      </c>
      <c r="V413" s="59">
        <f t="shared" si="251"/>
        <v>40376.388749999998</v>
      </c>
      <c r="W413" s="59">
        <f t="shared" si="252"/>
        <v>40376.388749999998</v>
      </c>
      <c r="X413" s="59">
        <f t="shared" si="238"/>
        <v>0</v>
      </c>
      <c r="Y413" s="59">
        <f t="shared" si="253"/>
        <v>40376.388749999998</v>
      </c>
      <c r="Z413" s="60">
        <f>IF($N413&gt;$T$13,(DATEDIF($N413,$U$13,"M")*$X413),IF($Q413=0,(IF(V413*12&lt;T413,V413*12,T413)),(DATEDIF($T$13,$O413,"M")+1)*V413+(DATEDIF($O413,$U$13,"M")*X413)))</f>
        <v>484516.66499999998</v>
      </c>
      <c r="AA413" s="60">
        <v>484516.66499999998</v>
      </c>
      <c r="AB413" s="60">
        <f t="shared" si="248"/>
        <v>43741.087812499994</v>
      </c>
      <c r="AC413" s="62">
        <f>'[1]2019'!AC384</f>
        <v>0</v>
      </c>
      <c r="AD413" s="62">
        <v>0</v>
      </c>
      <c r="AE413" s="63">
        <f t="shared" si="249"/>
        <v>0</v>
      </c>
      <c r="AU413" s="108"/>
    </row>
    <row r="414" spans="1:54" s="43" customFormat="1" ht="12.75" hidden="1" customHeight="1" outlineLevel="1">
      <c r="A414" s="48">
        <f t="shared" si="241"/>
        <v>313</v>
      </c>
      <c r="B414" s="105" t="s">
        <v>631</v>
      </c>
      <c r="C414" s="50">
        <v>1</v>
      </c>
      <c r="D414" s="48" t="s">
        <v>226</v>
      </c>
      <c r="E414" s="48" t="s">
        <v>82</v>
      </c>
      <c r="F414" s="51"/>
      <c r="G414" s="52"/>
      <c r="H414" s="51" t="s">
        <v>137</v>
      </c>
      <c r="I414" s="99"/>
      <c r="J414" s="54" t="s">
        <v>131</v>
      </c>
      <c r="K414" s="79">
        <v>361</v>
      </c>
      <c r="L414" s="79">
        <v>361</v>
      </c>
      <c r="M414" s="55"/>
      <c r="N414" s="113">
        <v>43633</v>
      </c>
      <c r="O414" s="66"/>
      <c r="P414" s="59">
        <f>16366666.67*0.103</f>
        <v>1685766.66701</v>
      </c>
      <c r="Q414" s="58"/>
      <c r="R414" s="59">
        <f t="shared" si="237"/>
        <v>1685766.66701</v>
      </c>
      <c r="S414" s="59">
        <f>'[1]2019'!Z386+'[1]2019'!S386</f>
        <v>28018.282554182828</v>
      </c>
      <c r="T414" s="59">
        <f>'[1]2019'!U386</f>
        <v>1657748.3844558171</v>
      </c>
      <c r="U414" s="59">
        <f t="shared" si="250"/>
        <v>1601711.8193474514</v>
      </c>
      <c r="V414" s="59">
        <f t="shared" si="251"/>
        <v>4669.713759030471</v>
      </c>
      <c r="W414" s="59">
        <f t="shared" si="252"/>
        <v>4669.713759030471</v>
      </c>
      <c r="X414" s="59">
        <f t="shared" si="238"/>
        <v>0</v>
      </c>
      <c r="Y414" s="59">
        <f t="shared" si="253"/>
        <v>4669.713759030471</v>
      </c>
      <c r="Z414" s="60">
        <f>IF($N414&gt;$T$13,(DATEDIF($N414,$U$13,"M")*$X414),IF($Q414=0,(IF(V414*12&lt;T414,V414*12,T414)),(DATEDIF($T$13,$O414,"M")+1)*V414+(DATEDIF($O414,$U$13,"M")*X414)))</f>
        <v>56036.565108365656</v>
      </c>
      <c r="AA414" s="60">
        <f>IF($N414&gt;$T$13,(DATEDIF($N414,$U$13,"M")*$Y414),IF($Q414=0,(IF(W414*12&lt;U414,W414*12,U414)),(DATEDIF($T$13,$O414,"M")+1)*W414+(DATEDIF($O414,$U$13,"M")*Y414)))</f>
        <v>56036.565108365656</v>
      </c>
      <c r="AB414" s="60">
        <f>SUM(U414,T414)/2</f>
        <v>1629730.1019016341</v>
      </c>
      <c r="AC414" s="62">
        <v>2.1999999999999999E-2</v>
      </c>
      <c r="AD414" s="62">
        <v>0.02</v>
      </c>
      <c r="AE414" s="63">
        <f t="shared" si="249"/>
        <v>35854.062241835949</v>
      </c>
      <c r="AF414" s="64">
        <f>(T414+U414)/2</f>
        <v>1629730.1019016341</v>
      </c>
      <c r="AG414" s="35">
        <f>AB414-AF414</f>
        <v>0</v>
      </c>
      <c r="AU414" s="108"/>
    </row>
    <row r="415" spans="1:54" s="43" customFormat="1" ht="25.5" hidden="1" customHeight="1" outlineLevel="1">
      <c r="A415" s="48">
        <f t="shared" si="241"/>
        <v>314</v>
      </c>
      <c r="B415" s="105" t="s">
        <v>776</v>
      </c>
      <c r="C415" s="50">
        <v>1</v>
      </c>
      <c r="D415" s="48" t="s">
        <v>226</v>
      </c>
      <c r="E415" s="48" t="s">
        <v>81</v>
      </c>
      <c r="F415" s="51"/>
      <c r="G415" s="52"/>
      <c r="H415" s="51" t="s">
        <v>777</v>
      </c>
      <c r="I415" s="99"/>
      <c r="J415" s="54" t="s">
        <v>135</v>
      </c>
      <c r="K415" s="55"/>
      <c r="L415" s="55">
        <v>84</v>
      </c>
      <c r="M415" s="55">
        <v>84</v>
      </c>
      <c r="N415" s="113"/>
      <c r="O415" s="66">
        <v>44196</v>
      </c>
      <c r="P415" s="59"/>
      <c r="Q415" s="59">
        <v>6919416.6699999999</v>
      </c>
      <c r="R415" s="59">
        <f t="shared" si="237"/>
        <v>6919416.6699999999</v>
      </c>
      <c r="S415" s="59">
        <v>0</v>
      </c>
      <c r="T415" s="59"/>
      <c r="U415" s="59">
        <f t="shared" si="250"/>
        <v>6837042.6620238097</v>
      </c>
      <c r="V415" s="59">
        <f t="shared" si="251"/>
        <v>0</v>
      </c>
      <c r="W415" s="59">
        <f t="shared" si="252"/>
        <v>0</v>
      </c>
      <c r="X415" s="59">
        <f t="shared" si="238"/>
        <v>82374.007976190478</v>
      </c>
      <c r="Y415" s="59">
        <f t="shared" si="253"/>
        <v>82374.007976190478</v>
      </c>
      <c r="Z415" s="60">
        <v>82374.007976190478</v>
      </c>
      <c r="AA415" s="60">
        <v>82374.007976190478</v>
      </c>
      <c r="AB415" s="60">
        <f t="shared" si="248"/>
        <v>284876.77758432541</v>
      </c>
      <c r="AC415" s="62">
        <v>0</v>
      </c>
      <c r="AD415" s="62">
        <v>0</v>
      </c>
      <c r="AE415" s="63">
        <f t="shared" si="249"/>
        <v>0</v>
      </c>
      <c r="AU415" s="108"/>
    </row>
    <row r="416" spans="1:54" s="43" customFormat="1" ht="25.5" hidden="1" customHeight="1" outlineLevel="1">
      <c r="A416" s="48">
        <f t="shared" si="241"/>
        <v>315</v>
      </c>
      <c r="B416" s="105" t="s">
        <v>778</v>
      </c>
      <c r="C416" s="50">
        <v>1</v>
      </c>
      <c r="D416" s="48" t="s">
        <v>226</v>
      </c>
      <c r="E416" s="48" t="s">
        <v>81</v>
      </c>
      <c r="F416" s="51"/>
      <c r="G416" s="52"/>
      <c r="H416" s="51" t="s">
        <v>779</v>
      </c>
      <c r="I416" s="99"/>
      <c r="J416" s="54" t="s">
        <v>135</v>
      </c>
      <c r="K416" s="55"/>
      <c r="L416" s="55">
        <v>84</v>
      </c>
      <c r="M416" s="55">
        <v>84</v>
      </c>
      <c r="N416" s="113"/>
      <c r="O416" s="66">
        <v>44168</v>
      </c>
      <c r="P416" s="59"/>
      <c r="Q416" s="58">
        <v>863025</v>
      </c>
      <c r="R416" s="59">
        <f t="shared" si="237"/>
        <v>863025</v>
      </c>
      <c r="S416" s="59">
        <v>1</v>
      </c>
      <c r="T416" s="59"/>
      <c r="U416" s="59">
        <f t="shared" si="250"/>
        <v>863025</v>
      </c>
      <c r="V416" s="59">
        <f t="shared" si="251"/>
        <v>0</v>
      </c>
      <c r="W416" s="59">
        <f t="shared" si="252"/>
        <v>0</v>
      </c>
      <c r="X416" s="59">
        <f t="shared" si="238"/>
        <v>10274.107142857143</v>
      </c>
      <c r="Y416" s="59">
        <f t="shared" si="253"/>
        <v>10274.107142857143</v>
      </c>
      <c r="Z416" s="60">
        <f>IF($N416&gt;$T$13,(DATEDIF($N416,$U$13,"M")*$X416),IF($Q416=0,(IF(V416*12&lt;T416,V416*12,T416)),(DATEDIF($T$13,$O416,"M")+1)*V416+(DATEDIF($O416,$U$13,"M")*X416)))</f>
        <v>0</v>
      </c>
      <c r="AA416" s="60">
        <f>IF($N416&gt;$T$13,(DATEDIF($N416,$U$13,"M")*$Y416),IF($Q416=0,(IF(W416*12&lt;U416,W416*12,U416)),(DATEDIF($T$13,$O416,"M")+1)*W416+(DATEDIF($O416,$U$13,"M")*Y416)))</f>
        <v>0</v>
      </c>
      <c r="AB416" s="60">
        <f t="shared" si="248"/>
        <v>35959.375</v>
      </c>
      <c r="AC416" s="62">
        <v>0</v>
      </c>
      <c r="AD416" s="62">
        <v>0</v>
      </c>
      <c r="AE416" s="63">
        <f t="shared" si="249"/>
        <v>0</v>
      </c>
      <c r="AU416" s="108"/>
    </row>
    <row r="417" spans="1:90" s="43" customFormat="1" ht="12.75" hidden="1" customHeight="1" outlineLevel="1">
      <c r="A417" s="48">
        <f>A416+1</f>
        <v>316</v>
      </c>
      <c r="B417" s="49" t="str">
        <f>'[1]2019'!B56</f>
        <v>Одноэтажное нежилое здание, Э00000311</v>
      </c>
      <c r="C417" s="50">
        <v>1</v>
      </c>
      <c r="D417" s="48" t="s">
        <v>138</v>
      </c>
      <c r="E417" s="48" t="s">
        <v>128</v>
      </c>
      <c r="F417" s="51"/>
      <c r="G417" s="52"/>
      <c r="H417" s="51" t="s">
        <v>780</v>
      </c>
      <c r="I417" s="53"/>
      <c r="J417" s="54" t="s">
        <v>131</v>
      </c>
      <c r="K417" s="54">
        <v>361</v>
      </c>
      <c r="L417" s="54">
        <v>361</v>
      </c>
      <c r="M417" s="55"/>
      <c r="N417" s="56">
        <v>43827</v>
      </c>
      <c r="O417" s="56"/>
      <c r="P417" s="58">
        <f>'[1]2019'!R56</f>
        <v>5032000</v>
      </c>
      <c r="Q417" s="79"/>
      <c r="R417" s="59">
        <f t="shared" si="237"/>
        <v>5032000</v>
      </c>
      <c r="S417" s="59">
        <f>'[1]2019'!S56+'[1]2019'!Z56</f>
        <v>0</v>
      </c>
      <c r="T417" s="59">
        <f>'[1]2019'!U56</f>
        <v>5032000</v>
      </c>
      <c r="U417" s="59">
        <f t="shared" si="250"/>
        <v>4864731.3019390581</v>
      </c>
      <c r="V417" s="59">
        <f t="shared" si="251"/>
        <v>13939.058171745153</v>
      </c>
      <c r="W417" s="59">
        <f t="shared" si="252"/>
        <v>13939.058171745153</v>
      </c>
      <c r="X417" s="59">
        <f t="shared" si="238"/>
        <v>0</v>
      </c>
      <c r="Y417" s="59">
        <f t="shared" si="253"/>
        <v>13939.058171745153</v>
      </c>
      <c r="Z417" s="60">
        <f>IF($N417&gt;$T$13,(DATEDIF($N417,$U$13,"M")*$X417),IF($Q417=0,(IF(V417*12&lt;T417,V417*12,T417)),(DATEDIF($T$13,$O417,"M")+1)*V417+(DATEDIF($O417,$U$13,"M")*X417)))</f>
        <v>167268.69806094182</v>
      </c>
      <c r="AA417" s="60">
        <f>IF($N417&gt;$T$13,(DATEDIF($N417,$U$13,"M")*$Y417),IF($Q417=0,(IF(W417*12&lt;U417,W417*12,U417)),(DATEDIF($T$13,$O417,"M")+1)*W417+(DATEDIF($O417,$U$13,"M")*Y417)))</f>
        <v>167268.69806094182</v>
      </c>
      <c r="AB417" s="60">
        <f>SUM(U417,T417)/2</f>
        <v>4948365.6509695295</v>
      </c>
      <c r="AC417" s="61">
        <f>'[1]2019'!AC56</f>
        <v>2.1999999999999999E-2</v>
      </c>
      <c r="AD417" s="62">
        <v>0.02</v>
      </c>
      <c r="AE417" s="63">
        <f>IF($C$3="УСН",0,IF(AND($E417="движимое",N417&gt;$AF$1),0,IF($G417=0,AB417*AC417,G417*AD417)))</f>
        <v>108864.04432132964</v>
      </c>
      <c r="AF417" s="64">
        <f>(T417+U417)/2</f>
        <v>4948365.6509695295</v>
      </c>
      <c r="AG417" s="35">
        <f>AB417-AF417</f>
        <v>0</v>
      </c>
      <c r="AU417" s="108"/>
    </row>
    <row r="418" spans="1:90" s="47" customFormat="1" ht="25.5" hidden="1" customHeight="1">
      <c r="A418" s="44">
        <v>5</v>
      </c>
      <c r="B418" s="45" t="s">
        <v>781</v>
      </c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>
        <f t="shared" ref="P418:AB418" si="254">SUM(P419:P453)</f>
        <v>21127977.140000001</v>
      </c>
      <c r="Q418" s="46">
        <f t="shared" si="254"/>
        <v>256963.98</v>
      </c>
      <c r="R418" s="46">
        <f t="shared" si="254"/>
        <v>21384941.120000001</v>
      </c>
      <c r="S418" s="46">
        <f t="shared" si="254"/>
        <v>6948761.4129349506</v>
      </c>
      <c r="T418" s="46">
        <f t="shared" si="254"/>
        <v>14179215.727065047</v>
      </c>
      <c r="U418" s="46">
        <f t="shared" si="254"/>
        <v>13201148.77588868</v>
      </c>
      <c r="V418" s="46">
        <f t="shared" si="254"/>
        <v>174298.52028333396</v>
      </c>
      <c r="W418" s="46">
        <f t="shared" si="254"/>
        <v>129065.41404213493</v>
      </c>
      <c r="X418" s="46">
        <f t="shared" si="254"/>
        <v>2141.3665000000001</v>
      </c>
      <c r="Y418" s="46">
        <f t="shared" si="254"/>
        <v>129065.41404213493</v>
      </c>
      <c r="Z418" s="46">
        <f t="shared" si="254"/>
        <v>1235030.93117637</v>
      </c>
      <c r="AA418" s="46">
        <f t="shared" si="254"/>
        <v>1203283.2043920457</v>
      </c>
      <c r="AB418" s="46">
        <f t="shared" si="254"/>
        <v>13582537.404726863</v>
      </c>
      <c r="AC418" s="46"/>
      <c r="AD418" s="46"/>
      <c r="AE418" s="46">
        <f>SUM(AE419:AE453)</f>
        <v>298815.82290399098</v>
      </c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108"/>
      <c r="AV418" s="114"/>
      <c r="AW418" s="114"/>
      <c r="AX418" s="114"/>
      <c r="AY418" s="114"/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</row>
    <row r="419" spans="1:90" s="83" customFormat="1" ht="25.5" hidden="1" outlineLevel="1">
      <c r="A419" s="70">
        <f>A417+1</f>
        <v>317</v>
      </c>
      <c r="B419" s="69" t="str">
        <f>'[1]2019'!B388</f>
        <v>Здание мобильное контейнерного типа №2 п.Самусь по ул.Ворошилова 20г, 00063539, 14.12.2012</v>
      </c>
      <c r="C419" s="84">
        <v>1</v>
      </c>
      <c r="D419" s="70" t="s">
        <v>782</v>
      </c>
      <c r="E419" s="70" t="s">
        <v>128</v>
      </c>
      <c r="F419" s="71"/>
      <c r="G419" s="72">
        <v>0</v>
      </c>
      <c r="H419" s="51" t="s">
        <v>783</v>
      </c>
      <c r="I419" s="73" t="str">
        <f>'[1]2016'!I252</f>
        <v>109</v>
      </c>
      <c r="J419" s="74" t="s">
        <v>131</v>
      </c>
      <c r="K419" s="75">
        <v>349</v>
      </c>
      <c r="L419" s="74">
        <f>30*12+1</f>
        <v>361</v>
      </c>
      <c r="M419" s="75"/>
      <c r="N419" s="76">
        <v>41257</v>
      </c>
      <c r="O419" s="115"/>
      <c r="P419" s="77">
        <f>'[1]2019'!R388</f>
        <v>100684.32</v>
      </c>
      <c r="Q419" s="88"/>
      <c r="R419" s="59">
        <f t="shared" ref="R419:R452" si="255">SUM(P419:Q419)</f>
        <v>100684.32</v>
      </c>
      <c r="S419" s="59">
        <f>'[1]2019'!S388+'[1]2019'!Z388</f>
        <v>24233.475300859602</v>
      </c>
      <c r="T419" s="59">
        <f>'[1]2019'!U388</f>
        <v>76450.844699140405</v>
      </c>
      <c r="U419" s="59">
        <f t="shared" ref="U419:U429" si="256">T419+Q419-Z419</f>
        <v>72988.919656160462</v>
      </c>
      <c r="V419" s="59">
        <f t="shared" ref="V419:V424" si="257">IF(K419=0,0,P419/K419)</f>
        <v>288.49375358166191</v>
      </c>
      <c r="W419" s="59">
        <f t="shared" ref="W419:W444" si="258">IF(L419=0,0,IF(K419&gt;L419,V419,P419/L419))</f>
        <v>278.90393351800554</v>
      </c>
      <c r="X419" s="59">
        <f t="shared" ref="X419:X445" si="259">IF(M419=0,0,R419/M419)</f>
        <v>0</v>
      </c>
      <c r="Y419" s="59">
        <f t="shared" ref="Y419:Y444" si="260">IF(L419=0,0,IF(M419&gt;L419,X419,R419/L419))</f>
        <v>278.90393351800554</v>
      </c>
      <c r="Z419" s="60">
        <f t="shared" ref="Z419:Z433" si="261">IF($N419&gt;$T$13,(DATEDIF($N419,$U$13,"M")*$X419),IF($Q419=0,(IF(V419*12&lt;T419,V419*12,T419)),(DATEDIF($T$13,$O419,"M")+1)*V419+(DATEDIF($O419,$U$13,"M")*X419)))</f>
        <v>3461.9250429799431</v>
      </c>
      <c r="AA419" s="60">
        <f t="shared" ref="AA419:AA445" si="262">IF($N419&gt;$T$13,(DATEDIF($N419,$U$13,"M")*$Y419),IF($Q419=0,(IF(W419*12&lt;U419,W419*12,U419)),(DATEDIF($T$13,$O419,"M")+1)*W419+(DATEDIF($O419,$U$13,"M")*Y419)))</f>
        <v>3346.8472022160668</v>
      </c>
      <c r="AB419" s="60">
        <f t="shared" ref="AB419:AB445" si="263">SUM(U419,T419)/2</f>
        <v>74719.882177650434</v>
      </c>
      <c r="AC419" s="62">
        <v>2.1999999999999999E-2</v>
      </c>
      <c r="AD419" s="62">
        <v>0</v>
      </c>
      <c r="AE419" s="63">
        <f>IF($C$3="УСН",0,IF(AND($E419="движимое",N419&gt;$AF$1),0,IF($G392=0,AB419*AC419,G419*AD419)))</f>
        <v>1643.8374079083094</v>
      </c>
      <c r="AU419" s="108"/>
    </row>
    <row r="420" spans="1:90" s="83" customFormat="1" ht="12.75" hidden="1" outlineLevel="1">
      <c r="A420" s="70">
        <f>A419+1</f>
        <v>318</v>
      </c>
      <c r="B420" s="69" t="str">
        <f>'[1]2019'!B389</f>
        <v>Здание гаража с административным зданием, 00010511, 14.12.2012</v>
      </c>
      <c r="C420" s="84">
        <v>1</v>
      </c>
      <c r="D420" s="70" t="s">
        <v>782</v>
      </c>
      <c r="E420" s="70" t="s">
        <v>128</v>
      </c>
      <c r="F420" s="71" t="s">
        <v>784</v>
      </c>
      <c r="G420" s="72">
        <v>0</v>
      </c>
      <c r="H420" s="51" t="s">
        <v>785</v>
      </c>
      <c r="I420" s="73" t="str">
        <f>'[1]2016'!I254</f>
        <v>40</v>
      </c>
      <c r="J420" s="74" t="s">
        <v>131</v>
      </c>
      <c r="K420" s="75">
        <v>78</v>
      </c>
      <c r="L420" s="74">
        <f>30*12+1</f>
        <v>361</v>
      </c>
      <c r="M420" s="75"/>
      <c r="N420" s="76">
        <v>41257</v>
      </c>
      <c r="O420" s="115"/>
      <c r="P420" s="77">
        <f>'[1]2019'!R389</f>
        <v>1564374.22</v>
      </c>
      <c r="Q420" s="88"/>
      <c r="R420" s="59">
        <f t="shared" si="255"/>
        <v>1564374.22</v>
      </c>
      <c r="S420" s="59">
        <f>'[1]2019'!S389+'[1]2019'!Z389</f>
        <v>1564374.2199999997</v>
      </c>
      <c r="T420" s="59">
        <f>'[1]2019'!U389</f>
        <v>0</v>
      </c>
      <c r="U420" s="59">
        <f t="shared" si="256"/>
        <v>0</v>
      </c>
      <c r="V420" s="59">
        <f t="shared" si="257"/>
        <v>20056.079743589744</v>
      </c>
      <c r="W420" s="59">
        <f t="shared" si="258"/>
        <v>4333.4465927977835</v>
      </c>
      <c r="X420" s="59">
        <f t="shared" si="259"/>
        <v>0</v>
      </c>
      <c r="Y420" s="59">
        <f t="shared" si="260"/>
        <v>4333.4465927977835</v>
      </c>
      <c r="Z420" s="60">
        <f t="shared" si="261"/>
        <v>0</v>
      </c>
      <c r="AA420" s="60">
        <f t="shared" si="262"/>
        <v>0</v>
      </c>
      <c r="AB420" s="60">
        <f t="shared" si="263"/>
        <v>0</v>
      </c>
      <c r="AC420" s="62">
        <f>'[1]2019'!AC389</f>
        <v>2.1999999999999999E-2</v>
      </c>
      <c r="AD420" s="62">
        <v>0.02</v>
      </c>
      <c r="AE420" s="63">
        <f>IF($C$3="УСН",0,IF(AND($E420="движимое",N420&gt;$AF$1),0,IF($G398=0,AB420*AC420,G420*AD420)))</f>
        <v>0</v>
      </c>
      <c r="AF420" s="64">
        <f t="shared" ref="AF420:AF425" si="264">(T420+U420)/2</f>
        <v>0</v>
      </c>
      <c r="AG420" s="35">
        <f t="shared" ref="AG420:AG425" si="265">AB420-AF420</f>
        <v>0</v>
      </c>
      <c r="AU420" s="108"/>
    </row>
    <row r="421" spans="1:90" s="43" customFormat="1" ht="25.5" outlineLevel="1">
      <c r="A421" s="48">
        <f>A337+1</f>
        <v>238</v>
      </c>
      <c r="B421" s="49" t="str">
        <f>'[1]2019'!B390</f>
        <v>ВЛ-0,4 кВ от ТП У-1-5 фидер № 3 от опоры №-13 94 м, Э00000128</v>
      </c>
      <c r="C421" s="84">
        <f>94/1000</f>
        <v>9.4E-2</v>
      </c>
      <c r="D421" s="70" t="s">
        <v>147</v>
      </c>
      <c r="E421" s="70" t="s">
        <v>128</v>
      </c>
      <c r="F421" s="71"/>
      <c r="G421" s="72"/>
      <c r="H421" s="51" t="s">
        <v>786</v>
      </c>
      <c r="I421" s="73" t="str">
        <f>'[1]2016'!I255</f>
        <v>232</v>
      </c>
      <c r="J421" s="74" t="s">
        <v>135</v>
      </c>
      <c r="K421" s="75">
        <v>84</v>
      </c>
      <c r="L421" s="74">
        <f>7*12</f>
        <v>84</v>
      </c>
      <c r="M421" s="75"/>
      <c r="N421" s="76">
        <v>42612</v>
      </c>
      <c r="O421" s="115"/>
      <c r="P421" s="77">
        <f>'[1]2019'!R390</f>
        <v>40000</v>
      </c>
      <c r="Q421" s="88"/>
      <c r="R421" s="59">
        <f t="shared" si="255"/>
        <v>40000</v>
      </c>
      <c r="S421" s="59">
        <f>'[1]2019'!S390+'[1]2019'!Z390</f>
        <v>19047.61904761905</v>
      </c>
      <c r="T421" s="59">
        <f>'[1]2019'!U390</f>
        <v>20952.38095238095</v>
      </c>
      <c r="U421" s="59">
        <f t="shared" si="256"/>
        <v>15238.095238095237</v>
      </c>
      <c r="V421" s="59">
        <f t="shared" si="257"/>
        <v>476.1904761904762</v>
      </c>
      <c r="W421" s="59">
        <f t="shared" si="258"/>
        <v>476.1904761904762</v>
      </c>
      <c r="X421" s="59">
        <f t="shared" si="259"/>
        <v>0</v>
      </c>
      <c r="Y421" s="59">
        <f t="shared" si="260"/>
        <v>476.1904761904762</v>
      </c>
      <c r="Z421" s="60">
        <f t="shared" si="261"/>
        <v>5714.2857142857147</v>
      </c>
      <c r="AA421" s="60">
        <f t="shared" si="262"/>
        <v>5714.2857142857147</v>
      </c>
      <c r="AB421" s="60">
        <f t="shared" si="263"/>
        <v>18095.238095238092</v>
      </c>
      <c r="AC421" s="62">
        <f>'[1]2019'!AC390</f>
        <v>2.1999999999999999E-2</v>
      </c>
      <c r="AD421" s="62">
        <v>0.02</v>
      </c>
      <c r="AE421" s="63">
        <f>IF($C$3="УСН",0,IF(AND($E421="движимое",N421&gt;$AF$1),0,IF($G418=0,AB421*AC421,G421*AD421)))</f>
        <v>398.09523809523802</v>
      </c>
      <c r="AF421" s="64">
        <f t="shared" si="264"/>
        <v>18095.238095238092</v>
      </c>
      <c r="AG421" s="35">
        <f t="shared" si="265"/>
        <v>0</v>
      </c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94" t="s">
        <v>857</v>
      </c>
      <c r="AT421" s="434">
        <f t="shared" ref="AT421:AT425" si="266">S421/P421*100%</f>
        <v>0.47619047619047622</v>
      </c>
      <c r="AU421" s="433">
        <f t="shared" ref="AU421:AU425" si="267">(S421+Z421)/P421*100%</f>
        <v>0.61904761904761907</v>
      </c>
      <c r="AV421" s="437">
        <f t="shared" ref="AV421:AV425" si="268">AU421-AT421</f>
        <v>0.14285714285714285</v>
      </c>
    </row>
    <row r="422" spans="1:90" s="186" customFormat="1" ht="25.5" outlineLevel="1">
      <c r="A422" s="48">
        <f t="shared" ref="A422:A453" si="269">A421+1</f>
        <v>239</v>
      </c>
      <c r="B422" s="49" t="str">
        <f>'[1]2019'!B391</f>
        <v>Линия электропередачи (ВЛИ-0,4 кВ) для электроснабженя ЛПХ в дер. Кижирово, Э00000129</v>
      </c>
      <c r="C422" s="84">
        <v>0.25</v>
      </c>
      <c r="D422" s="70" t="s">
        <v>787</v>
      </c>
      <c r="E422" s="70" t="s">
        <v>128</v>
      </c>
      <c r="F422" s="71"/>
      <c r="G422" s="72"/>
      <c r="H422" s="51" t="s">
        <v>788</v>
      </c>
      <c r="I422" s="73" t="str">
        <f>'[1]2016'!I256</f>
        <v>233</v>
      </c>
      <c r="J422" s="74" t="s">
        <v>135</v>
      </c>
      <c r="K422" s="75">
        <v>84</v>
      </c>
      <c r="L422" s="74">
        <f>7*12</f>
        <v>84</v>
      </c>
      <c r="M422" s="75"/>
      <c r="N422" s="76">
        <v>42613</v>
      </c>
      <c r="O422" s="115"/>
      <c r="P422" s="77">
        <f>'[1]2019'!R391</f>
        <v>343387.3</v>
      </c>
      <c r="Q422" s="88"/>
      <c r="R422" s="59">
        <f t="shared" si="255"/>
        <v>343387.3</v>
      </c>
      <c r="S422" s="59">
        <f>'[1]2019'!S391+'[1]2019'!Z391</f>
        <v>163517.76190476189</v>
      </c>
      <c r="T422" s="59">
        <f>'[1]2019'!U391</f>
        <v>179869.53809523809</v>
      </c>
      <c r="U422" s="59">
        <f t="shared" si="256"/>
        <v>130814.20952380952</v>
      </c>
      <c r="V422" s="59">
        <f t="shared" si="257"/>
        <v>4087.9440476190475</v>
      </c>
      <c r="W422" s="59">
        <f t="shared" si="258"/>
        <v>4087.9440476190475</v>
      </c>
      <c r="X422" s="59">
        <f t="shared" si="259"/>
        <v>0</v>
      </c>
      <c r="Y422" s="59">
        <f t="shared" si="260"/>
        <v>4087.9440476190475</v>
      </c>
      <c r="Z422" s="60">
        <f t="shared" si="261"/>
        <v>49055.328571428574</v>
      </c>
      <c r="AA422" s="60">
        <f t="shared" si="262"/>
        <v>49055.328571428574</v>
      </c>
      <c r="AB422" s="60">
        <f t="shared" si="263"/>
        <v>155341.87380952382</v>
      </c>
      <c r="AC422" s="62">
        <f>'[1]2019'!AC391</f>
        <v>2.1999999999999999E-2</v>
      </c>
      <c r="AD422" s="62">
        <v>0.02</v>
      </c>
      <c r="AE422" s="63">
        <f>IF($C$3="УСН",0,IF(AND($E422="движимое",N422&gt;$AF$1),0,IF($G419=0,AB422*AC422,G422*AD422)))</f>
        <v>3417.5212238095237</v>
      </c>
      <c r="AF422" s="64">
        <f t="shared" si="264"/>
        <v>155341.87380952382</v>
      </c>
      <c r="AG422" s="35">
        <f t="shared" si="265"/>
        <v>0</v>
      </c>
      <c r="AH422" s="114"/>
      <c r="AI422" s="114"/>
      <c r="AJ422" s="114"/>
      <c r="AK422" s="114"/>
      <c r="AL422" s="114"/>
      <c r="AM422" s="114"/>
      <c r="AN422" s="114"/>
      <c r="AO422" s="114"/>
      <c r="AP422" s="114"/>
      <c r="AQ422" s="114"/>
      <c r="AR422" s="114"/>
      <c r="AS422" s="94" t="s">
        <v>857</v>
      </c>
      <c r="AT422" s="434">
        <f t="shared" si="266"/>
        <v>0.47619047619047616</v>
      </c>
      <c r="AU422" s="433">
        <f t="shared" si="267"/>
        <v>0.61904761904761907</v>
      </c>
      <c r="AV422" s="437">
        <f t="shared" si="268"/>
        <v>0.1428571428571429</v>
      </c>
    </row>
    <row r="423" spans="1:90" s="186" customFormat="1" ht="25.5" outlineLevel="1">
      <c r="A423" s="48">
        <f t="shared" si="269"/>
        <v>240</v>
      </c>
      <c r="B423" s="49" t="str">
        <f>'[1]2019'!B392</f>
        <v>Линия электропередачи (ВЛИ-6 кВ) для электроснабжения ЛПХ в дер. Кижирово, Э00000123</v>
      </c>
      <c r="C423" s="84">
        <v>0.35</v>
      </c>
      <c r="D423" s="70" t="s">
        <v>789</v>
      </c>
      <c r="E423" s="70" t="s">
        <v>128</v>
      </c>
      <c r="F423" s="71" t="s">
        <v>790</v>
      </c>
      <c r="G423" s="72"/>
      <c r="H423" s="51" t="s">
        <v>791</v>
      </c>
      <c r="I423" s="73" t="str">
        <f>'[1]2016'!I257</f>
        <v>227</v>
      </c>
      <c r="J423" s="74" t="s">
        <v>135</v>
      </c>
      <c r="K423" s="75">
        <v>84</v>
      </c>
      <c r="L423" s="74">
        <f>7*12</f>
        <v>84</v>
      </c>
      <c r="M423" s="75"/>
      <c r="N423" s="76">
        <v>42582</v>
      </c>
      <c r="O423" s="115"/>
      <c r="P423" s="77">
        <f>'[1]2019'!R392</f>
        <v>633718.84</v>
      </c>
      <c r="Q423" s="88"/>
      <c r="R423" s="59">
        <f t="shared" si="255"/>
        <v>633718.84</v>
      </c>
      <c r="S423" s="59">
        <f>'[1]2019'!S392+'[1]2019'!Z392</f>
        <v>309315.14809523814</v>
      </c>
      <c r="T423" s="59">
        <f>'[1]2019'!U392</f>
        <v>324403.69190476194</v>
      </c>
      <c r="U423" s="59">
        <f t="shared" si="256"/>
        <v>233872.42904761908</v>
      </c>
      <c r="V423" s="59">
        <f t="shared" si="257"/>
        <v>7544.2719047619048</v>
      </c>
      <c r="W423" s="59">
        <f t="shared" si="258"/>
        <v>7544.2719047619048</v>
      </c>
      <c r="X423" s="59">
        <f t="shared" si="259"/>
        <v>0</v>
      </c>
      <c r="Y423" s="59">
        <f t="shared" si="260"/>
        <v>7544.2719047619048</v>
      </c>
      <c r="Z423" s="60">
        <f t="shared" si="261"/>
        <v>90531.262857142865</v>
      </c>
      <c r="AA423" s="60">
        <f t="shared" si="262"/>
        <v>90531.262857142865</v>
      </c>
      <c r="AB423" s="60">
        <f t="shared" si="263"/>
        <v>279138.06047619053</v>
      </c>
      <c r="AC423" s="62">
        <f>'[1]2019'!AC392</f>
        <v>2.1999999999999999E-2</v>
      </c>
      <c r="AD423" s="62">
        <v>0.02</v>
      </c>
      <c r="AE423" s="63">
        <f>IF($C$3="УСН",0,IF(AND($E423="движимое",N423&gt;$AF$1),0,IF($G420=0,AB423*AC423,G423*AD423)))</f>
        <v>6141.0373304761915</v>
      </c>
      <c r="AF423" s="64">
        <f t="shared" si="264"/>
        <v>279138.06047619053</v>
      </c>
      <c r="AG423" s="35">
        <f t="shared" si="265"/>
        <v>0</v>
      </c>
      <c r="AH423" s="114"/>
      <c r="AI423" s="114"/>
      <c r="AJ423" s="114"/>
      <c r="AK423" s="114"/>
      <c r="AL423" s="114"/>
      <c r="AM423" s="114"/>
      <c r="AN423" s="114"/>
      <c r="AO423" s="114"/>
      <c r="AP423" s="114"/>
      <c r="AQ423" s="114"/>
      <c r="AR423" s="114"/>
      <c r="AS423" s="94" t="s">
        <v>857</v>
      </c>
      <c r="AT423" s="434">
        <f t="shared" si="266"/>
        <v>0.48809523809523819</v>
      </c>
      <c r="AU423" s="433">
        <f t="shared" si="267"/>
        <v>0.63095238095238104</v>
      </c>
      <c r="AV423" s="437">
        <f t="shared" si="268"/>
        <v>0.14285714285714285</v>
      </c>
    </row>
    <row r="424" spans="1:90" s="186" customFormat="1" ht="25.5" outlineLevel="1">
      <c r="A424" s="48">
        <f t="shared" si="269"/>
        <v>241</v>
      </c>
      <c r="B424" s="49" t="str">
        <f>'[1]2019'!B393</f>
        <v>Линия электропередачи (КЛ-0,4кВ) для электроснабжения ж/д в п. Самусь ул. Ленина 32 от ТП-У-15-1, Э00000130</v>
      </c>
      <c r="C424" s="84">
        <v>0.183</v>
      </c>
      <c r="D424" s="70" t="s">
        <v>792</v>
      </c>
      <c r="E424" s="70" t="s">
        <v>128</v>
      </c>
      <c r="F424" s="71" t="s">
        <v>793</v>
      </c>
      <c r="G424" s="72"/>
      <c r="H424" s="51" t="s">
        <v>794</v>
      </c>
      <c r="I424" s="73" t="str">
        <f>'[1]2016'!I258</f>
        <v>234</v>
      </c>
      <c r="J424" s="74" t="s">
        <v>131</v>
      </c>
      <c r="K424" s="75">
        <v>360</v>
      </c>
      <c r="L424" s="74">
        <f>30*12+1</f>
        <v>361</v>
      </c>
      <c r="M424" s="75"/>
      <c r="N424" s="76">
        <v>42613</v>
      </c>
      <c r="O424" s="115"/>
      <c r="P424" s="77">
        <f>'[1]2019'!R393</f>
        <v>421302.55</v>
      </c>
      <c r="Q424" s="88"/>
      <c r="R424" s="59">
        <f t="shared" si="255"/>
        <v>421302.55</v>
      </c>
      <c r="S424" s="59">
        <f>'[1]2019'!S393+'[1]2019'!Z393</f>
        <v>46811.394444444435</v>
      </c>
      <c r="T424" s="59">
        <f>'[1]2019'!U393</f>
        <v>374491.15555555554</v>
      </c>
      <c r="U424" s="59">
        <f t="shared" si="256"/>
        <v>360447.7372222222</v>
      </c>
      <c r="V424" s="59">
        <f t="shared" si="257"/>
        <v>1170.284861111111</v>
      </c>
      <c r="W424" s="59">
        <f t="shared" si="258"/>
        <v>1167.0430747922437</v>
      </c>
      <c r="X424" s="59">
        <f t="shared" si="259"/>
        <v>0</v>
      </c>
      <c r="Y424" s="59">
        <f t="shared" si="260"/>
        <v>1167.0430747922437</v>
      </c>
      <c r="Z424" s="60">
        <f t="shared" si="261"/>
        <v>14043.418333333331</v>
      </c>
      <c r="AA424" s="60">
        <f t="shared" si="262"/>
        <v>14004.516897506925</v>
      </c>
      <c r="AB424" s="60">
        <f t="shared" si="263"/>
        <v>367469.44638888887</v>
      </c>
      <c r="AC424" s="62">
        <f>'[1]2019'!AC393</f>
        <v>2.1999999999999999E-2</v>
      </c>
      <c r="AD424" s="62">
        <v>0.02</v>
      </c>
      <c r="AE424" s="63">
        <f t="shared" ref="AE424:AE434" si="270">IF($C$3="УСН",0,IF(AND($E424="движимое",N424&gt;$AF$1),0,IF($G420=0,AB424*AC424,G424*AD424)))</f>
        <v>8084.3278205555544</v>
      </c>
      <c r="AF424" s="64">
        <f t="shared" si="264"/>
        <v>367469.44638888887</v>
      </c>
      <c r="AG424" s="35">
        <f t="shared" si="265"/>
        <v>0</v>
      </c>
      <c r="AH424" s="114"/>
      <c r="AI424" s="114"/>
      <c r="AJ424" s="114"/>
      <c r="AK424" s="114"/>
      <c r="AL424" s="114"/>
      <c r="AM424" s="114"/>
      <c r="AN424" s="114"/>
      <c r="AO424" s="114"/>
      <c r="AP424" s="114"/>
      <c r="AQ424" s="114"/>
      <c r="AR424" s="114"/>
      <c r="AS424" s="94" t="s">
        <v>857</v>
      </c>
      <c r="AT424" s="434">
        <f t="shared" si="266"/>
        <v>0.11111111111111109</v>
      </c>
      <c r="AU424" s="433">
        <f t="shared" si="267"/>
        <v>0.14444444444444443</v>
      </c>
      <c r="AV424" s="437">
        <f t="shared" si="268"/>
        <v>3.333333333333334E-2</v>
      </c>
    </row>
    <row r="425" spans="1:90" s="186" customFormat="1" ht="25.5" outlineLevel="1">
      <c r="A425" s="48">
        <f t="shared" si="269"/>
        <v>242</v>
      </c>
      <c r="B425" s="49" t="str">
        <f>'[1]2019'!B394</f>
        <v>Линия электропередачи (КЛ-6кВ)от ТП-У-15-1 до врезки в КЛ п/с ф.У-5 ТП-У-5-1 в п.Самусь, Э00000131</v>
      </c>
      <c r="C425" s="84">
        <v>0.31</v>
      </c>
      <c r="D425" s="70" t="s">
        <v>795</v>
      </c>
      <c r="E425" s="70" t="s">
        <v>128</v>
      </c>
      <c r="F425" s="71" t="s">
        <v>796</v>
      </c>
      <c r="G425" s="72"/>
      <c r="H425" s="51" t="s">
        <v>797</v>
      </c>
      <c r="I425" s="73" t="str">
        <f>'[1]2016'!I259</f>
        <v>235</v>
      </c>
      <c r="J425" s="74" t="s">
        <v>131</v>
      </c>
      <c r="K425" s="75">
        <v>360</v>
      </c>
      <c r="L425" s="74">
        <f>30*12+1</f>
        <v>361</v>
      </c>
      <c r="M425" s="75"/>
      <c r="N425" s="76">
        <v>42613</v>
      </c>
      <c r="O425" s="115"/>
      <c r="P425" s="77">
        <f>'[1]2019'!R394</f>
        <v>481579.67</v>
      </c>
      <c r="Q425" s="88"/>
      <c r="R425" s="59">
        <f t="shared" si="255"/>
        <v>481579.67</v>
      </c>
      <c r="S425" s="59">
        <f>'[1]2019'!S394+'[1]2019'!Z394</f>
        <v>53508.852222222216</v>
      </c>
      <c r="T425" s="59">
        <f>'[1]2019'!U394</f>
        <v>428070.81777777767</v>
      </c>
      <c r="U425" s="59">
        <f t="shared" si="256"/>
        <v>412018.16211111099</v>
      </c>
      <c r="V425" s="59">
        <f t="shared" ref="V425:V430" si="271">IF(K425=0,0,P425/K425)</f>
        <v>1337.7213055555555</v>
      </c>
      <c r="W425" s="59">
        <f t="shared" si="258"/>
        <v>1334.0157063711911</v>
      </c>
      <c r="X425" s="59">
        <f t="shared" si="259"/>
        <v>0</v>
      </c>
      <c r="Y425" s="59">
        <f t="shared" si="260"/>
        <v>1334.0157063711911</v>
      </c>
      <c r="Z425" s="60">
        <f t="shared" si="261"/>
        <v>16052.655666666666</v>
      </c>
      <c r="AA425" s="60">
        <f t="shared" si="262"/>
        <v>16008.188476454292</v>
      </c>
      <c r="AB425" s="60">
        <f>SUM(U425,T425)/2</f>
        <v>420044.48994444433</v>
      </c>
      <c r="AC425" s="62">
        <f>'[1]2019'!AC394</f>
        <v>2.1999999999999999E-2</v>
      </c>
      <c r="AD425" s="62">
        <v>0.02</v>
      </c>
      <c r="AE425" s="63">
        <f t="shared" si="270"/>
        <v>9240.978778777775</v>
      </c>
      <c r="AF425" s="64">
        <f t="shared" si="264"/>
        <v>420044.48994444433</v>
      </c>
      <c r="AG425" s="35">
        <f t="shared" si="265"/>
        <v>0</v>
      </c>
      <c r="AH425" s="114"/>
      <c r="AI425" s="114"/>
      <c r="AJ425" s="114"/>
      <c r="AK425" s="114"/>
      <c r="AL425" s="114"/>
      <c r="AM425" s="114"/>
      <c r="AN425" s="114"/>
      <c r="AO425" s="114"/>
      <c r="AP425" s="114"/>
      <c r="AQ425" s="114"/>
      <c r="AR425" s="114"/>
      <c r="AS425" s="94" t="s">
        <v>856</v>
      </c>
      <c r="AT425" s="434">
        <f t="shared" si="266"/>
        <v>0.1111111111111111</v>
      </c>
      <c r="AU425" s="433">
        <f t="shared" si="267"/>
        <v>0.14444444444444443</v>
      </c>
      <c r="AV425" s="437">
        <f t="shared" si="268"/>
        <v>3.3333333333333326E-2</v>
      </c>
    </row>
    <row r="426" spans="1:90" s="6" customFormat="1" ht="25.5" hidden="1" outlineLevel="1">
      <c r="A426" s="70">
        <f t="shared" si="269"/>
        <v>243</v>
      </c>
      <c r="B426" s="69" t="str">
        <f>'[1]2019'!B395</f>
        <v>Ограждение терр-рии здания гаража с административным зданием, 00020318, 14.12.2012</v>
      </c>
      <c r="C426" s="84">
        <v>1</v>
      </c>
      <c r="D426" s="70" t="s">
        <v>147</v>
      </c>
      <c r="E426" s="70" t="s">
        <v>128</v>
      </c>
      <c r="F426" s="71"/>
      <c r="G426" s="72">
        <v>0</v>
      </c>
      <c r="H426" s="51" t="s">
        <v>798</v>
      </c>
      <c r="I426" s="73" t="str">
        <f>'[1]2016'!I260</f>
        <v>46</v>
      </c>
      <c r="J426" s="74" t="s">
        <v>87</v>
      </c>
      <c r="K426" s="75">
        <v>154</v>
      </c>
      <c r="L426" s="74">
        <f>20*12</f>
        <v>240</v>
      </c>
      <c r="M426" s="75"/>
      <c r="N426" s="76">
        <v>41257</v>
      </c>
      <c r="O426" s="115"/>
      <c r="P426" s="77">
        <f>'[1]2019'!R395</f>
        <v>357824.27</v>
      </c>
      <c r="Q426" s="88"/>
      <c r="R426" s="59">
        <f t="shared" si="255"/>
        <v>357824.27</v>
      </c>
      <c r="S426" s="59">
        <f>'[1]2019'!S395+'[1]2019'!Z395</f>
        <v>195176.87454545454</v>
      </c>
      <c r="T426" s="59">
        <f>'[1]2019'!U395</f>
        <v>162647.39545454548</v>
      </c>
      <c r="U426" s="59">
        <f t="shared" si="256"/>
        <v>134764.98480519484</v>
      </c>
      <c r="V426" s="59">
        <f t="shared" si="271"/>
        <v>2323.534220779221</v>
      </c>
      <c r="W426" s="59">
        <f t="shared" si="258"/>
        <v>1490.9344583333334</v>
      </c>
      <c r="X426" s="59">
        <f t="shared" si="259"/>
        <v>0</v>
      </c>
      <c r="Y426" s="59">
        <f t="shared" si="260"/>
        <v>1490.9344583333334</v>
      </c>
      <c r="Z426" s="60">
        <f t="shared" si="261"/>
        <v>27882.410649350652</v>
      </c>
      <c r="AA426" s="60">
        <f t="shared" si="262"/>
        <v>17891.213500000002</v>
      </c>
      <c r="AB426" s="60">
        <f t="shared" si="263"/>
        <v>148706.19012987014</v>
      </c>
      <c r="AC426" s="62">
        <v>2.1999999999999999E-2</v>
      </c>
      <c r="AD426" s="62">
        <v>0</v>
      </c>
      <c r="AE426" s="63">
        <f t="shared" si="270"/>
        <v>3271.5361828571431</v>
      </c>
      <c r="AF426" s="15"/>
      <c r="AU426" s="108"/>
    </row>
    <row r="427" spans="1:90" s="6" customFormat="1" ht="12.75" hidden="1" outlineLevel="1">
      <c r="A427" s="70">
        <f t="shared" si="269"/>
        <v>244</v>
      </c>
      <c r="B427" s="69" t="str">
        <f>'[1]2019'!B396</f>
        <v>Передвижной металлический склад, 00010515, 14.12.2012</v>
      </c>
      <c r="C427" s="84">
        <v>1</v>
      </c>
      <c r="D427" s="70" t="s">
        <v>147</v>
      </c>
      <c r="E427" s="70" t="s">
        <v>128</v>
      </c>
      <c r="F427" s="71"/>
      <c r="G427" s="72">
        <v>0</v>
      </c>
      <c r="H427" s="51" t="s">
        <v>799</v>
      </c>
      <c r="I427" s="73" t="str">
        <f>'[1]2016'!I261</f>
        <v>41</v>
      </c>
      <c r="J427" s="74" t="s">
        <v>131</v>
      </c>
      <c r="K427" s="75">
        <v>324</v>
      </c>
      <c r="L427" s="74">
        <f>30*12+1</f>
        <v>361</v>
      </c>
      <c r="M427" s="75"/>
      <c r="N427" s="76">
        <v>41257</v>
      </c>
      <c r="O427" s="115"/>
      <c r="P427" s="77">
        <f>'[1]2019'!R396</f>
        <v>252285.46</v>
      </c>
      <c r="Q427" s="88"/>
      <c r="R427" s="59">
        <f t="shared" si="255"/>
        <v>252285.46</v>
      </c>
      <c r="S427" s="59">
        <f>'[1]2019'!S396+'[1]2019'!Z396</f>
        <v>65407.341481481475</v>
      </c>
      <c r="T427" s="59">
        <f>'[1]2019'!U396</f>
        <v>186878.11851851846</v>
      </c>
      <c r="U427" s="59">
        <f t="shared" si="256"/>
        <v>177534.21259259252</v>
      </c>
      <c r="V427" s="59">
        <f t="shared" si="271"/>
        <v>778.65882716049384</v>
      </c>
      <c r="W427" s="59">
        <f t="shared" si="258"/>
        <v>698.85168975069246</v>
      </c>
      <c r="X427" s="59">
        <f t="shared" si="259"/>
        <v>0</v>
      </c>
      <c r="Y427" s="59">
        <f t="shared" si="260"/>
        <v>698.85168975069246</v>
      </c>
      <c r="Z427" s="60">
        <f t="shared" si="261"/>
        <v>9343.9059259259266</v>
      </c>
      <c r="AA427" s="60">
        <f t="shared" si="262"/>
        <v>8386.2202770083095</v>
      </c>
      <c r="AB427" s="60">
        <f t="shared" si="263"/>
        <v>182206.16555555549</v>
      </c>
      <c r="AC427" s="62">
        <v>2.1999999999999999E-2</v>
      </c>
      <c r="AD427" s="62">
        <v>0</v>
      </c>
      <c r="AE427" s="63">
        <f t="shared" si="270"/>
        <v>4008.5356422222208</v>
      </c>
      <c r="AF427" s="15"/>
      <c r="AU427" s="108"/>
    </row>
    <row r="428" spans="1:90" ht="25.5" outlineLevel="1">
      <c r="A428" s="48">
        <f t="shared" si="269"/>
        <v>245</v>
      </c>
      <c r="B428" s="49" t="str">
        <f>'[1]2019'!B397</f>
        <v>Сети электроснабжения (КЛ-0,4 кВ) здания магазина по ул. Кирова 7 в пос. Самусь, Э00000072, 31.12.2014</v>
      </c>
      <c r="C428" s="84">
        <v>0.26100000000000001</v>
      </c>
      <c r="D428" s="70" t="s">
        <v>800</v>
      </c>
      <c r="E428" s="70" t="s">
        <v>128</v>
      </c>
      <c r="F428" s="71" t="s">
        <v>801</v>
      </c>
      <c r="G428" s="72"/>
      <c r="H428" s="51" t="s">
        <v>802</v>
      </c>
      <c r="I428" s="73" t="str">
        <f>'[1]2016'!I270</f>
        <v>179</v>
      </c>
      <c r="J428" s="74" t="s">
        <v>131</v>
      </c>
      <c r="K428" s="75">
        <v>361</v>
      </c>
      <c r="L428" s="74">
        <f>30*12+1</f>
        <v>361</v>
      </c>
      <c r="M428" s="75"/>
      <c r="N428" s="76">
        <v>42004</v>
      </c>
      <c r="O428" s="115"/>
      <c r="P428" s="77">
        <f>'[1]2019'!R397</f>
        <v>154945.73000000001</v>
      </c>
      <c r="Q428" s="87"/>
      <c r="R428" s="59">
        <f t="shared" si="255"/>
        <v>154945.73000000001</v>
      </c>
      <c r="S428" s="59">
        <f>'[1]2019'!S397+'[1]2019'!Z397</f>
        <v>25752.752908587263</v>
      </c>
      <c r="T428" s="59">
        <f>'[1]2019'!U397</f>
        <v>129192.97709141273</v>
      </c>
      <c r="U428" s="59">
        <f t="shared" si="256"/>
        <v>124042.42650969527</v>
      </c>
      <c r="V428" s="59">
        <f t="shared" si="271"/>
        <v>429.21254847645434</v>
      </c>
      <c r="W428" s="59">
        <f t="shared" si="258"/>
        <v>429.21254847645434</v>
      </c>
      <c r="X428" s="59">
        <f t="shared" si="259"/>
        <v>0</v>
      </c>
      <c r="Y428" s="59">
        <f t="shared" si="260"/>
        <v>429.21254847645434</v>
      </c>
      <c r="Z428" s="60">
        <f t="shared" si="261"/>
        <v>5150.5505817174526</v>
      </c>
      <c r="AA428" s="60">
        <f t="shared" si="262"/>
        <v>5150.5505817174526</v>
      </c>
      <c r="AB428" s="60">
        <f t="shared" si="263"/>
        <v>126617.701800554</v>
      </c>
      <c r="AC428" s="62">
        <f>'[1]2019'!AC397</f>
        <v>2.1999999999999999E-2</v>
      </c>
      <c r="AD428" s="62">
        <v>0.02</v>
      </c>
      <c r="AE428" s="63">
        <f t="shared" si="270"/>
        <v>2785.589439612188</v>
      </c>
      <c r="AF428" s="64">
        <f>(T428+U428)/2</f>
        <v>126617.701800554</v>
      </c>
      <c r="AG428" s="35">
        <f>AB428-AF428</f>
        <v>0</v>
      </c>
      <c r="AS428" s="119"/>
      <c r="AT428" s="434">
        <f t="shared" ref="AT428:AT429" si="272">S428/P428*100%</f>
        <v>0.16620498614958451</v>
      </c>
      <c r="AU428" s="433">
        <f t="shared" ref="AU428:AU429" si="273">(S428+Z428)/P428*100%</f>
        <v>0.19944598337950142</v>
      </c>
      <c r="AV428" s="437">
        <f t="shared" ref="AV428:AV429" si="274">AU428-AT428</f>
        <v>3.3240997229916913E-2</v>
      </c>
    </row>
    <row r="429" spans="1:90" ht="25.5" outlineLevel="1">
      <c r="A429" s="48">
        <f t="shared" si="269"/>
        <v>246</v>
      </c>
      <c r="B429" s="49" t="str">
        <f>'[1]2019'!B398</f>
        <v>Трансформаторная подстанция КТПН для электроснабжения ЛПХ в дер. Кижирово, Э00000124</v>
      </c>
      <c r="C429" s="84">
        <v>1</v>
      </c>
      <c r="D429" s="70" t="s">
        <v>789</v>
      </c>
      <c r="E429" s="70" t="s">
        <v>128</v>
      </c>
      <c r="F429" s="71" t="s">
        <v>803</v>
      </c>
      <c r="G429" s="72"/>
      <c r="H429" s="51" t="s">
        <v>804</v>
      </c>
      <c r="I429" s="73" t="str">
        <f>'[1]2016'!I271</f>
        <v>228</v>
      </c>
      <c r="J429" s="74" t="s">
        <v>87</v>
      </c>
      <c r="K429" s="75">
        <v>240</v>
      </c>
      <c r="L429" s="74">
        <f>20*12</f>
        <v>240</v>
      </c>
      <c r="M429" s="75"/>
      <c r="N429" s="76">
        <v>42582</v>
      </c>
      <c r="O429" s="115"/>
      <c r="P429" s="77">
        <f>'[1]2019'!R398</f>
        <v>416902.02</v>
      </c>
      <c r="Q429" s="87"/>
      <c r="R429" s="59">
        <f t="shared" si="255"/>
        <v>416902.02</v>
      </c>
      <c r="S429" s="59">
        <f>'[1]2019'!S398+'[1]2019'!Z398</f>
        <v>71220.761750000005</v>
      </c>
      <c r="T429" s="59">
        <f>'[1]2019'!U398</f>
        <v>345681.25824999996</v>
      </c>
      <c r="U429" s="59">
        <f t="shared" si="256"/>
        <v>324836.15724999993</v>
      </c>
      <c r="V429" s="59">
        <f t="shared" si="271"/>
        <v>1737.09175</v>
      </c>
      <c r="W429" s="59">
        <f t="shared" si="258"/>
        <v>1737.09175</v>
      </c>
      <c r="X429" s="59">
        <f t="shared" si="259"/>
        <v>0</v>
      </c>
      <c r="Y429" s="59">
        <f t="shared" si="260"/>
        <v>1737.09175</v>
      </c>
      <c r="Z429" s="60">
        <f t="shared" si="261"/>
        <v>20845.101000000002</v>
      </c>
      <c r="AA429" s="60">
        <f t="shared" si="262"/>
        <v>20845.101000000002</v>
      </c>
      <c r="AB429" s="60">
        <f t="shared" si="263"/>
        <v>335258.70774999994</v>
      </c>
      <c r="AC429" s="62">
        <f>'[1]2019'!AC398</f>
        <v>2.1999999999999999E-2</v>
      </c>
      <c r="AD429" s="62">
        <v>0.02</v>
      </c>
      <c r="AE429" s="63">
        <f t="shared" si="270"/>
        <v>7375.6915704999983</v>
      </c>
      <c r="AF429" s="64">
        <f>(T429+U429)/2</f>
        <v>335258.70774999994</v>
      </c>
      <c r="AG429" s="35">
        <f>AB429-AF429</f>
        <v>0</v>
      </c>
      <c r="AS429" s="94" t="s">
        <v>856</v>
      </c>
      <c r="AT429" s="434">
        <f t="shared" si="272"/>
        <v>0.17083333333333334</v>
      </c>
      <c r="AU429" s="433">
        <f t="shared" si="273"/>
        <v>0.22083333333333333</v>
      </c>
      <c r="AV429" s="437">
        <f t="shared" si="274"/>
        <v>4.9999999999999989E-2</v>
      </c>
    </row>
    <row r="430" spans="1:90" s="6" customFormat="1" ht="25.5" hidden="1" outlineLevel="1">
      <c r="A430" s="70">
        <f t="shared" si="269"/>
        <v>247</v>
      </c>
      <c r="B430" s="69" t="str">
        <f>'[1]2019'!B399</f>
        <v xml:space="preserve">Система приборов коммерческого учета электроэнергии на границах балансовой принадлежности в п.Самусь, 00063557, 14.12.2012 </v>
      </c>
      <c r="C430" s="84">
        <v>1</v>
      </c>
      <c r="D430" s="70" t="s">
        <v>147</v>
      </c>
      <c r="E430" s="70" t="s">
        <v>81</v>
      </c>
      <c r="F430" s="71"/>
      <c r="G430" s="72">
        <v>0</v>
      </c>
      <c r="H430" s="51" t="s">
        <v>805</v>
      </c>
      <c r="I430" s="73" t="str">
        <f>'[1]2016'!I272</f>
        <v>111</v>
      </c>
      <c r="J430" s="74" t="s">
        <v>149</v>
      </c>
      <c r="K430" s="75">
        <v>62.034100000000002</v>
      </c>
      <c r="L430" s="74">
        <f>10*12</f>
        <v>120</v>
      </c>
      <c r="M430" s="75"/>
      <c r="N430" s="76">
        <v>41257</v>
      </c>
      <c r="O430" s="115"/>
      <c r="P430" s="77">
        <f>'[1]2019'!R399</f>
        <v>2331922.36</v>
      </c>
      <c r="Q430" s="87"/>
      <c r="R430" s="59">
        <f t="shared" si="255"/>
        <v>2331922.36</v>
      </c>
      <c r="S430" s="59">
        <f>'[1]2019'!S399+'[1]2019'!Z399</f>
        <v>2331922.36</v>
      </c>
      <c r="T430" s="59">
        <f>'[1]2019'!U399</f>
        <v>0</v>
      </c>
      <c r="U430" s="59">
        <f>T430+Q430-Z430</f>
        <v>0</v>
      </c>
      <c r="V430" s="59">
        <f t="shared" si="271"/>
        <v>37590.97593097989</v>
      </c>
      <c r="W430" s="59">
        <f t="shared" si="258"/>
        <v>19432.686333333331</v>
      </c>
      <c r="X430" s="59">
        <f t="shared" si="259"/>
        <v>0</v>
      </c>
      <c r="Y430" s="59">
        <f t="shared" si="260"/>
        <v>19432.686333333331</v>
      </c>
      <c r="Z430" s="60">
        <f t="shared" si="261"/>
        <v>0</v>
      </c>
      <c r="AA430" s="60">
        <f t="shared" si="262"/>
        <v>0</v>
      </c>
      <c r="AB430" s="60">
        <f t="shared" si="263"/>
        <v>0</v>
      </c>
      <c r="AC430" s="62">
        <f>'[1]2019'!AC399</f>
        <v>2.1999999999999999E-2</v>
      </c>
      <c r="AD430" s="62">
        <v>0.02</v>
      </c>
      <c r="AE430" s="63">
        <f t="shared" si="270"/>
        <v>0</v>
      </c>
      <c r="AF430" s="15"/>
      <c r="AU430" s="108"/>
    </row>
    <row r="431" spans="1:90" ht="25.5" outlineLevel="1">
      <c r="A431" s="48">
        <f t="shared" si="269"/>
        <v>248</v>
      </c>
      <c r="B431" s="49" t="str">
        <f>'[1]2019'!B400</f>
        <v>Электроснабжение ж/д по ул. Северская 23 в п.Самусь, 000000020, 30.11.2012</v>
      </c>
      <c r="C431" s="84">
        <f>240/1000</f>
        <v>0.24</v>
      </c>
      <c r="D431" s="70" t="s">
        <v>806</v>
      </c>
      <c r="E431" s="70" t="s">
        <v>128</v>
      </c>
      <c r="F431" s="71"/>
      <c r="G431" s="72"/>
      <c r="H431" s="51" t="s">
        <v>807</v>
      </c>
      <c r="I431" s="73" t="str">
        <f>'[1]2016'!I273</f>
        <v>29</v>
      </c>
      <c r="J431" s="74" t="s">
        <v>168</v>
      </c>
      <c r="K431" s="75">
        <v>121</v>
      </c>
      <c r="L431" s="74">
        <f>15*12</f>
        <v>180</v>
      </c>
      <c r="M431" s="75"/>
      <c r="N431" s="76">
        <v>41243</v>
      </c>
      <c r="O431" s="115"/>
      <c r="P431" s="77">
        <f>'[1]2019'!R400</f>
        <v>78510.929999999993</v>
      </c>
      <c r="Q431" s="88"/>
      <c r="R431" s="59">
        <f t="shared" si="255"/>
        <v>78510.929999999993</v>
      </c>
      <c r="S431" s="59">
        <f>'[1]2019'!S400+'[1]2019'!Z400</f>
        <v>55152.306198347105</v>
      </c>
      <c r="T431" s="59">
        <f>'[1]2019'!U400</f>
        <v>23358.623801652888</v>
      </c>
      <c r="U431" s="59">
        <f>T431+Q431-Z431</f>
        <v>15572.41586776859</v>
      </c>
      <c r="V431" s="59">
        <f t="shared" ref="V431:V444" si="275">IF(K431=0,0,P431/K431)</f>
        <v>648.85066115702477</v>
      </c>
      <c r="W431" s="59">
        <f t="shared" si="258"/>
        <v>436.17183333333327</v>
      </c>
      <c r="X431" s="59">
        <f t="shared" si="259"/>
        <v>0</v>
      </c>
      <c r="Y431" s="59">
        <f t="shared" si="260"/>
        <v>436.17183333333327</v>
      </c>
      <c r="Z431" s="60">
        <f t="shared" si="261"/>
        <v>7786.2079338842977</v>
      </c>
      <c r="AA431" s="60">
        <f t="shared" si="262"/>
        <v>5234.061999999999</v>
      </c>
      <c r="AB431" s="60">
        <f t="shared" si="263"/>
        <v>19465.51983471074</v>
      </c>
      <c r="AC431" s="61">
        <f>'[1]2019'!AC400</f>
        <v>2.1999999999999999E-2</v>
      </c>
      <c r="AD431" s="62">
        <v>0.02</v>
      </c>
      <c r="AE431" s="63">
        <f t="shared" si="270"/>
        <v>428.24143636363624</v>
      </c>
      <c r="AF431" s="64">
        <f>(T431+U431)/2</f>
        <v>19465.51983471074</v>
      </c>
      <c r="AG431" s="35">
        <f>AB431-AF431</f>
        <v>0</v>
      </c>
      <c r="AS431" s="94" t="s">
        <v>856</v>
      </c>
      <c r="AT431" s="434">
        <f t="shared" ref="AT431:AT432" si="276">S431/P431*100%</f>
        <v>0.7024793388429752</v>
      </c>
      <c r="AU431" s="433">
        <f t="shared" ref="AU431:AU432" si="277">(S431+Z431)/P431*100%</f>
        <v>0.80165289256198347</v>
      </c>
      <c r="AV431" s="437">
        <f t="shared" ref="AV431:AV432" si="278">AU431-AT431</f>
        <v>9.9173553719008267E-2</v>
      </c>
    </row>
    <row r="432" spans="1:90" ht="25.5" outlineLevel="1">
      <c r="A432" s="48">
        <f t="shared" si="269"/>
        <v>249</v>
      </c>
      <c r="B432" s="49" t="str">
        <f>'[1]2019'!B401</f>
        <v>Электроснабжение участков ИЖС в п.Самусь (ВЛ-04, кВ от ТП У-2-3 Ф-1, Ф-2), Э00000032, 31.10.2013</v>
      </c>
      <c r="C432" s="84">
        <v>0.65700000000000003</v>
      </c>
      <c r="D432" s="70" t="s">
        <v>808</v>
      </c>
      <c r="E432" s="70" t="s">
        <v>128</v>
      </c>
      <c r="F432" s="71" t="s">
        <v>809</v>
      </c>
      <c r="G432" s="72"/>
      <c r="H432" s="51" t="s">
        <v>810</v>
      </c>
      <c r="I432" s="73" t="str">
        <f>'[1]2016'!I274</f>
        <v>144</v>
      </c>
      <c r="J432" s="74" t="s">
        <v>168</v>
      </c>
      <c r="K432" s="75">
        <v>121</v>
      </c>
      <c r="L432" s="74">
        <f>15*12</f>
        <v>180</v>
      </c>
      <c r="M432" s="75"/>
      <c r="N432" s="76">
        <v>41578</v>
      </c>
      <c r="O432" s="115"/>
      <c r="P432" s="77">
        <f>'[1]2019'!R401</f>
        <v>412911.98</v>
      </c>
      <c r="Q432" s="88"/>
      <c r="R432" s="59">
        <f t="shared" si="255"/>
        <v>412911.98</v>
      </c>
      <c r="S432" s="59">
        <f>'[1]2019'!S401+'[1]2019'!Z401</f>
        <v>252524.68198347109</v>
      </c>
      <c r="T432" s="59">
        <f>'[1]2019'!U401</f>
        <v>160387.29801652889</v>
      </c>
      <c r="U432" s="59">
        <f>T432+Q432-Z432</f>
        <v>119437.34958677682</v>
      </c>
      <c r="V432" s="59">
        <f t="shared" si="275"/>
        <v>3412.4957024793389</v>
      </c>
      <c r="W432" s="59">
        <f t="shared" si="258"/>
        <v>2293.9554444444443</v>
      </c>
      <c r="X432" s="59">
        <f t="shared" si="259"/>
        <v>0</v>
      </c>
      <c r="Y432" s="59">
        <f t="shared" si="260"/>
        <v>2293.9554444444443</v>
      </c>
      <c r="Z432" s="60">
        <f t="shared" si="261"/>
        <v>40949.948429752068</v>
      </c>
      <c r="AA432" s="60">
        <f t="shared" si="262"/>
        <v>27527.465333333334</v>
      </c>
      <c r="AB432" s="60">
        <f t="shared" si="263"/>
        <v>139912.32380165285</v>
      </c>
      <c r="AC432" s="62">
        <f>'[1]2019'!AC401</f>
        <v>2.1999999999999999E-2</v>
      </c>
      <c r="AD432" s="62">
        <v>0.02</v>
      </c>
      <c r="AE432" s="63">
        <f t="shared" si="270"/>
        <v>3078.0711236363627</v>
      </c>
      <c r="AF432" s="64">
        <f>(T432+U432)/2</f>
        <v>139912.32380165285</v>
      </c>
      <c r="AG432" s="35">
        <f>AB432-AF432</f>
        <v>0</v>
      </c>
      <c r="AS432" s="94" t="s">
        <v>857</v>
      </c>
      <c r="AT432" s="434">
        <f t="shared" si="276"/>
        <v>0.61157024793388437</v>
      </c>
      <c r="AU432" s="433">
        <f t="shared" si="277"/>
        <v>0.71074380165289264</v>
      </c>
      <c r="AV432" s="437">
        <f t="shared" si="278"/>
        <v>9.9173553719008267E-2</v>
      </c>
    </row>
    <row r="433" spans="1:253" s="6" customFormat="1" ht="25.5" hidden="1" outlineLevel="1">
      <c r="A433" s="70">
        <f t="shared" si="269"/>
        <v>250</v>
      </c>
      <c r="B433" s="69" t="str">
        <f>'[1]2019'!B402</f>
        <v>Автоматизир. информационно-измер. с-ма коммерч. учета э/э, 00063556, 14.12.2012, 318 062.15 &lt;*&gt;</v>
      </c>
      <c r="C433" s="84">
        <v>1</v>
      </c>
      <c r="D433" s="70" t="s">
        <v>147</v>
      </c>
      <c r="E433" s="70" t="s">
        <v>81</v>
      </c>
      <c r="F433" s="71"/>
      <c r="G433" s="72">
        <v>0</v>
      </c>
      <c r="H433" s="51" t="s">
        <v>811</v>
      </c>
      <c r="I433" s="73" t="str">
        <f>'[1]2016'!I275</f>
        <v>110</v>
      </c>
      <c r="J433" s="74" t="s">
        <v>149</v>
      </c>
      <c r="K433" s="75">
        <v>43.353900000000003</v>
      </c>
      <c r="L433" s="74">
        <f>10*12</f>
        <v>120</v>
      </c>
      <c r="M433" s="75"/>
      <c r="N433" s="76">
        <v>41257</v>
      </c>
      <c r="O433" s="115"/>
      <c r="P433" s="77">
        <f>'[1]2019'!R402</f>
        <v>603081.68999999994</v>
      </c>
      <c r="Q433" s="88"/>
      <c r="R433" s="59">
        <f t="shared" si="255"/>
        <v>603081.68999999994</v>
      </c>
      <c r="S433" s="59">
        <f>'[1]2019'!S402+'[1]2019'!Z402</f>
        <v>603081.68999999994</v>
      </c>
      <c r="T433" s="59">
        <f>'[1]2019'!U402</f>
        <v>0</v>
      </c>
      <c r="U433" s="59">
        <f>T433+Q433-Z433</f>
        <v>0</v>
      </c>
      <c r="V433" s="59">
        <f t="shared" si="275"/>
        <v>13910.667552400128</v>
      </c>
      <c r="W433" s="59">
        <f t="shared" si="258"/>
        <v>5025.6807499999995</v>
      </c>
      <c r="X433" s="59">
        <f t="shared" si="259"/>
        <v>0</v>
      </c>
      <c r="Y433" s="59">
        <f t="shared" si="260"/>
        <v>5025.6807499999995</v>
      </c>
      <c r="Z433" s="60">
        <f t="shared" si="261"/>
        <v>0</v>
      </c>
      <c r="AA433" s="60">
        <f t="shared" si="262"/>
        <v>0</v>
      </c>
      <c r="AB433" s="60">
        <f t="shared" si="263"/>
        <v>0</v>
      </c>
      <c r="AC433" s="62">
        <f>'[1]2019'!AC402</f>
        <v>0</v>
      </c>
      <c r="AD433" s="62">
        <v>0</v>
      </c>
      <c r="AE433" s="63">
        <f t="shared" si="270"/>
        <v>0</v>
      </c>
      <c r="AF433" s="15"/>
      <c r="AU433" s="108"/>
    </row>
    <row r="434" spans="1:253" ht="25.5" outlineLevel="1">
      <c r="A434" s="48">
        <f t="shared" si="269"/>
        <v>251</v>
      </c>
      <c r="B434" s="49" t="str">
        <f>'[1]2019'!B403</f>
        <v>Электроснабжение участков ИЖС п.Самусь(ТПУ-2-3), Э00000048, 30.04.2014</v>
      </c>
      <c r="C434" s="84">
        <v>1</v>
      </c>
      <c r="D434" s="70" t="s">
        <v>812</v>
      </c>
      <c r="E434" s="70" t="s">
        <v>128</v>
      </c>
      <c r="F434" s="71" t="s">
        <v>813</v>
      </c>
      <c r="G434" s="72"/>
      <c r="H434" s="51" t="s">
        <v>814</v>
      </c>
      <c r="I434" s="73" t="str">
        <f>'[1]2016'!I276</f>
        <v>158</v>
      </c>
      <c r="J434" s="74" t="s">
        <v>87</v>
      </c>
      <c r="K434" s="75">
        <v>181</v>
      </c>
      <c r="L434" s="74">
        <f>20*12</f>
        <v>240</v>
      </c>
      <c r="M434" s="75"/>
      <c r="N434" s="76">
        <v>41759</v>
      </c>
      <c r="O434" s="115"/>
      <c r="P434" s="77">
        <f>'[1]2019'!R403</f>
        <v>152432.79999999999</v>
      </c>
      <c r="Q434" s="87"/>
      <c r="R434" s="59">
        <f t="shared" si="255"/>
        <v>152432.79999999999</v>
      </c>
      <c r="S434" s="59">
        <f>'[1]2019'!S403+'[1]2019'!Z403</f>
        <v>57267.571270718225</v>
      </c>
      <c r="T434" s="59">
        <f>'[1]2019'!U403</f>
        <v>95165.228729281749</v>
      </c>
      <c r="U434" s="59">
        <f>T434+Q434-Z434</f>
        <v>85059.186740331468</v>
      </c>
      <c r="V434" s="59">
        <f t="shared" si="275"/>
        <v>842.17016574585625</v>
      </c>
      <c r="W434" s="59">
        <f t="shared" si="258"/>
        <v>635.13666666666666</v>
      </c>
      <c r="X434" s="59">
        <f t="shared" si="259"/>
        <v>0</v>
      </c>
      <c r="Y434" s="59">
        <f t="shared" si="260"/>
        <v>635.13666666666666</v>
      </c>
      <c r="Z434" s="60">
        <f t="shared" ref="Z434:Z445" si="279">IF($N434&gt;$T$13,(DATEDIF($N434,$U$13,"M")*$X434),IF($Q434=0,(IF(V434*12&lt;T434,V434*12,T434)),(DATEDIF($T$13,$O434,"M")+1)*V434+(DATEDIF($O434,$U$13,"M")*X434)))</f>
        <v>10106.041988950275</v>
      </c>
      <c r="AA434" s="60">
        <f t="shared" si="262"/>
        <v>7621.6399999999994</v>
      </c>
      <c r="AB434" s="60">
        <f t="shared" si="263"/>
        <v>90112.207734806609</v>
      </c>
      <c r="AC434" s="62">
        <f>'[1]2019'!AC403</f>
        <v>2.1999999999999999E-2</v>
      </c>
      <c r="AD434" s="62">
        <v>0.02</v>
      </c>
      <c r="AE434" s="63">
        <f t="shared" si="270"/>
        <v>1982.4685701657452</v>
      </c>
      <c r="AF434" s="64">
        <f t="shared" ref="AF434:AF452" si="280">(T434+U434)/2</f>
        <v>90112.207734806609</v>
      </c>
      <c r="AG434" s="35">
        <f t="shared" ref="AG434:AG452" si="281">AB434-AF434</f>
        <v>0</v>
      </c>
      <c r="AS434" s="94" t="s">
        <v>856</v>
      </c>
      <c r="AT434" s="434">
        <f t="shared" ref="AT434:AT453" si="282">S434/P434*100%</f>
        <v>0.37569060773480661</v>
      </c>
      <c r="AU434" s="433">
        <f t="shared" ref="AU434:AU452" si="283">(S434+Z434)/P434*100%</f>
        <v>0.44198895027624313</v>
      </c>
      <c r="AV434" s="437">
        <f t="shared" ref="AV434:AV453" si="284">AU434-AT434</f>
        <v>6.6298342541436517E-2</v>
      </c>
    </row>
    <row r="435" spans="1:253" ht="25.5" customHeight="1" outlineLevel="1">
      <c r="A435" s="48">
        <f t="shared" si="269"/>
        <v>252</v>
      </c>
      <c r="B435" s="105" t="s">
        <v>815</v>
      </c>
      <c r="C435" s="105"/>
      <c r="D435" s="70" t="s">
        <v>147</v>
      </c>
      <c r="E435" s="70" t="s">
        <v>128</v>
      </c>
      <c r="F435" s="71" t="s">
        <v>816</v>
      </c>
      <c r="G435" s="72"/>
      <c r="H435" s="51" t="s">
        <v>817</v>
      </c>
      <c r="I435" s="95" t="s">
        <v>818</v>
      </c>
      <c r="J435" s="74" t="s">
        <v>266</v>
      </c>
      <c r="K435" s="75">
        <v>180</v>
      </c>
      <c r="L435" s="74">
        <v>180</v>
      </c>
      <c r="M435" s="75"/>
      <c r="N435" s="76">
        <v>42978</v>
      </c>
      <c r="O435" s="76"/>
      <c r="P435" s="77">
        <f>'[1]2019'!R404</f>
        <v>1530966.61</v>
      </c>
      <c r="Q435" s="116"/>
      <c r="R435" s="59">
        <f t="shared" si="255"/>
        <v>1530966.61</v>
      </c>
      <c r="S435" s="59">
        <f>'[1]2019'!S404+'[1]2019'!Z404</f>
        <v>238150.3615555556</v>
      </c>
      <c r="T435" s="59">
        <f>'[1]2019'!U404</f>
        <v>1292816.2484444445</v>
      </c>
      <c r="U435" s="59">
        <f t="shared" ref="U435:U445" si="285">T435+Q435-Z435</f>
        <v>1190751.8077777778</v>
      </c>
      <c r="V435" s="59">
        <f t="shared" si="275"/>
        <v>8505.370055555557</v>
      </c>
      <c r="W435" s="59">
        <f t="shared" si="258"/>
        <v>8505.370055555557</v>
      </c>
      <c r="X435" s="59">
        <f t="shared" si="259"/>
        <v>0</v>
      </c>
      <c r="Y435" s="59">
        <f t="shared" si="260"/>
        <v>8505.370055555557</v>
      </c>
      <c r="Z435" s="60">
        <f t="shared" si="279"/>
        <v>102064.44066666669</v>
      </c>
      <c r="AA435" s="60">
        <f t="shared" si="262"/>
        <v>102064.44066666669</v>
      </c>
      <c r="AB435" s="60">
        <f t="shared" si="263"/>
        <v>1241784.0281111111</v>
      </c>
      <c r="AC435" s="62">
        <f>'[1]2019'!AC404</f>
        <v>2.1999999999999999E-2</v>
      </c>
      <c r="AD435" s="62">
        <v>0.02</v>
      </c>
      <c r="AE435" s="63">
        <f>IF($C$3="УСН",0,IF(AND($E435="движимое",N435&gt;$AF$1),0,IF($G433=0,AB435*AC435,G435*AD435)))</f>
        <v>27319.248618444442</v>
      </c>
      <c r="AF435" s="64">
        <f t="shared" si="280"/>
        <v>1241784.0281111111</v>
      </c>
      <c r="AG435" s="35">
        <f t="shared" si="281"/>
        <v>0</v>
      </c>
      <c r="AS435" s="94" t="s">
        <v>857</v>
      </c>
      <c r="AT435" s="434">
        <f t="shared" si="282"/>
        <v>0.15555555555555559</v>
      </c>
      <c r="AU435" s="433">
        <f t="shared" si="283"/>
        <v>0.22222222222222227</v>
      </c>
      <c r="AV435" s="437">
        <f t="shared" si="284"/>
        <v>6.666666666666668E-2</v>
      </c>
    </row>
    <row r="436" spans="1:253" ht="25.5" outlineLevel="1">
      <c r="A436" s="48">
        <f t="shared" si="269"/>
        <v>253</v>
      </c>
      <c r="B436" s="49" t="str">
        <f>'[1]2019'!B405</f>
        <v>Трансформаторная подстанция КТП2-6/0,4-250 кВА для строительства ИЖС в п.Самусь, Э00000187</v>
      </c>
      <c r="C436" s="84">
        <v>1</v>
      </c>
      <c r="D436" s="70" t="s">
        <v>147</v>
      </c>
      <c r="E436" s="70" t="s">
        <v>128</v>
      </c>
      <c r="F436" s="71"/>
      <c r="G436" s="72"/>
      <c r="H436" s="51" t="s">
        <v>819</v>
      </c>
      <c r="I436" s="95" t="s">
        <v>820</v>
      </c>
      <c r="J436" s="74" t="s">
        <v>87</v>
      </c>
      <c r="K436" s="75">
        <f>L436</f>
        <v>240</v>
      </c>
      <c r="L436" s="74">
        <f>20*12</f>
        <v>240</v>
      </c>
      <c r="M436" s="75"/>
      <c r="N436" s="76">
        <v>42886</v>
      </c>
      <c r="O436" s="76"/>
      <c r="P436" s="77">
        <f>'[1]2019'!R405</f>
        <v>601060.1</v>
      </c>
      <c r="Q436" s="96"/>
      <c r="R436" s="59">
        <f t="shared" si="255"/>
        <v>601060.1</v>
      </c>
      <c r="S436" s="59">
        <f>'[1]2019'!S405+'[1]2019'!Z405</f>
        <v>77636.929583333316</v>
      </c>
      <c r="T436" s="59">
        <f>'[1]2019'!U405</f>
        <v>523423.17041666666</v>
      </c>
      <c r="U436" s="59">
        <f t="shared" si="285"/>
        <v>493370.16541666666</v>
      </c>
      <c r="V436" s="59">
        <f t="shared" si="275"/>
        <v>2504.4170833333333</v>
      </c>
      <c r="W436" s="59">
        <f t="shared" si="258"/>
        <v>2504.4170833333333</v>
      </c>
      <c r="X436" s="59">
        <f t="shared" si="259"/>
        <v>0</v>
      </c>
      <c r="Y436" s="59">
        <f t="shared" si="260"/>
        <v>2504.4170833333333</v>
      </c>
      <c r="Z436" s="60">
        <f t="shared" si="279"/>
        <v>30053.004999999997</v>
      </c>
      <c r="AA436" s="60">
        <f t="shared" si="262"/>
        <v>30053.004999999997</v>
      </c>
      <c r="AB436" s="60">
        <f t="shared" si="263"/>
        <v>508396.66791666666</v>
      </c>
      <c r="AC436" s="62">
        <f>'[1]2019'!AC405</f>
        <v>2.1999999999999999E-2</v>
      </c>
      <c r="AD436" s="62">
        <v>0.02</v>
      </c>
      <c r="AE436" s="63">
        <f t="shared" ref="AE436:AE443" si="286">IF($C$3="УСН",0,IF(AND($E436="движимое",N436&gt;$AF$1),0,IF($G381=0,AB436*AC436,G436*AD436)))</f>
        <v>11184.726694166666</v>
      </c>
      <c r="AF436" s="64">
        <f t="shared" si="280"/>
        <v>508396.66791666666</v>
      </c>
      <c r="AG436" s="35">
        <f t="shared" si="281"/>
        <v>0</v>
      </c>
      <c r="AS436" s="94" t="s">
        <v>856</v>
      </c>
      <c r="AT436" s="434">
        <f t="shared" si="282"/>
        <v>0.12916666666666665</v>
      </c>
      <c r="AU436" s="433">
        <f t="shared" si="283"/>
        <v>0.17916666666666664</v>
      </c>
      <c r="AV436" s="437">
        <f t="shared" si="284"/>
        <v>4.9999999999999989E-2</v>
      </c>
    </row>
    <row r="437" spans="1:253" ht="25.5" outlineLevel="1">
      <c r="A437" s="48">
        <f t="shared" si="269"/>
        <v>254</v>
      </c>
      <c r="B437" s="49" t="str">
        <f>'[1]2019'!B406</f>
        <v>Линия электропередачи (ВЛИ-6 кВ) для электроснабжения ИЖС в п.Самусь, Э00000153</v>
      </c>
      <c r="C437" s="84">
        <v>0.25</v>
      </c>
      <c r="D437" s="70" t="s">
        <v>226</v>
      </c>
      <c r="E437" s="70" t="s">
        <v>128</v>
      </c>
      <c r="F437" s="71"/>
      <c r="G437" s="72"/>
      <c r="H437" s="51" t="s">
        <v>821</v>
      </c>
      <c r="I437" s="73" t="s">
        <v>822</v>
      </c>
      <c r="J437" s="74" t="s">
        <v>135</v>
      </c>
      <c r="K437" s="75">
        <v>84</v>
      </c>
      <c r="L437" s="74">
        <v>84</v>
      </c>
      <c r="M437" s="75"/>
      <c r="N437" s="76">
        <v>42704</v>
      </c>
      <c r="O437" s="86"/>
      <c r="P437" s="77">
        <f>'[1]2019'!R406</f>
        <v>328692.95</v>
      </c>
      <c r="Q437" s="88"/>
      <c r="R437" s="59">
        <f t="shared" si="255"/>
        <v>328692.95</v>
      </c>
      <c r="S437" s="59">
        <f>'[1]2019'!S406+'[1]2019'!Z406</f>
        <v>144781.41714285716</v>
      </c>
      <c r="T437" s="59">
        <f>'[1]2019'!U406</f>
        <v>183911.53285714285</v>
      </c>
      <c r="U437" s="59">
        <f t="shared" si="285"/>
        <v>136955.39714285714</v>
      </c>
      <c r="V437" s="59">
        <f t="shared" si="275"/>
        <v>3913.0113095238098</v>
      </c>
      <c r="W437" s="59">
        <f t="shared" si="258"/>
        <v>3913.0113095238098</v>
      </c>
      <c r="X437" s="59">
        <f t="shared" si="259"/>
        <v>0</v>
      </c>
      <c r="Y437" s="59">
        <f t="shared" si="260"/>
        <v>3913.0113095238098</v>
      </c>
      <c r="Z437" s="60">
        <f t="shared" si="279"/>
        <v>46956.135714285716</v>
      </c>
      <c r="AA437" s="60">
        <f t="shared" si="262"/>
        <v>46956.135714285716</v>
      </c>
      <c r="AB437" s="60">
        <f t="shared" si="263"/>
        <v>160433.465</v>
      </c>
      <c r="AC437" s="62">
        <f>'[1]2019'!AC406</f>
        <v>2.1999999999999999E-2</v>
      </c>
      <c r="AD437" s="62">
        <v>0.02</v>
      </c>
      <c r="AE437" s="63">
        <f t="shared" si="286"/>
        <v>3529.5362299999997</v>
      </c>
      <c r="AF437" s="64">
        <f t="shared" si="280"/>
        <v>160433.465</v>
      </c>
      <c r="AG437" s="35">
        <f t="shared" si="281"/>
        <v>0</v>
      </c>
      <c r="AS437" s="94" t="s">
        <v>856</v>
      </c>
      <c r="AT437" s="434">
        <f t="shared" si="282"/>
        <v>0.44047618649215675</v>
      </c>
      <c r="AU437" s="433">
        <f t="shared" si="283"/>
        <v>0.5833333293492996</v>
      </c>
      <c r="AV437" s="437">
        <f t="shared" si="284"/>
        <v>0.14285714285714285</v>
      </c>
    </row>
    <row r="438" spans="1:253" ht="38.25" customHeight="1" outlineLevel="1">
      <c r="A438" s="48">
        <f t="shared" si="269"/>
        <v>255</v>
      </c>
      <c r="B438" s="49" t="str">
        <f>'[1]2019'!B407</f>
        <v>Линия электропередачи(ВЛИ-0,4 кВ)от КТПН-1 ф.Л1.1;Л1.2;Л1.3;Л1.4 для электроснабжения ИЖС в п.Самусь, Э00000197</v>
      </c>
      <c r="C438" s="84"/>
      <c r="D438" s="70" t="s">
        <v>147</v>
      </c>
      <c r="E438" s="70" t="s">
        <v>128</v>
      </c>
      <c r="F438" s="71"/>
      <c r="G438" s="72"/>
      <c r="H438" s="51" t="s">
        <v>823</v>
      </c>
      <c r="I438" s="73"/>
      <c r="J438" s="74" t="s">
        <v>168</v>
      </c>
      <c r="K438" s="75">
        <v>180</v>
      </c>
      <c r="L438" s="74">
        <v>180</v>
      </c>
      <c r="M438" s="75"/>
      <c r="N438" s="76">
        <v>42978</v>
      </c>
      <c r="O438" s="76"/>
      <c r="P438" s="77">
        <f>'[1]2019'!R407</f>
        <v>2147027.86</v>
      </c>
      <c r="Q438" s="98"/>
      <c r="R438" s="59">
        <f t="shared" si="255"/>
        <v>2147027.86</v>
      </c>
      <c r="S438" s="59">
        <f>'[1]2019'!S407+'[1]2019'!Z407</f>
        <v>333982.11155555554</v>
      </c>
      <c r="T438" s="59">
        <f>'[1]2019'!U407</f>
        <v>1813045.748444444</v>
      </c>
      <c r="U438" s="59">
        <f t="shared" si="285"/>
        <v>1669910.5577777773</v>
      </c>
      <c r="V438" s="59">
        <f t="shared" si="275"/>
        <v>11927.932555555555</v>
      </c>
      <c r="W438" s="59">
        <f t="shared" si="258"/>
        <v>11927.932555555555</v>
      </c>
      <c r="X438" s="59">
        <f t="shared" si="259"/>
        <v>0</v>
      </c>
      <c r="Y438" s="59">
        <f t="shared" si="260"/>
        <v>11927.932555555555</v>
      </c>
      <c r="Z438" s="60">
        <f t="shared" si="279"/>
        <v>143135.19066666666</v>
      </c>
      <c r="AA438" s="60">
        <f t="shared" si="262"/>
        <v>143135.19066666666</v>
      </c>
      <c r="AB438" s="60">
        <f t="shared" si="263"/>
        <v>1741478.1531111107</v>
      </c>
      <c r="AC438" s="62">
        <f>'[1]2019'!AC407</f>
        <v>2.1999999999999999E-2</v>
      </c>
      <c r="AD438" s="62">
        <v>0.02</v>
      </c>
      <c r="AE438" s="63">
        <f t="shared" si="286"/>
        <v>38312.519368444431</v>
      </c>
      <c r="AF438" s="64">
        <f t="shared" si="280"/>
        <v>1741478.1531111107</v>
      </c>
      <c r="AG438" s="35">
        <f t="shared" si="281"/>
        <v>0</v>
      </c>
      <c r="AS438" s="94" t="s">
        <v>857</v>
      </c>
      <c r="AT438" s="434">
        <f t="shared" si="282"/>
        <v>0.15555555555555556</v>
      </c>
      <c r="AU438" s="433">
        <f t="shared" si="283"/>
        <v>0.22222222222222224</v>
      </c>
      <c r="AV438" s="437">
        <f t="shared" si="284"/>
        <v>6.666666666666668E-2</v>
      </c>
    </row>
    <row r="439" spans="1:253" ht="25.5" outlineLevel="1">
      <c r="A439" s="48">
        <f t="shared" si="269"/>
        <v>256</v>
      </c>
      <c r="B439" s="49" t="str">
        <f>'[1]2019'!B408</f>
        <v>Электроснабжение садовых участков от ТП-ОР-16-1 в п.Орловка, Э00000207</v>
      </c>
      <c r="C439" s="117"/>
      <c r="D439" s="70" t="s">
        <v>147</v>
      </c>
      <c r="E439" s="70" t="s">
        <v>128</v>
      </c>
      <c r="F439" s="71"/>
      <c r="G439" s="72"/>
      <c r="H439" s="51" t="s">
        <v>824</v>
      </c>
      <c r="I439" s="73"/>
      <c r="J439" s="74" t="s">
        <v>266</v>
      </c>
      <c r="K439" s="75">
        <v>300</v>
      </c>
      <c r="L439" s="74">
        <v>300</v>
      </c>
      <c r="M439" s="75"/>
      <c r="N439" s="76">
        <v>43056</v>
      </c>
      <c r="O439" s="76"/>
      <c r="P439" s="77">
        <f>'[1]2019'!R408</f>
        <v>161591.74</v>
      </c>
      <c r="Q439" s="78"/>
      <c r="R439" s="59">
        <f t="shared" si="255"/>
        <v>161591.74</v>
      </c>
      <c r="S439" s="59">
        <f>'[1]2019'!S408+'[1]2019'!Z408</f>
        <v>13465.978333333333</v>
      </c>
      <c r="T439" s="59">
        <f>'[1]2019'!U408</f>
        <v>148125.76166666666</v>
      </c>
      <c r="U439" s="59">
        <f t="shared" si="285"/>
        <v>141662.09206666666</v>
      </c>
      <c r="V439" s="59">
        <f t="shared" si="275"/>
        <v>538.63913333333335</v>
      </c>
      <c r="W439" s="59">
        <f t="shared" si="258"/>
        <v>538.63913333333335</v>
      </c>
      <c r="X439" s="59">
        <f t="shared" si="259"/>
        <v>0</v>
      </c>
      <c r="Y439" s="59">
        <f t="shared" si="260"/>
        <v>538.63913333333335</v>
      </c>
      <c r="Z439" s="60">
        <f t="shared" si="279"/>
        <v>6463.6696000000002</v>
      </c>
      <c r="AA439" s="60">
        <f t="shared" si="262"/>
        <v>6463.6696000000002</v>
      </c>
      <c r="AB439" s="60">
        <f t="shared" si="263"/>
        <v>144893.92686666665</v>
      </c>
      <c r="AC439" s="62">
        <f>'[1]2019'!AC408</f>
        <v>2.1999999999999999E-2</v>
      </c>
      <c r="AD439" s="62">
        <v>0.02</v>
      </c>
      <c r="AE439" s="63">
        <f t="shared" si="286"/>
        <v>3187.6663910666662</v>
      </c>
      <c r="AF439" s="64">
        <f t="shared" si="280"/>
        <v>144893.92686666665</v>
      </c>
      <c r="AG439" s="35">
        <f t="shared" si="281"/>
        <v>0</v>
      </c>
      <c r="AS439" s="94" t="s">
        <v>856</v>
      </c>
      <c r="AT439" s="434">
        <f t="shared" si="282"/>
        <v>8.3333333333333329E-2</v>
      </c>
      <c r="AU439" s="433">
        <f t="shared" si="283"/>
        <v>0.12333333333333334</v>
      </c>
      <c r="AV439" s="437">
        <f t="shared" si="284"/>
        <v>4.0000000000000008E-2</v>
      </c>
    </row>
    <row r="440" spans="1:253" ht="25.5" outlineLevel="1">
      <c r="A440" s="48">
        <f t="shared" si="269"/>
        <v>257</v>
      </c>
      <c r="B440" s="49" t="str">
        <f>'[1]2019'!B409</f>
        <v>КТПН-1 .ТП У-15-9 по ул. Розы Люксембург п. Самусь (ИЖС), Э00000212</v>
      </c>
      <c r="C440" s="117"/>
      <c r="D440" s="70" t="s">
        <v>147</v>
      </c>
      <c r="E440" s="70" t="s">
        <v>128</v>
      </c>
      <c r="F440" s="71"/>
      <c r="G440" s="72"/>
      <c r="H440" s="51" t="s">
        <v>825</v>
      </c>
      <c r="I440" s="73"/>
      <c r="J440" s="74" t="s">
        <v>87</v>
      </c>
      <c r="K440" s="75">
        <v>240</v>
      </c>
      <c r="L440" s="74">
        <v>240</v>
      </c>
      <c r="M440" s="75"/>
      <c r="N440" s="76">
        <v>43100</v>
      </c>
      <c r="O440" s="76"/>
      <c r="P440" s="77">
        <f>'[1]2019'!R409</f>
        <v>694827.04</v>
      </c>
      <c r="Q440" s="78"/>
      <c r="R440" s="59">
        <f t="shared" si="255"/>
        <v>694827.04</v>
      </c>
      <c r="S440" s="59">
        <f>'[1]2019'!S409+'[1]2019'!Z409</f>
        <v>69482.703999999998</v>
      </c>
      <c r="T440" s="59">
        <f>'[1]2019'!U409</f>
        <v>625344.33600000013</v>
      </c>
      <c r="U440" s="59">
        <f t="shared" si="285"/>
        <v>590602.98400000017</v>
      </c>
      <c r="V440" s="59">
        <f t="shared" si="275"/>
        <v>2895.1126666666669</v>
      </c>
      <c r="W440" s="59">
        <f t="shared" si="258"/>
        <v>2895.1126666666669</v>
      </c>
      <c r="X440" s="59">
        <f t="shared" si="259"/>
        <v>0</v>
      </c>
      <c r="Y440" s="59">
        <f t="shared" si="260"/>
        <v>2895.1126666666669</v>
      </c>
      <c r="Z440" s="60">
        <f t="shared" si="279"/>
        <v>34741.351999999999</v>
      </c>
      <c r="AA440" s="60">
        <f t="shared" si="262"/>
        <v>34741.351999999999</v>
      </c>
      <c r="AB440" s="60">
        <f t="shared" si="263"/>
        <v>607973.66000000015</v>
      </c>
      <c r="AC440" s="62">
        <f>'[1]2019'!AC409</f>
        <v>2.1999999999999999E-2</v>
      </c>
      <c r="AD440" s="62">
        <v>0.02</v>
      </c>
      <c r="AE440" s="63">
        <f t="shared" si="286"/>
        <v>13375.420520000003</v>
      </c>
      <c r="AF440" s="64">
        <f t="shared" si="280"/>
        <v>607973.66000000015</v>
      </c>
      <c r="AG440" s="35">
        <f t="shared" si="281"/>
        <v>0</v>
      </c>
      <c r="AS440" s="94" t="s">
        <v>856</v>
      </c>
      <c r="AT440" s="434">
        <f t="shared" si="282"/>
        <v>9.9999999999999992E-2</v>
      </c>
      <c r="AU440" s="433">
        <f t="shared" si="283"/>
        <v>0.15</v>
      </c>
      <c r="AV440" s="437">
        <f t="shared" si="284"/>
        <v>0.05</v>
      </c>
    </row>
    <row r="441" spans="1:253" ht="25.5" outlineLevel="1">
      <c r="A441" s="48">
        <f t="shared" si="269"/>
        <v>258</v>
      </c>
      <c r="B441" s="49" t="str">
        <f>'[1]2019'!B410</f>
        <v>Линия электропередачи (ВЛИ-6 кВ) для электроснабжения КТПН-1 ИЖС в п.Самусь, Э00000196</v>
      </c>
      <c r="C441" s="117"/>
      <c r="D441" s="70" t="s">
        <v>147</v>
      </c>
      <c r="E441" s="70" t="s">
        <v>128</v>
      </c>
      <c r="F441" s="71"/>
      <c r="G441" s="72"/>
      <c r="H441" s="51" t="s">
        <v>826</v>
      </c>
      <c r="I441" s="73"/>
      <c r="J441" s="74" t="s">
        <v>168</v>
      </c>
      <c r="K441" s="75">
        <v>180</v>
      </c>
      <c r="L441" s="74">
        <v>180</v>
      </c>
      <c r="M441" s="75"/>
      <c r="N441" s="76">
        <v>42978</v>
      </c>
      <c r="O441" s="76"/>
      <c r="P441" s="77">
        <f>'[1]2019'!R410</f>
        <v>402862.91</v>
      </c>
      <c r="Q441" s="78"/>
      <c r="R441" s="59">
        <f t="shared" si="255"/>
        <v>402862.91</v>
      </c>
      <c r="S441" s="59">
        <f>'[1]2019'!S410+'[1]2019'!Z410</f>
        <v>62667.563777777774</v>
      </c>
      <c r="T441" s="59">
        <f>'[1]2019'!U410</f>
        <v>340195.3462222222</v>
      </c>
      <c r="U441" s="59">
        <f t="shared" si="285"/>
        <v>313337.81888888887</v>
      </c>
      <c r="V441" s="59">
        <f t="shared" si="275"/>
        <v>2238.1272777777776</v>
      </c>
      <c r="W441" s="59">
        <f t="shared" si="258"/>
        <v>2238.1272777777776</v>
      </c>
      <c r="X441" s="59">
        <f t="shared" si="259"/>
        <v>0</v>
      </c>
      <c r="Y441" s="59">
        <f t="shared" si="260"/>
        <v>2238.1272777777776</v>
      </c>
      <c r="Z441" s="60">
        <f t="shared" si="279"/>
        <v>26857.527333333332</v>
      </c>
      <c r="AA441" s="60">
        <f t="shared" si="262"/>
        <v>26857.527333333332</v>
      </c>
      <c r="AB441" s="60">
        <f t="shared" si="263"/>
        <v>326766.58255555551</v>
      </c>
      <c r="AC441" s="62">
        <f>'[1]2019'!AC410</f>
        <v>2.1999999999999999E-2</v>
      </c>
      <c r="AD441" s="62">
        <v>0.02</v>
      </c>
      <c r="AE441" s="63">
        <f t="shared" si="286"/>
        <v>7188.8648162222207</v>
      </c>
      <c r="AF441" s="64">
        <f t="shared" si="280"/>
        <v>326766.58255555551</v>
      </c>
      <c r="AG441" s="35">
        <f t="shared" si="281"/>
        <v>0</v>
      </c>
      <c r="AS441" s="94" t="s">
        <v>856</v>
      </c>
      <c r="AT441" s="434">
        <f t="shared" si="282"/>
        <v>0.15555555555555556</v>
      </c>
      <c r="AU441" s="433">
        <f t="shared" si="283"/>
        <v>0.22222222222222221</v>
      </c>
      <c r="AV441" s="437">
        <f t="shared" si="284"/>
        <v>6.6666666666666652E-2</v>
      </c>
    </row>
    <row r="442" spans="1:253" ht="25.5" outlineLevel="1">
      <c r="A442" s="48">
        <f t="shared" si="269"/>
        <v>259</v>
      </c>
      <c r="B442" s="49" t="str">
        <f>'[1]2019'!B411</f>
        <v>ВЛИ-0,4 кВ от ТП У-15-4 ф.йй до нежилого здания по ул. Пекарского 27 п. Самусь, Э00000232</v>
      </c>
      <c r="C442" s="117"/>
      <c r="D442" s="70" t="s">
        <v>147</v>
      </c>
      <c r="E442" s="70" t="s">
        <v>128</v>
      </c>
      <c r="F442" s="71"/>
      <c r="G442" s="72"/>
      <c r="H442" s="51" t="s">
        <v>827</v>
      </c>
      <c r="I442" s="73"/>
      <c r="J442" s="74" t="s">
        <v>149</v>
      </c>
      <c r="K442" s="75">
        <v>120</v>
      </c>
      <c r="L442" s="74">
        <v>120</v>
      </c>
      <c r="M442" s="75"/>
      <c r="N442" s="76">
        <v>43312</v>
      </c>
      <c r="O442" s="76"/>
      <c r="P442" s="77">
        <f>'[1]2019'!R411</f>
        <v>91226.3</v>
      </c>
      <c r="Q442" s="78"/>
      <c r="R442" s="59">
        <f t="shared" si="255"/>
        <v>91226.3</v>
      </c>
      <c r="S442" s="59">
        <f>'[1]2019'!S411+'[1]2019'!Z411</f>
        <v>12923.725833333332</v>
      </c>
      <c r="T442" s="59">
        <f>'[1]2019'!U411</f>
        <v>78302.574166666658</v>
      </c>
      <c r="U442" s="59">
        <f>T442+Q442-Z442</f>
        <v>69179.944166666653</v>
      </c>
      <c r="V442" s="59">
        <f>IF(K442=0,0,P442/K442)</f>
        <v>760.21916666666664</v>
      </c>
      <c r="W442" s="59">
        <f>IF(L442=0,0,IF(K442&gt;L442,V442,P442/L442))</f>
        <v>760.21916666666664</v>
      </c>
      <c r="X442" s="59">
        <f>IF(M442=0,0,R442/M442)</f>
        <v>0</v>
      </c>
      <c r="Y442" s="59">
        <f>IF(L442=0,0,IF(M442&gt;L442,X442,R442/L442))</f>
        <v>760.21916666666664</v>
      </c>
      <c r="Z442" s="60">
        <f>IF($N442&gt;$T$13,(DATEDIF($N442,$U$13,"M")*$X442),IF($Q442=0,(IF(V442*12&lt;T442,V442*12,T442)),(DATEDIF($T$13,$O442,"M")+1)*V442+(DATEDIF($O442,$U$13,"M")*X442)))</f>
        <v>9122.6299999999992</v>
      </c>
      <c r="AA442" s="60">
        <f>IF($N442&gt;$T$13,(DATEDIF($N442,$U$13,"M")*$Y442),IF($Q442=0,(IF(W442*12&lt;U442,W442*12,U442)),(DATEDIF($T$13,$O442,"M")+1)*W442+(DATEDIF($O442,$U$13,"M")*Y442)))</f>
        <v>9122.6299999999992</v>
      </c>
      <c r="AB442" s="60">
        <f>SUM(U442,T442)/2</f>
        <v>73741.259166666656</v>
      </c>
      <c r="AC442" s="62">
        <f>'[1]2019'!AC411</f>
        <v>2.1999999999999999E-2</v>
      </c>
      <c r="AD442" s="62">
        <v>0.02</v>
      </c>
      <c r="AE442" s="63">
        <f t="shared" si="286"/>
        <v>1622.3077016666664</v>
      </c>
      <c r="AF442" s="64">
        <f t="shared" si="280"/>
        <v>73741.259166666656</v>
      </c>
      <c r="AG442" s="35">
        <f t="shared" si="281"/>
        <v>0</v>
      </c>
      <c r="AS442" s="94" t="s">
        <v>857</v>
      </c>
      <c r="AT442" s="434">
        <f t="shared" si="282"/>
        <v>0.14166666666666664</v>
      </c>
      <c r="AU442" s="433">
        <f t="shared" si="283"/>
        <v>0.24166666666666664</v>
      </c>
      <c r="AV442" s="437">
        <f t="shared" si="284"/>
        <v>0.1</v>
      </c>
    </row>
    <row r="443" spans="1:253" ht="25.5" outlineLevel="1">
      <c r="A443" s="48">
        <f t="shared" si="269"/>
        <v>260</v>
      </c>
      <c r="B443" s="49" t="str">
        <f>'[1]2019'!B412</f>
        <v>КВЛ-0,4 кВ от ТП У-11-4 ф.-2 до НТСГБ "Судостроитель-2", п.Самусь, Э00000222</v>
      </c>
      <c r="C443" s="117"/>
      <c r="D443" s="70" t="s">
        <v>147</v>
      </c>
      <c r="E443" s="70" t="s">
        <v>128</v>
      </c>
      <c r="F443" s="71"/>
      <c r="G443" s="72"/>
      <c r="H443" s="51" t="s">
        <v>828</v>
      </c>
      <c r="I443" s="73"/>
      <c r="J443" s="74" t="s">
        <v>149</v>
      </c>
      <c r="K443" s="75">
        <v>120</v>
      </c>
      <c r="L443" s="74">
        <v>120</v>
      </c>
      <c r="M443" s="75"/>
      <c r="N443" s="76">
        <v>43234</v>
      </c>
      <c r="O443" s="76"/>
      <c r="P443" s="77">
        <f>'[1]2019'!R412</f>
        <v>533681.09</v>
      </c>
      <c r="Q443" s="78"/>
      <c r="R443" s="59">
        <f t="shared" si="255"/>
        <v>533681.09</v>
      </c>
      <c r="S443" s="59">
        <f>'[1]2019'!S412+'[1]2019'!Z412</f>
        <v>78309.610000000015</v>
      </c>
      <c r="T443" s="59">
        <f>'[1]2019'!U412</f>
        <v>455371.48</v>
      </c>
      <c r="U443" s="59">
        <f>T443+Q443-Z443</f>
        <v>400916.8</v>
      </c>
      <c r="V443" s="59">
        <v>4537.8900000000003</v>
      </c>
      <c r="W443" s="59">
        <v>4537.8900000000003</v>
      </c>
      <c r="X443" s="59">
        <f>IF(M443=0,0,R443/M443)</f>
        <v>0</v>
      </c>
      <c r="Y443" s="59">
        <v>4537.8900000000003</v>
      </c>
      <c r="Z443" s="60">
        <f>IF($N443&gt;$T$13,(DATEDIF($N443,$U$13,"M")*$X443),IF($Q443=0,(IF(V443*12&lt;T443,V443*12,T443)),(DATEDIF($T$13,$O443,"M")+1)*V443+(DATEDIF($O443,$U$13,"M")*X443)))</f>
        <v>54454.680000000008</v>
      </c>
      <c r="AA443" s="60">
        <f>IF($N443&gt;$T$13,(DATEDIF($N443,$U$13,"M")*$Y443),IF($Q443=0,(IF(W443*12&lt;U443,W443*12,U443)),(DATEDIF($T$13,$O443,"M")+1)*W443+(DATEDIF($O443,$U$13,"M")*Y443)))</f>
        <v>54454.680000000008</v>
      </c>
      <c r="AB443" s="60">
        <f>SUM(U443,T443)/2</f>
        <v>428144.14</v>
      </c>
      <c r="AC443" s="62">
        <f>'[1]2019'!AC412</f>
        <v>2.1999999999999999E-2</v>
      </c>
      <c r="AD443" s="62">
        <v>0.02</v>
      </c>
      <c r="AE443" s="63">
        <f t="shared" si="286"/>
        <v>9419.1710800000001</v>
      </c>
      <c r="AF443" s="64">
        <f t="shared" si="280"/>
        <v>428144.14</v>
      </c>
      <c r="AG443" s="35">
        <f t="shared" si="281"/>
        <v>0</v>
      </c>
      <c r="AS443" s="94" t="s">
        <v>857</v>
      </c>
      <c r="AT443" s="434">
        <f t="shared" si="282"/>
        <v>0.14673484121387928</v>
      </c>
      <c r="AU443" s="433">
        <f t="shared" si="283"/>
        <v>0.24877083428232402</v>
      </c>
      <c r="AV443" s="437">
        <f t="shared" si="284"/>
        <v>0.10203599306844474</v>
      </c>
    </row>
    <row r="444" spans="1:253" s="120" customFormat="1" ht="25.5" outlineLevel="1">
      <c r="A444" s="48">
        <f>A441+1</f>
        <v>259</v>
      </c>
      <c r="B444" s="49" t="s">
        <v>829</v>
      </c>
      <c r="C444" s="117"/>
      <c r="D444" s="48" t="s">
        <v>147</v>
      </c>
      <c r="E444" s="48" t="s">
        <v>128</v>
      </c>
      <c r="F444" s="51"/>
      <c r="G444" s="52"/>
      <c r="H444" s="51" t="s">
        <v>830</v>
      </c>
      <c r="I444" s="73"/>
      <c r="J444" s="74" t="s">
        <v>149</v>
      </c>
      <c r="K444" s="74">
        <v>120</v>
      </c>
      <c r="L444" s="74">
        <v>120</v>
      </c>
      <c r="M444" s="56"/>
      <c r="N444" s="76">
        <v>43708</v>
      </c>
      <c r="O444" s="118"/>
      <c r="P444" s="77">
        <f>'[1]2019'!R414</f>
        <v>116660.07</v>
      </c>
      <c r="Q444" s="100"/>
      <c r="R444" s="59">
        <f t="shared" si="255"/>
        <v>116660.07</v>
      </c>
      <c r="S444" s="59">
        <f>'[1]2019'!S413+'[1]2019'!Z413</f>
        <v>10053.843333333334</v>
      </c>
      <c r="T444" s="59">
        <f>IF(S444&lt;P444,(P444-S444),0)</f>
        <v>106606.22666666667</v>
      </c>
      <c r="U444" s="59">
        <f t="shared" si="285"/>
        <v>94940.219666666671</v>
      </c>
      <c r="V444" s="59">
        <f t="shared" si="275"/>
        <v>972.16725000000008</v>
      </c>
      <c r="W444" s="59">
        <f t="shared" si="258"/>
        <v>972.16725000000008</v>
      </c>
      <c r="X444" s="59">
        <f t="shared" si="259"/>
        <v>0</v>
      </c>
      <c r="Y444" s="59">
        <f t="shared" si="260"/>
        <v>972.16725000000008</v>
      </c>
      <c r="Z444" s="60">
        <f t="shared" si="279"/>
        <v>11666.007000000001</v>
      </c>
      <c r="AA444" s="60">
        <f t="shared" si="262"/>
        <v>11666.007000000001</v>
      </c>
      <c r="AB444" s="60">
        <f t="shared" si="263"/>
        <v>100773.22316666666</v>
      </c>
      <c r="AC444" s="62">
        <f>'[1]2019'!AC414</f>
        <v>2.1999999999999999E-2</v>
      </c>
      <c r="AD444" s="62">
        <v>0.02</v>
      </c>
      <c r="AE444" s="63">
        <f t="shared" ref="AE444:AE447" si="287">IF($C$3="УСН",0,IF(AND($E444="движимое",N444&gt;$AF$1),0,IF($G387=0,AB444*AC444,G444*AD444)))</f>
        <v>2217.0109096666665</v>
      </c>
      <c r="AF444" s="64">
        <f t="shared" si="280"/>
        <v>100773.22316666666</v>
      </c>
      <c r="AG444" s="35">
        <f t="shared" si="281"/>
        <v>0</v>
      </c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94" t="s">
        <v>857</v>
      </c>
      <c r="AT444" s="434">
        <f t="shared" si="282"/>
        <v>8.6180672901476352E-2</v>
      </c>
      <c r="AU444" s="433">
        <f t="shared" si="283"/>
        <v>0.18618067290147636</v>
      </c>
      <c r="AV444" s="437">
        <f t="shared" si="284"/>
        <v>0.1</v>
      </c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</row>
    <row r="445" spans="1:253" s="120" customFormat="1" ht="25.5" outlineLevel="1">
      <c r="A445" s="48">
        <f t="shared" si="269"/>
        <v>260</v>
      </c>
      <c r="B445" s="105" t="s">
        <v>831</v>
      </c>
      <c r="C445" s="117"/>
      <c r="D445" s="48" t="s">
        <v>147</v>
      </c>
      <c r="E445" s="48" t="s">
        <v>128</v>
      </c>
      <c r="F445" s="51"/>
      <c r="G445" s="52"/>
      <c r="H445" s="51" t="s">
        <v>832</v>
      </c>
      <c r="I445" s="53"/>
      <c r="J445" s="74" t="s">
        <v>149</v>
      </c>
      <c r="K445" s="74">
        <v>120</v>
      </c>
      <c r="L445" s="74">
        <v>120</v>
      </c>
      <c r="M445" s="56"/>
      <c r="N445" s="76">
        <v>43708</v>
      </c>
      <c r="O445" s="56"/>
      <c r="P445" s="77">
        <f>'[1]2019'!R415</f>
        <v>418625.79</v>
      </c>
      <c r="Q445" s="100"/>
      <c r="R445" s="59">
        <f t="shared" si="255"/>
        <v>418625.79</v>
      </c>
      <c r="S445" s="59">
        <f>'[1]2019'!S414+'[1]2019'!Z414</f>
        <v>1944.3345000000002</v>
      </c>
      <c r="T445" s="59">
        <f>IF(S445&lt;P445,(P445-S445),0)</f>
        <v>416681.45549999998</v>
      </c>
      <c r="U445" s="59">
        <f t="shared" si="285"/>
        <v>377030.21549999999</v>
      </c>
      <c r="V445" s="59">
        <v>3304.27</v>
      </c>
      <c r="W445" s="59">
        <v>3304.27</v>
      </c>
      <c r="X445" s="59">
        <f t="shared" si="259"/>
        <v>0</v>
      </c>
      <c r="Y445" s="59">
        <v>3304.27</v>
      </c>
      <c r="Z445" s="60">
        <f t="shared" si="279"/>
        <v>39651.24</v>
      </c>
      <c r="AA445" s="60">
        <f t="shared" si="262"/>
        <v>39651.24</v>
      </c>
      <c r="AB445" s="60">
        <f t="shared" si="263"/>
        <v>396855.83549999999</v>
      </c>
      <c r="AC445" s="62">
        <f>'[1]2019'!AC415</f>
        <v>2.1999999999999999E-2</v>
      </c>
      <c r="AD445" s="62">
        <v>0.02</v>
      </c>
      <c r="AE445" s="63">
        <f t="shared" si="287"/>
        <v>8730.8283809999994</v>
      </c>
      <c r="AF445" s="64">
        <f t="shared" si="280"/>
        <v>396855.83549999999</v>
      </c>
      <c r="AG445" s="35">
        <f t="shared" si="281"/>
        <v>0</v>
      </c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94" t="s">
        <v>857</v>
      </c>
      <c r="AT445" s="434">
        <f t="shared" si="282"/>
        <v>4.6445645405649759E-3</v>
      </c>
      <c r="AU445" s="433">
        <f t="shared" si="283"/>
        <v>9.9362188125103321E-2</v>
      </c>
      <c r="AV445" s="437">
        <f t="shared" si="284"/>
        <v>9.4717623584538349E-2</v>
      </c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</row>
    <row r="446" spans="1:253" s="43" customFormat="1" ht="39" customHeight="1" outlineLevel="3">
      <c r="A446" s="48">
        <f t="shared" si="269"/>
        <v>261</v>
      </c>
      <c r="B446" s="105" t="s">
        <v>833</v>
      </c>
      <c r="C446" s="117"/>
      <c r="D446" s="48" t="s">
        <v>147</v>
      </c>
      <c r="E446" s="48" t="s">
        <v>128</v>
      </c>
      <c r="F446" s="49"/>
      <c r="G446" s="52"/>
      <c r="H446" s="51" t="s">
        <v>834</v>
      </c>
      <c r="I446" s="53"/>
      <c r="J446" s="74" t="s">
        <v>149</v>
      </c>
      <c r="K446" s="74">
        <v>120</v>
      </c>
      <c r="L446" s="74">
        <v>120</v>
      </c>
      <c r="M446" s="55"/>
      <c r="N446" s="76">
        <v>43708</v>
      </c>
      <c r="O446" s="56"/>
      <c r="P446" s="77">
        <f>'[1]2019'!R416</f>
        <v>787564.72</v>
      </c>
      <c r="Q446" s="59"/>
      <c r="R446" s="59">
        <f t="shared" si="255"/>
        <v>787564.72</v>
      </c>
      <c r="S446" s="59">
        <f>'[1]2019'!S415+'[1]2019'!Z415</f>
        <v>13217.063</v>
      </c>
      <c r="T446" s="59">
        <f>IF(S446&lt;P446,(P446-S446),0)</f>
        <v>774347.65700000001</v>
      </c>
      <c r="U446" s="59">
        <f>T446+Q446-Z446</f>
        <v>696391.21699999995</v>
      </c>
      <c r="V446" s="59">
        <v>6496.37</v>
      </c>
      <c r="W446" s="59">
        <v>6496.37</v>
      </c>
      <c r="X446" s="59">
        <f>IF(M446=0,0,R446/M446)</f>
        <v>0</v>
      </c>
      <c r="Y446" s="59">
        <v>6496.37</v>
      </c>
      <c r="Z446" s="60">
        <f>IF($N446&gt;$T$13,(DATEDIF($N446,$U$13,"M")*$X446),IF($Q446=0,(IF(V446*12&lt;T446,V446*12,T446)),(DATEDIF($T$13,$O446,"M")+1)*V446+(DATEDIF($O446,$U$13,"M")*X446)))</f>
        <v>77956.44</v>
      </c>
      <c r="AA446" s="60">
        <f>IF($N446&gt;$T$13,(DATEDIF($N446,$U$13,"M")*$Y446),IF($Q446=0,(IF(W446*12&lt;U446,W446*12,U446)),(DATEDIF($T$13,$O446,"M")+1)*W446+(DATEDIF($O446,$U$13,"M")*Y446)))</f>
        <v>77956.44</v>
      </c>
      <c r="AB446" s="60">
        <f>SUM(U446,T446)/2</f>
        <v>735369.43699999992</v>
      </c>
      <c r="AC446" s="62">
        <v>2.1999999999999999E-2</v>
      </c>
      <c r="AD446" s="62">
        <v>0.02</v>
      </c>
      <c r="AE446" s="63">
        <f t="shared" si="287"/>
        <v>16178.127613999997</v>
      </c>
      <c r="AF446" s="64">
        <f t="shared" si="280"/>
        <v>735369.43699999992</v>
      </c>
      <c r="AG446" s="35">
        <f t="shared" si="281"/>
        <v>0</v>
      </c>
      <c r="AS446" s="94" t="s">
        <v>856</v>
      </c>
      <c r="AT446" s="434">
        <f t="shared" si="282"/>
        <v>1.6782192833625153E-2</v>
      </c>
      <c r="AU446" s="433">
        <f t="shared" si="283"/>
        <v>0.11576636266794683</v>
      </c>
      <c r="AV446" s="437">
        <f t="shared" si="284"/>
        <v>9.8984169834321678E-2</v>
      </c>
    </row>
    <row r="447" spans="1:253" s="43" customFormat="1" ht="29.25" customHeight="1" outlineLevel="3">
      <c r="A447" s="48">
        <f t="shared" si="269"/>
        <v>262</v>
      </c>
      <c r="B447" s="105" t="s">
        <v>835</v>
      </c>
      <c r="C447" s="117"/>
      <c r="D447" s="48" t="s">
        <v>147</v>
      </c>
      <c r="E447" s="48" t="s">
        <v>128</v>
      </c>
      <c r="F447" s="49"/>
      <c r="G447" s="52"/>
      <c r="H447" s="51" t="s">
        <v>836</v>
      </c>
      <c r="I447" s="53"/>
      <c r="J447" s="74" t="s">
        <v>87</v>
      </c>
      <c r="K447" s="74">
        <v>240</v>
      </c>
      <c r="L447" s="74">
        <v>240</v>
      </c>
      <c r="M447" s="55"/>
      <c r="N447" s="76">
        <v>43708</v>
      </c>
      <c r="O447" s="56"/>
      <c r="P447" s="77">
        <f>'[1]2019'!R417</f>
        <v>493863.1</v>
      </c>
      <c r="Q447" s="59"/>
      <c r="R447" s="59">
        <f t="shared" si="255"/>
        <v>493863.1</v>
      </c>
      <c r="S447" s="59">
        <f>'[1]2019'!S416+'[1]2019'!Z416</f>
        <v>25985.488000000001</v>
      </c>
      <c r="T447" s="59">
        <f t="shared" ref="T447:T452" si="288">IF(S447&lt;P447,(P447-S447),0)</f>
        <v>467877.61199999996</v>
      </c>
      <c r="U447" s="59">
        <f t="shared" ref="U447:U452" si="289">T447+Q447-Z447</f>
        <v>443184.45699999994</v>
      </c>
      <c r="V447" s="59">
        <f t="shared" ref="V447:V452" si="290">IF(K447=0,0,P447/K447)</f>
        <v>2057.7629166666666</v>
      </c>
      <c r="W447" s="59">
        <f t="shared" ref="W447:W452" si="291">IF(L447=0,0,IF(K447&gt;L447,V447,P447/L447))</f>
        <v>2057.7629166666666</v>
      </c>
      <c r="X447" s="59">
        <f t="shared" ref="X447:X452" si="292">IF(M447=0,0,R447/M447)</f>
        <v>0</v>
      </c>
      <c r="Y447" s="59">
        <f t="shared" ref="Y447:Y452" si="293">IF(L447=0,0,IF(M447&gt;L447,X447,R447/L447))</f>
        <v>2057.7629166666666</v>
      </c>
      <c r="Z447" s="60">
        <f t="shared" ref="Z447:Z453" si="294">IF($N447&gt;$T$13,(DATEDIF($N447,$U$13,"M")*$X447),IF($Q447=0,(IF(V447*12&lt;T447,V447*12,T447)),(DATEDIF($T$13,$O447,"M")+1)*V447+(DATEDIF($O447,$U$13,"M")*X447)))</f>
        <v>24693.154999999999</v>
      </c>
      <c r="AA447" s="60">
        <f t="shared" ref="AA447:AA452" si="295">IF($N447&gt;$T$13,(DATEDIF($N447,$U$13,"M")*$Y447),IF($Q447=0,(IF(W447*12&lt;U447,W447*12,U447)),(DATEDIF($T$13,$O447,"M")+1)*W447+(DATEDIF($O447,$U$13,"M")*Y447)))</f>
        <v>24693.154999999999</v>
      </c>
      <c r="AB447" s="60">
        <f t="shared" ref="AB447:AB452" si="296">SUM(U447,T447)/2</f>
        <v>455531.03449999995</v>
      </c>
      <c r="AC447" s="62">
        <v>2.1999999999999999E-2</v>
      </c>
      <c r="AD447" s="62">
        <v>0.02</v>
      </c>
      <c r="AE447" s="63">
        <f t="shared" si="287"/>
        <v>10021.682758999998</v>
      </c>
      <c r="AF447" s="64">
        <f t="shared" si="280"/>
        <v>455531.03449999995</v>
      </c>
      <c r="AG447" s="35">
        <f t="shared" si="281"/>
        <v>0</v>
      </c>
      <c r="AS447" s="94" t="s">
        <v>856</v>
      </c>
      <c r="AT447" s="434">
        <f t="shared" si="282"/>
        <v>5.2616783882011034E-2</v>
      </c>
      <c r="AU447" s="433">
        <f t="shared" si="283"/>
        <v>0.10261678388201102</v>
      </c>
      <c r="AV447" s="437">
        <f t="shared" si="284"/>
        <v>4.9999999999999989E-2</v>
      </c>
    </row>
    <row r="448" spans="1:253" s="43" customFormat="1" ht="43.5" customHeight="1" outlineLevel="3">
      <c r="A448" s="48">
        <f t="shared" si="269"/>
        <v>263</v>
      </c>
      <c r="B448" s="105" t="s">
        <v>837</v>
      </c>
      <c r="C448" s="117"/>
      <c r="D448" s="48" t="s">
        <v>147</v>
      </c>
      <c r="E448" s="48" t="s">
        <v>128</v>
      </c>
      <c r="F448" s="49"/>
      <c r="G448" s="52"/>
      <c r="H448" s="51" t="s">
        <v>838</v>
      </c>
      <c r="I448" s="53"/>
      <c r="J448" s="74" t="s">
        <v>149</v>
      </c>
      <c r="K448" s="74">
        <v>120</v>
      </c>
      <c r="L448" s="74">
        <v>120</v>
      </c>
      <c r="M448" s="55"/>
      <c r="N448" s="76">
        <v>43830</v>
      </c>
      <c r="O448" s="56"/>
      <c r="P448" s="77">
        <f>'[1]2019'!R419</f>
        <v>1714956.91</v>
      </c>
      <c r="Q448" s="59"/>
      <c r="R448" s="59">
        <f t="shared" si="255"/>
        <v>1714956.91</v>
      </c>
      <c r="S448" s="59">
        <f>'[1]2019'!S418+'[1]2019'!Z418</f>
        <v>0</v>
      </c>
      <c r="T448" s="59">
        <f t="shared" si="288"/>
        <v>1714956.91</v>
      </c>
      <c r="U448" s="59">
        <f t="shared" si="289"/>
        <v>1543461.219</v>
      </c>
      <c r="V448" s="59">
        <f t="shared" si="290"/>
        <v>14291.307583333333</v>
      </c>
      <c r="W448" s="59">
        <f t="shared" si="291"/>
        <v>14291.307583333333</v>
      </c>
      <c r="X448" s="59">
        <f t="shared" si="292"/>
        <v>0</v>
      </c>
      <c r="Y448" s="59">
        <f t="shared" si="293"/>
        <v>14291.307583333333</v>
      </c>
      <c r="Z448" s="60">
        <f t="shared" si="294"/>
        <v>171495.69099999999</v>
      </c>
      <c r="AA448" s="60">
        <f t="shared" si="295"/>
        <v>171495.69099999999</v>
      </c>
      <c r="AB448" s="60">
        <f t="shared" si="296"/>
        <v>1629209.0644999999</v>
      </c>
      <c r="AC448" s="62">
        <v>2.1999999999999999E-2</v>
      </c>
      <c r="AD448" s="62">
        <v>0.02</v>
      </c>
      <c r="AE448" s="63">
        <f t="shared" ref="AE448:AE453" si="297">IF($C$3="УСН",0,IF(AND($E448="движимое",N448&gt;$AF$1),0,IF($G392=0,AB448*AC448,G448*AD448)))</f>
        <v>35842.599418999998</v>
      </c>
      <c r="AF448" s="64">
        <f t="shared" si="280"/>
        <v>1629209.0644999999</v>
      </c>
      <c r="AG448" s="35">
        <f t="shared" si="281"/>
        <v>0</v>
      </c>
      <c r="AS448" s="94" t="s">
        <v>856</v>
      </c>
      <c r="AT448" s="434">
        <f t="shared" si="282"/>
        <v>0</v>
      </c>
      <c r="AU448" s="433">
        <f t="shared" si="283"/>
        <v>0.1</v>
      </c>
      <c r="AV448" s="437">
        <f t="shared" si="284"/>
        <v>0.1</v>
      </c>
    </row>
    <row r="449" spans="1:253" s="43" customFormat="1" ht="42.75" customHeight="1" outlineLevel="3">
      <c r="A449" s="48">
        <f t="shared" si="269"/>
        <v>264</v>
      </c>
      <c r="B449" s="105" t="s">
        <v>839</v>
      </c>
      <c r="C449" s="117"/>
      <c r="D449" s="48" t="s">
        <v>147</v>
      </c>
      <c r="E449" s="48" t="s">
        <v>128</v>
      </c>
      <c r="F449" s="49"/>
      <c r="G449" s="52"/>
      <c r="H449" s="51" t="s">
        <v>840</v>
      </c>
      <c r="I449" s="53"/>
      <c r="J449" s="74" t="s">
        <v>87</v>
      </c>
      <c r="K449" s="74">
        <v>240</v>
      </c>
      <c r="L449" s="74">
        <v>240</v>
      </c>
      <c r="M449" s="55"/>
      <c r="N449" s="76">
        <v>43830</v>
      </c>
      <c r="O449" s="56"/>
      <c r="P449" s="77">
        <f>'[1]2019'!R420</f>
        <v>275418.51</v>
      </c>
      <c r="Q449" s="59"/>
      <c r="R449" s="59">
        <f t="shared" si="255"/>
        <v>275418.51</v>
      </c>
      <c r="S449" s="59">
        <f>'[1]2019'!S419+'[1]2019'!Z419</f>
        <v>0</v>
      </c>
      <c r="T449" s="59">
        <f t="shared" si="288"/>
        <v>275418.51</v>
      </c>
      <c r="U449" s="59">
        <f t="shared" si="289"/>
        <v>261647.5845</v>
      </c>
      <c r="V449" s="59">
        <f t="shared" si="290"/>
        <v>1147.577125</v>
      </c>
      <c r="W449" s="59">
        <f t="shared" si="291"/>
        <v>1147.577125</v>
      </c>
      <c r="X449" s="59">
        <f t="shared" si="292"/>
        <v>0</v>
      </c>
      <c r="Y449" s="59">
        <f t="shared" si="293"/>
        <v>1147.577125</v>
      </c>
      <c r="Z449" s="60">
        <f t="shared" si="294"/>
        <v>13770.925500000001</v>
      </c>
      <c r="AA449" s="60">
        <f t="shared" si="295"/>
        <v>13770.925500000001</v>
      </c>
      <c r="AB449" s="60">
        <f t="shared" si="296"/>
        <v>268533.04725</v>
      </c>
      <c r="AC449" s="62">
        <v>2.1999999999999999E-2</v>
      </c>
      <c r="AD449" s="62">
        <v>0.02</v>
      </c>
      <c r="AE449" s="63">
        <f t="shared" si="297"/>
        <v>5907.7270394999996</v>
      </c>
      <c r="AF449" s="64">
        <f t="shared" si="280"/>
        <v>268533.04725</v>
      </c>
      <c r="AG449" s="35">
        <f t="shared" si="281"/>
        <v>0</v>
      </c>
      <c r="AS449" s="94" t="s">
        <v>856</v>
      </c>
      <c r="AT449" s="434">
        <f t="shared" si="282"/>
        <v>0</v>
      </c>
      <c r="AU449" s="433">
        <f t="shared" si="283"/>
        <v>0.05</v>
      </c>
      <c r="AV449" s="437">
        <f t="shared" si="284"/>
        <v>0.05</v>
      </c>
    </row>
    <row r="450" spans="1:253" s="43" customFormat="1" ht="29.25" customHeight="1" outlineLevel="3">
      <c r="A450" s="48">
        <f t="shared" si="269"/>
        <v>265</v>
      </c>
      <c r="B450" s="105" t="s">
        <v>841</v>
      </c>
      <c r="C450" s="117"/>
      <c r="D450" s="48" t="s">
        <v>147</v>
      </c>
      <c r="E450" s="48" t="s">
        <v>128</v>
      </c>
      <c r="F450" s="49"/>
      <c r="G450" s="52"/>
      <c r="H450" s="51" t="s">
        <v>842</v>
      </c>
      <c r="I450" s="53"/>
      <c r="J450" s="74" t="s">
        <v>149</v>
      </c>
      <c r="K450" s="74">
        <v>120</v>
      </c>
      <c r="L450" s="74">
        <v>120</v>
      </c>
      <c r="M450" s="55"/>
      <c r="N450" s="76">
        <v>43769</v>
      </c>
      <c r="O450" s="56"/>
      <c r="P450" s="77">
        <f>'[1]2019'!R421</f>
        <v>267755.26</v>
      </c>
      <c r="Q450" s="59"/>
      <c r="R450" s="59">
        <f t="shared" si="255"/>
        <v>267755.26</v>
      </c>
      <c r="S450" s="59">
        <f>'[1]2019'!S421+'[1]2019'!Z421</f>
        <v>4462.5876666666672</v>
      </c>
      <c r="T450" s="59">
        <f t="shared" si="288"/>
        <v>263292.67233333335</v>
      </c>
      <c r="U450" s="59">
        <f t="shared" si="289"/>
        <v>236517.14633333334</v>
      </c>
      <c r="V450" s="59">
        <f t="shared" si="290"/>
        <v>2231.2938333333336</v>
      </c>
      <c r="W450" s="59">
        <f t="shared" si="291"/>
        <v>2231.2938333333336</v>
      </c>
      <c r="X450" s="59">
        <f t="shared" si="292"/>
        <v>0</v>
      </c>
      <c r="Y450" s="59">
        <f t="shared" si="293"/>
        <v>2231.2938333333336</v>
      </c>
      <c r="Z450" s="60">
        <f t="shared" si="294"/>
        <v>26775.526000000005</v>
      </c>
      <c r="AA450" s="60">
        <f t="shared" si="295"/>
        <v>26775.526000000005</v>
      </c>
      <c r="AB450" s="60">
        <f t="shared" si="296"/>
        <v>249904.90933333334</v>
      </c>
      <c r="AC450" s="62">
        <v>2.1999999999999999E-2</v>
      </c>
      <c r="AD450" s="62">
        <v>0.02</v>
      </c>
      <c r="AE450" s="63">
        <f t="shared" si="297"/>
        <v>5497.9080053333337</v>
      </c>
      <c r="AF450" s="64">
        <f t="shared" si="280"/>
        <v>249904.90933333334</v>
      </c>
      <c r="AG450" s="35">
        <f t="shared" si="281"/>
        <v>0</v>
      </c>
      <c r="AS450" s="94" t="s">
        <v>857</v>
      </c>
      <c r="AT450" s="434">
        <f t="shared" si="282"/>
        <v>1.666666666666667E-2</v>
      </c>
      <c r="AU450" s="433">
        <f t="shared" si="283"/>
        <v>0.11666666666666668</v>
      </c>
      <c r="AV450" s="437">
        <f t="shared" si="284"/>
        <v>0.1</v>
      </c>
    </row>
    <row r="451" spans="1:253" s="43" customFormat="1" ht="29.25" customHeight="1" outlineLevel="3">
      <c r="A451" s="48">
        <f t="shared" si="269"/>
        <v>266</v>
      </c>
      <c r="B451" s="105" t="s">
        <v>843</v>
      </c>
      <c r="C451" s="117"/>
      <c r="D451" s="48" t="s">
        <v>147</v>
      </c>
      <c r="E451" s="48" t="s">
        <v>128</v>
      </c>
      <c r="F451" s="49"/>
      <c r="G451" s="52"/>
      <c r="H451" s="51" t="s">
        <v>844</v>
      </c>
      <c r="I451" s="53"/>
      <c r="J451" s="74" t="s">
        <v>87</v>
      </c>
      <c r="K451" s="74">
        <v>240</v>
      </c>
      <c r="L451" s="74">
        <v>240</v>
      </c>
      <c r="M451" s="55"/>
      <c r="N451" s="76">
        <v>43769</v>
      </c>
      <c r="O451" s="56"/>
      <c r="P451" s="77">
        <f>'[1]2019'!R422</f>
        <v>2188485.9500000002</v>
      </c>
      <c r="Q451" s="59"/>
      <c r="R451" s="59">
        <f t="shared" si="255"/>
        <v>2188485.9500000002</v>
      </c>
      <c r="S451" s="59">
        <f>'[1]2019'!S422+'[1]2019'!Z422</f>
        <v>18237.382916666669</v>
      </c>
      <c r="T451" s="59">
        <f t="shared" si="288"/>
        <v>2170248.5670833336</v>
      </c>
      <c r="U451" s="59">
        <f t="shared" si="289"/>
        <v>2060824.2695833335</v>
      </c>
      <c r="V451" s="59">
        <f t="shared" si="290"/>
        <v>9118.6914583333346</v>
      </c>
      <c r="W451" s="59">
        <f t="shared" si="291"/>
        <v>9118.6914583333346</v>
      </c>
      <c r="X451" s="59">
        <f t="shared" si="292"/>
        <v>0</v>
      </c>
      <c r="Y451" s="59">
        <f t="shared" si="293"/>
        <v>9118.6914583333346</v>
      </c>
      <c r="Z451" s="60">
        <f t="shared" si="294"/>
        <v>109424.29750000002</v>
      </c>
      <c r="AA451" s="60">
        <f t="shared" si="295"/>
        <v>109424.29750000002</v>
      </c>
      <c r="AB451" s="60">
        <f t="shared" si="296"/>
        <v>2115536.4183333335</v>
      </c>
      <c r="AC451" s="62">
        <v>2.1999999999999999E-2</v>
      </c>
      <c r="AD451" s="62">
        <v>0.02</v>
      </c>
      <c r="AE451" s="63">
        <f t="shared" si="297"/>
        <v>46541.801203333336</v>
      </c>
      <c r="AF451" s="64">
        <f t="shared" si="280"/>
        <v>2115536.4183333335</v>
      </c>
      <c r="AG451" s="35">
        <f t="shared" si="281"/>
        <v>0</v>
      </c>
      <c r="AS451" s="94" t="s">
        <v>856</v>
      </c>
      <c r="AT451" s="434">
        <f t="shared" si="282"/>
        <v>8.3333333333333332E-3</v>
      </c>
      <c r="AU451" s="433">
        <f t="shared" si="283"/>
        <v>5.8333333333333334E-2</v>
      </c>
      <c r="AV451" s="437">
        <f t="shared" si="284"/>
        <v>0.05</v>
      </c>
    </row>
    <row r="452" spans="1:253" s="43" customFormat="1" ht="29.25" customHeight="1" outlineLevel="3">
      <c r="A452" s="48">
        <f t="shared" si="269"/>
        <v>267</v>
      </c>
      <c r="B452" s="105" t="s">
        <v>845</v>
      </c>
      <c r="C452" s="117"/>
      <c r="D452" s="48" t="s">
        <v>147</v>
      </c>
      <c r="E452" s="48" t="s">
        <v>128</v>
      </c>
      <c r="F452" s="49"/>
      <c r="G452" s="52"/>
      <c r="H452" s="51" t="s">
        <v>846</v>
      </c>
      <c r="I452" s="53"/>
      <c r="J452" s="74" t="s">
        <v>149</v>
      </c>
      <c r="K452" s="121">
        <v>120</v>
      </c>
      <c r="L452" s="54">
        <v>120</v>
      </c>
      <c r="M452" s="55"/>
      <c r="N452" s="76">
        <v>43131</v>
      </c>
      <c r="O452" s="56"/>
      <c r="P452" s="77">
        <f>'[1]2019'!R423</f>
        <v>26846.09</v>
      </c>
      <c r="Q452" s="59"/>
      <c r="R452" s="59">
        <f t="shared" si="255"/>
        <v>26846.09</v>
      </c>
      <c r="S452" s="59">
        <f>'[1]2019'!S423+'[1]2019'!Z423</f>
        <v>5145.5005833333344</v>
      </c>
      <c r="T452" s="59">
        <f t="shared" si="288"/>
        <v>21700.589416666666</v>
      </c>
      <c r="U452" s="59">
        <f t="shared" si="289"/>
        <v>19015.980416666665</v>
      </c>
      <c r="V452" s="59">
        <f t="shared" si="290"/>
        <v>223.71741666666668</v>
      </c>
      <c r="W452" s="59">
        <f t="shared" si="291"/>
        <v>223.71741666666668</v>
      </c>
      <c r="X452" s="59">
        <f t="shared" si="292"/>
        <v>0</v>
      </c>
      <c r="Y452" s="59">
        <f t="shared" si="293"/>
        <v>223.71741666666668</v>
      </c>
      <c r="Z452" s="60">
        <f t="shared" si="294"/>
        <v>2684.6090000000004</v>
      </c>
      <c r="AA452" s="60">
        <f t="shared" si="295"/>
        <v>2684.6090000000004</v>
      </c>
      <c r="AB452" s="60">
        <f t="shared" si="296"/>
        <v>20358.284916666664</v>
      </c>
      <c r="AC452" s="62">
        <v>2.1999999999999999E-2</v>
      </c>
      <c r="AD452" s="62">
        <v>0.02</v>
      </c>
      <c r="AE452" s="63">
        <f t="shared" si="297"/>
        <v>447.88226816666656</v>
      </c>
      <c r="AF452" s="64">
        <f t="shared" si="280"/>
        <v>20358.284916666664</v>
      </c>
      <c r="AG452" s="35">
        <f t="shared" si="281"/>
        <v>0</v>
      </c>
      <c r="AS452" s="94" t="s">
        <v>857</v>
      </c>
      <c r="AT452" s="434">
        <f t="shared" si="282"/>
        <v>0.19166666666666671</v>
      </c>
      <c r="AU452" s="433">
        <f t="shared" si="283"/>
        <v>0.29166666666666674</v>
      </c>
      <c r="AV452" s="437">
        <f t="shared" si="284"/>
        <v>0.10000000000000003</v>
      </c>
    </row>
    <row r="453" spans="1:253" s="43" customFormat="1" ht="29.25" customHeight="1" outlineLevel="3">
      <c r="A453" s="48">
        <f t="shared" si="269"/>
        <v>268</v>
      </c>
      <c r="B453" s="105" t="s">
        <v>847</v>
      </c>
      <c r="C453" s="117"/>
      <c r="D453" s="48" t="s">
        <v>147</v>
      </c>
      <c r="E453" s="48" t="s">
        <v>128</v>
      </c>
      <c r="F453" s="49"/>
      <c r="G453" s="52"/>
      <c r="H453" s="51" t="s">
        <v>848</v>
      </c>
      <c r="I453" s="53"/>
      <c r="J453" s="74" t="s">
        <v>149</v>
      </c>
      <c r="K453" s="122"/>
      <c r="L453" s="75"/>
      <c r="M453" s="75">
        <v>120</v>
      </c>
      <c r="N453" s="76"/>
      <c r="O453" s="123">
        <v>44165</v>
      </c>
      <c r="P453" s="77"/>
      <c r="Q453" s="59">
        <v>256963.98</v>
      </c>
      <c r="R453" s="59">
        <f>SUM(P453:Q453)</f>
        <v>256963.98</v>
      </c>
      <c r="S453" s="59"/>
      <c r="T453" s="59"/>
      <c r="U453" s="59">
        <f>T453+Q453-Z453</f>
        <v>254822.61350000001</v>
      </c>
      <c r="V453" s="59">
        <f>IF(K453=0,0,P453/K453)</f>
        <v>0</v>
      </c>
      <c r="W453" s="59">
        <f>IF(L453=0,0,IF(K453&gt;L453,V453,P453/L453))</f>
        <v>0</v>
      </c>
      <c r="X453" s="59">
        <f>IF(M453=0,0,R453/M453)</f>
        <v>2141.3665000000001</v>
      </c>
      <c r="Y453" s="59">
        <f>IF(L453=0,0,IF(M453&gt;L453,X453,R453/L453))</f>
        <v>0</v>
      </c>
      <c r="Z453" s="60">
        <f t="shared" si="294"/>
        <v>2141.3665000000001</v>
      </c>
      <c r="AA453" s="60">
        <f>IF($N453&gt;$T$13,(DATEDIF($N453,$U$13,"M")*$Y453),IF($Q453=0,(IF(W453*12&lt;U453,W453*12,U453)),(DATEDIF($T$13,$O453,"M")+1)*W453+(DATEDIF($O453,$U$13,"M")*Y453)))</f>
        <v>0</v>
      </c>
      <c r="AB453" s="60">
        <v>19766.46</v>
      </c>
      <c r="AC453" s="62">
        <v>2.1999999999999999E-2</v>
      </c>
      <c r="AD453" s="62">
        <v>0</v>
      </c>
      <c r="AE453" s="63">
        <f t="shared" si="297"/>
        <v>434.86211999999995</v>
      </c>
      <c r="AR453" s="108">
        <f>Q453</f>
        <v>256963.98</v>
      </c>
      <c r="AS453" s="94" t="s">
        <v>857</v>
      </c>
      <c r="AT453" s="434">
        <v>0</v>
      </c>
      <c r="AU453" s="433">
        <f t="shared" ref="AU453" si="298">(S453+Z453)/Q453*100%</f>
        <v>8.3333333333333332E-3</v>
      </c>
      <c r="AV453" s="437">
        <f t="shared" si="284"/>
        <v>8.3333333333333332E-3</v>
      </c>
    </row>
    <row r="454" spans="1:253" s="137" customFormat="1" ht="15.75" hidden="1">
      <c r="A454" s="124"/>
      <c r="B454" s="125" t="s">
        <v>849</v>
      </c>
      <c r="C454" s="117"/>
      <c r="D454" s="124"/>
      <c r="E454" s="124"/>
      <c r="F454" s="126"/>
      <c r="G454" s="127"/>
      <c r="H454" s="126"/>
      <c r="I454" s="128"/>
      <c r="J454" s="129"/>
      <c r="K454" s="129"/>
      <c r="L454" s="129"/>
      <c r="M454" s="129"/>
      <c r="N454" s="130"/>
      <c r="O454" s="131"/>
      <c r="P454" s="132">
        <f t="shared" ref="P454:AB454" si="299">SUM(P17:P453) - P17-P26-P79-P339-P418</f>
        <v>251054864.19000053</v>
      </c>
      <c r="Q454" s="132">
        <f t="shared" si="299"/>
        <v>36650164.57000003</v>
      </c>
      <c r="R454" s="133">
        <f t="shared" si="299"/>
        <v>287705028.76000017</v>
      </c>
      <c r="S454" s="134">
        <f t="shared" si="299"/>
        <v>79841106.767213657</v>
      </c>
      <c r="T454" s="134">
        <f t="shared" si="299"/>
        <v>171213758.42278647</v>
      </c>
      <c r="U454" s="134">
        <f t="shared" si="299"/>
        <v>184529800.14412802</v>
      </c>
      <c r="V454" s="133">
        <f t="shared" si="299"/>
        <v>2285704.9786985223</v>
      </c>
      <c r="W454" s="133">
        <f t="shared" si="299"/>
        <v>2022696.7726418243</v>
      </c>
      <c r="X454" s="133">
        <f t="shared" si="299"/>
        <v>1053958.8301607142</v>
      </c>
      <c r="Y454" s="133">
        <f t="shared" si="299"/>
        <v>2243113.6179035027</v>
      </c>
      <c r="Z454" s="133">
        <f t="shared" si="299"/>
        <v>23334122.848658279</v>
      </c>
      <c r="AA454" s="133">
        <f t="shared" si="299"/>
        <v>21754991.56037778</v>
      </c>
      <c r="AB454" s="133">
        <f t="shared" si="299"/>
        <v>161673651.79960158</v>
      </c>
      <c r="AC454" s="133"/>
      <c r="AD454" s="133"/>
      <c r="AE454" s="133" t="e">
        <f t="shared" ref="AE454:AR454" si="300">SUM(AE17:AE453) - AE17-AE26-AE79-AE339-AE418</f>
        <v>#REF!</v>
      </c>
      <c r="AF454" s="133">
        <f t="shared" si="300"/>
        <v>138549197.01159814</v>
      </c>
      <c r="AG454" s="133">
        <f t="shared" si="300"/>
        <v>1752514.3878431374</v>
      </c>
      <c r="AH454" s="133">
        <f t="shared" si="300"/>
        <v>1131835.73</v>
      </c>
      <c r="AI454" s="133">
        <f t="shared" si="300"/>
        <v>1123716.9810000001</v>
      </c>
      <c r="AJ454" s="133">
        <f t="shared" si="300"/>
        <v>1115598.2320000001</v>
      </c>
      <c r="AK454" s="133">
        <f t="shared" si="300"/>
        <v>1107479.4830000002</v>
      </c>
      <c r="AL454" s="133">
        <f t="shared" si="300"/>
        <v>1225366.8240000003</v>
      </c>
      <c r="AM454" s="133">
        <f t="shared" si="300"/>
        <v>1216198.0242500005</v>
      </c>
      <c r="AN454" s="133">
        <f t="shared" si="300"/>
        <v>1256984.9845000003</v>
      </c>
      <c r="AO454" s="133">
        <f t="shared" si="300"/>
        <v>1283062.6167500005</v>
      </c>
      <c r="AP454" s="133">
        <f t="shared" si="300"/>
        <v>1273180.3295833338</v>
      </c>
      <c r="AQ454" s="133">
        <f t="shared" si="300"/>
        <v>2605728.0424166671</v>
      </c>
      <c r="AR454" s="133">
        <f t="shared" si="300"/>
        <v>3149603.5885833334</v>
      </c>
      <c r="AS454" s="135"/>
      <c r="AT454" s="135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6"/>
      <c r="BM454" s="136"/>
      <c r="BN454" s="136"/>
      <c r="BO454" s="136"/>
      <c r="BP454" s="136"/>
      <c r="BQ454" s="136"/>
      <c r="BR454" s="136"/>
      <c r="BS454" s="136"/>
      <c r="BT454" s="136"/>
      <c r="BU454" s="136"/>
      <c r="BV454" s="136"/>
      <c r="BW454" s="136"/>
      <c r="BX454" s="136"/>
      <c r="BY454" s="136"/>
      <c r="BZ454" s="136"/>
      <c r="CA454" s="136"/>
      <c r="CB454" s="136"/>
      <c r="CC454" s="136"/>
      <c r="CD454" s="136"/>
      <c r="CE454" s="136"/>
      <c r="CF454" s="136"/>
      <c r="CG454" s="136"/>
      <c r="CH454" s="136"/>
      <c r="CI454" s="136"/>
      <c r="CJ454" s="136"/>
      <c r="CK454" s="136"/>
      <c r="CL454" s="136"/>
      <c r="CM454" s="136"/>
      <c r="CN454" s="136"/>
      <c r="CO454" s="136"/>
      <c r="CP454" s="136"/>
      <c r="CQ454" s="136"/>
      <c r="CR454" s="136"/>
      <c r="CS454" s="136"/>
      <c r="CT454" s="136"/>
      <c r="CU454" s="136"/>
      <c r="CV454" s="136"/>
      <c r="CW454" s="136"/>
      <c r="CX454" s="136"/>
      <c r="CY454" s="136"/>
      <c r="CZ454" s="136"/>
      <c r="DA454" s="136"/>
      <c r="DB454" s="136"/>
      <c r="DC454" s="136"/>
      <c r="DD454" s="136"/>
      <c r="DE454" s="136"/>
      <c r="DF454" s="136"/>
      <c r="DG454" s="136"/>
      <c r="DH454" s="136"/>
      <c r="DI454" s="136"/>
      <c r="DJ454" s="136"/>
      <c r="DK454" s="136"/>
      <c r="DL454" s="136"/>
      <c r="DM454" s="136"/>
      <c r="DN454" s="136"/>
      <c r="DO454" s="136"/>
      <c r="DP454" s="136"/>
      <c r="DQ454" s="136"/>
      <c r="DR454" s="136"/>
      <c r="DS454" s="136"/>
      <c r="DT454" s="136"/>
      <c r="DU454" s="136"/>
      <c r="DV454" s="136"/>
      <c r="DW454" s="136"/>
      <c r="DX454" s="136"/>
      <c r="DY454" s="136"/>
      <c r="DZ454" s="136"/>
      <c r="EA454" s="136"/>
      <c r="EB454" s="136"/>
      <c r="EC454" s="136"/>
      <c r="ED454" s="136"/>
      <c r="EE454" s="136"/>
      <c r="EF454" s="136"/>
      <c r="EG454" s="136"/>
      <c r="EH454" s="136"/>
      <c r="EI454" s="136"/>
      <c r="EJ454" s="136"/>
      <c r="EK454" s="136"/>
      <c r="EL454" s="136"/>
      <c r="EM454" s="136"/>
      <c r="EN454" s="136"/>
      <c r="EO454" s="136"/>
      <c r="EP454" s="136"/>
      <c r="EQ454" s="136"/>
      <c r="ER454" s="136"/>
      <c r="ES454" s="136"/>
      <c r="ET454" s="136"/>
      <c r="EU454" s="136"/>
      <c r="EV454" s="136"/>
      <c r="EW454" s="136"/>
      <c r="EX454" s="136"/>
      <c r="EY454" s="136"/>
      <c r="EZ454" s="136"/>
      <c r="FA454" s="136"/>
      <c r="FB454" s="136"/>
      <c r="FC454" s="136"/>
      <c r="FD454" s="136"/>
      <c r="FE454" s="136"/>
      <c r="FF454" s="136"/>
      <c r="FG454" s="136"/>
      <c r="FH454" s="136"/>
      <c r="FI454" s="136"/>
      <c r="FJ454" s="136"/>
      <c r="FK454" s="136"/>
      <c r="FL454" s="136"/>
      <c r="FM454" s="136"/>
      <c r="FN454" s="136"/>
      <c r="FO454" s="136"/>
      <c r="FP454" s="136"/>
      <c r="FQ454" s="136"/>
      <c r="FR454" s="136"/>
      <c r="FS454" s="136"/>
      <c r="FT454" s="136"/>
      <c r="FU454" s="136"/>
      <c r="FV454" s="136"/>
      <c r="FW454" s="136"/>
      <c r="FX454" s="136"/>
      <c r="FY454" s="136"/>
      <c r="FZ454" s="136"/>
      <c r="GA454" s="136"/>
      <c r="GB454" s="136"/>
      <c r="GC454" s="136"/>
      <c r="GD454" s="136"/>
      <c r="GE454" s="136"/>
      <c r="GF454" s="136"/>
      <c r="GG454" s="136"/>
      <c r="GH454" s="136"/>
      <c r="GI454" s="136"/>
      <c r="GJ454" s="136"/>
      <c r="GK454" s="136"/>
      <c r="GL454" s="136"/>
      <c r="GM454" s="136"/>
      <c r="GN454" s="136"/>
      <c r="GO454" s="136"/>
      <c r="GP454" s="136"/>
      <c r="GQ454" s="136"/>
      <c r="GR454" s="136"/>
      <c r="GS454" s="136"/>
      <c r="GT454" s="136"/>
      <c r="GU454" s="136"/>
      <c r="GV454" s="136"/>
      <c r="GW454" s="136"/>
      <c r="GX454" s="136"/>
      <c r="GY454" s="136"/>
      <c r="GZ454" s="136"/>
      <c r="HA454" s="136"/>
      <c r="HB454" s="136"/>
      <c r="HC454" s="136"/>
      <c r="HD454" s="136"/>
      <c r="HE454" s="136"/>
      <c r="HF454" s="136"/>
      <c r="HG454" s="136"/>
      <c r="HH454" s="136"/>
      <c r="HI454" s="136"/>
      <c r="HJ454" s="136"/>
      <c r="HK454" s="136"/>
      <c r="HL454" s="136"/>
      <c r="HM454" s="136"/>
      <c r="HN454" s="136"/>
      <c r="HO454" s="136"/>
      <c r="HP454" s="136"/>
      <c r="HQ454" s="136"/>
      <c r="HR454" s="136"/>
      <c r="HS454" s="136"/>
      <c r="HT454" s="136"/>
      <c r="HU454" s="136"/>
      <c r="HV454" s="136"/>
      <c r="HW454" s="136"/>
      <c r="HX454" s="136"/>
      <c r="HY454" s="136"/>
      <c r="HZ454" s="136"/>
      <c r="IA454" s="136"/>
      <c r="IB454" s="136"/>
      <c r="IC454" s="136"/>
      <c r="ID454" s="136"/>
      <c r="IE454" s="136"/>
      <c r="IF454" s="136"/>
      <c r="IG454" s="136"/>
      <c r="IH454" s="136"/>
      <c r="II454" s="136"/>
      <c r="IJ454" s="136"/>
      <c r="IK454" s="136"/>
      <c r="IL454" s="136"/>
      <c r="IM454" s="136"/>
      <c r="IN454" s="136"/>
      <c r="IO454" s="136"/>
      <c r="IP454" s="136"/>
      <c r="IQ454" s="136"/>
      <c r="IR454" s="136"/>
      <c r="IS454" s="136"/>
    </row>
    <row r="455" spans="1:253" s="137" customFormat="1" ht="15.75" hidden="1">
      <c r="A455" s="124"/>
      <c r="B455" s="138" t="s">
        <v>850</v>
      </c>
      <c r="C455" s="117"/>
      <c r="D455" s="124"/>
      <c r="E455" s="124"/>
      <c r="F455" s="126"/>
      <c r="G455" s="127"/>
      <c r="H455" s="126"/>
      <c r="I455" s="128"/>
      <c r="J455" s="129"/>
      <c r="K455" s="129"/>
      <c r="L455" s="129"/>
      <c r="M455" s="129"/>
      <c r="N455" s="130"/>
      <c r="O455" s="139"/>
      <c r="P455" s="140"/>
      <c r="Q455" s="141"/>
      <c r="R455" s="142"/>
      <c r="S455" s="143"/>
      <c r="T455" s="142"/>
      <c r="U455" s="143"/>
      <c r="V455" s="142"/>
      <c r="W455" s="143"/>
      <c r="X455" s="142"/>
      <c r="Y455" s="143"/>
      <c r="Z455" s="142"/>
      <c r="AA455" s="143"/>
      <c r="AB455" s="142"/>
      <c r="AC455" s="143"/>
      <c r="AD455" s="142"/>
      <c r="AE455" s="142"/>
      <c r="AF455" s="144" t="e">
        <f>AF454-AE454</f>
        <v>#REF!</v>
      </c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  <c r="BW455" s="136"/>
      <c r="BX455" s="136"/>
      <c r="BY455" s="136"/>
      <c r="BZ455" s="136"/>
      <c r="CA455" s="136"/>
      <c r="CB455" s="136"/>
      <c r="CC455" s="136"/>
      <c r="CD455" s="136"/>
      <c r="CE455" s="136"/>
      <c r="CF455" s="136"/>
      <c r="CG455" s="136"/>
      <c r="CH455" s="136"/>
      <c r="CI455" s="136"/>
      <c r="CJ455" s="136"/>
      <c r="CK455" s="136"/>
      <c r="CL455" s="136"/>
      <c r="CM455" s="136"/>
      <c r="CN455" s="136"/>
      <c r="CO455" s="136"/>
      <c r="CP455" s="136"/>
      <c r="CQ455" s="136"/>
      <c r="CR455" s="136"/>
      <c r="CS455" s="136"/>
      <c r="CT455" s="136"/>
      <c r="CU455" s="136"/>
      <c r="CV455" s="136"/>
      <c r="CW455" s="136"/>
      <c r="CX455" s="136"/>
      <c r="CY455" s="136"/>
      <c r="CZ455" s="136"/>
      <c r="DA455" s="136"/>
      <c r="DB455" s="136"/>
      <c r="DC455" s="136"/>
      <c r="DD455" s="136"/>
      <c r="DE455" s="136"/>
      <c r="DF455" s="136"/>
      <c r="DG455" s="136"/>
      <c r="DH455" s="136"/>
      <c r="DI455" s="136"/>
      <c r="DJ455" s="136"/>
      <c r="DK455" s="136"/>
      <c r="DL455" s="136"/>
      <c r="DM455" s="136"/>
      <c r="DN455" s="136"/>
      <c r="DO455" s="136"/>
      <c r="DP455" s="136"/>
      <c r="DQ455" s="136"/>
      <c r="DR455" s="136"/>
      <c r="DS455" s="136"/>
      <c r="DT455" s="136"/>
      <c r="DU455" s="136"/>
      <c r="DV455" s="136"/>
      <c r="DW455" s="136"/>
      <c r="DX455" s="136"/>
      <c r="DY455" s="136"/>
      <c r="DZ455" s="136"/>
      <c r="EA455" s="136"/>
      <c r="EB455" s="136"/>
      <c r="EC455" s="136"/>
      <c r="ED455" s="136"/>
      <c r="EE455" s="136"/>
      <c r="EF455" s="136"/>
      <c r="EG455" s="136"/>
      <c r="EH455" s="136"/>
      <c r="EI455" s="136"/>
      <c r="EJ455" s="136"/>
      <c r="EK455" s="136"/>
      <c r="EL455" s="136"/>
      <c r="EM455" s="136"/>
      <c r="EN455" s="136"/>
      <c r="EO455" s="136"/>
      <c r="EP455" s="136"/>
      <c r="EQ455" s="136"/>
      <c r="ER455" s="136"/>
      <c r="ES455" s="136"/>
      <c r="ET455" s="136"/>
      <c r="EU455" s="136"/>
      <c r="EV455" s="136"/>
      <c r="EW455" s="136"/>
      <c r="EX455" s="136"/>
      <c r="EY455" s="136"/>
      <c r="EZ455" s="136"/>
      <c r="FA455" s="136"/>
      <c r="FB455" s="136"/>
      <c r="FC455" s="136"/>
      <c r="FD455" s="136"/>
      <c r="FE455" s="136"/>
      <c r="FF455" s="136"/>
      <c r="FG455" s="136"/>
      <c r="FH455" s="136"/>
      <c r="FI455" s="136"/>
      <c r="FJ455" s="136"/>
      <c r="FK455" s="136"/>
      <c r="FL455" s="136"/>
      <c r="FM455" s="136"/>
      <c r="FN455" s="136"/>
      <c r="FO455" s="136"/>
      <c r="FP455" s="136"/>
      <c r="FQ455" s="136"/>
      <c r="FR455" s="136"/>
      <c r="FS455" s="136"/>
      <c r="FT455" s="136"/>
      <c r="FU455" s="136"/>
      <c r="FV455" s="136"/>
      <c r="FW455" s="136"/>
      <c r="FX455" s="136"/>
      <c r="FY455" s="136"/>
      <c r="FZ455" s="136"/>
      <c r="GA455" s="136"/>
      <c r="GB455" s="136"/>
      <c r="GC455" s="136"/>
      <c r="GD455" s="136"/>
      <c r="GE455" s="136"/>
      <c r="GF455" s="136"/>
      <c r="GG455" s="136"/>
      <c r="GH455" s="136"/>
      <c r="GI455" s="136"/>
      <c r="GJ455" s="136"/>
      <c r="GK455" s="136"/>
      <c r="GL455" s="136"/>
      <c r="GM455" s="136"/>
      <c r="GN455" s="136"/>
      <c r="GO455" s="136"/>
      <c r="GP455" s="136"/>
      <c r="GQ455" s="136"/>
      <c r="GR455" s="136"/>
      <c r="GS455" s="136"/>
      <c r="GT455" s="136"/>
      <c r="GU455" s="136"/>
      <c r="GV455" s="136"/>
      <c r="GW455" s="136"/>
      <c r="GX455" s="136"/>
      <c r="GY455" s="136"/>
      <c r="GZ455" s="136"/>
      <c r="HA455" s="136"/>
      <c r="HB455" s="136"/>
      <c r="HC455" s="136"/>
      <c r="HD455" s="136"/>
      <c r="HE455" s="136"/>
      <c r="HF455" s="136"/>
      <c r="HG455" s="136"/>
      <c r="HH455" s="136"/>
      <c r="HI455" s="136"/>
      <c r="HJ455" s="136"/>
      <c r="HK455" s="136"/>
      <c r="HL455" s="136"/>
      <c r="HM455" s="136"/>
      <c r="HN455" s="136"/>
      <c r="HO455" s="136"/>
      <c r="HP455" s="136"/>
      <c r="HQ455" s="136"/>
      <c r="HR455" s="136"/>
      <c r="HS455" s="136"/>
      <c r="HT455" s="136"/>
      <c r="HU455" s="136"/>
      <c r="HV455" s="136"/>
      <c r="HW455" s="136"/>
      <c r="HX455" s="136"/>
      <c r="HY455" s="136"/>
      <c r="HZ455" s="136"/>
      <c r="IA455" s="136"/>
      <c r="IB455" s="136"/>
      <c r="IC455" s="136"/>
      <c r="ID455" s="136"/>
      <c r="IE455" s="136"/>
      <c r="IF455" s="136"/>
      <c r="IG455" s="136"/>
      <c r="IH455" s="136"/>
      <c r="II455" s="136"/>
      <c r="IJ455" s="136"/>
      <c r="IK455" s="136"/>
      <c r="IL455" s="136"/>
      <c r="IM455" s="136"/>
      <c r="IN455" s="136"/>
      <c r="IO455" s="136"/>
      <c r="IP455" s="136"/>
      <c r="IQ455" s="136"/>
      <c r="IR455" s="136"/>
      <c r="IS455" s="136"/>
    </row>
    <row r="456" spans="1:253" s="137" customFormat="1" ht="15.75" hidden="1">
      <c r="A456" s="124"/>
      <c r="B456" s="145" t="s">
        <v>851</v>
      </c>
      <c r="C456" s="117"/>
      <c r="D456" s="124"/>
      <c r="E456" s="124"/>
      <c r="F456" s="126"/>
      <c r="G456" s="127"/>
      <c r="H456" s="126"/>
      <c r="I456" s="128"/>
      <c r="J456" s="129"/>
      <c r="K456" s="129"/>
      <c r="L456" s="129"/>
      <c r="M456" s="129"/>
      <c r="N456" s="130"/>
      <c r="O456" s="139"/>
      <c r="P456" s="140">
        <f t="shared" ref="P456:AB456" si="301">P418</f>
        <v>21127977.140000001</v>
      </c>
      <c r="Q456" s="142">
        <f t="shared" si="301"/>
        <v>256963.98</v>
      </c>
      <c r="R456" s="142">
        <f t="shared" si="301"/>
        <v>21384941.120000001</v>
      </c>
      <c r="S456" s="142">
        <f t="shared" si="301"/>
        <v>6948761.4129349506</v>
      </c>
      <c r="T456" s="142">
        <f t="shared" si="301"/>
        <v>14179215.727065047</v>
      </c>
      <c r="U456" s="142">
        <f t="shared" si="301"/>
        <v>13201148.77588868</v>
      </c>
      <c r="V456" s="142">
        <f t="shared" si="301"/>
        <v>174298.52028333396</v>
      </c>
      <c r="W456" s="142">
        <f t="shared" si="301"/>
        <v>129065.41404213493</v>
      </c>
      <c r="X456" s="142">
        <f t="shared" si="301"/>
        <v>2141.3665000000001</v>
      </c>
      <c r="Y456" s="142">
        <f t="shared" si="301"/>
        <v>129065.41404213493</v>
      </c>
      <c r="Z456" s="142">
        <f t="shared" si="301"/>
        <v>1235030.93117637</v>
      </c>
      <c r="AA456" s="142">
        <f t="shared" si="301"/>
        <v>1203283.2043920457</v>
      </c>
      <c r="AB456" s="142">
        <f t="shared" si="301"/>
        <v>13582537.404726863</v>
      </c>
      <c r="AC456" s="143"/>
      <c r="AD456" s="142"/>
      <c r="AE456" s="142">
        <f>AE418</f>
        <v>298815.82290399098</v>
      </c>
      <c r="AF456" s="144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  <c r="BW456" s="136"/>
      <c r="BX456" s="136"/>
      <c r="BY456" s="136"/>
      <c r="BZ456" s="136"/>
      <c r="CA456" s="136"/>
      <c r="CB456" s="136"/>
      <c r="CC456" s="136"/>
      <c r="CD456" s="136"/>
      <c r="CE456" s="136"/>
      <c r="CF456" s="136"/>
      <c r="CG456" s="136"/>
      <c r="CH456" s="136"/>
      <c r="CI456" s="136"/>
      <c r="CJ456" s="136"/>
      <c r="CK456" s="136"/>
      <c r="CL456" s="136"/>
      <c r="CM456" s="136"/>
      <c r="CN456" s="136"/>
      <c r="CO456" s="136"/>
      <c r="CP456" s="136"/>
      <c r="CQ456" s="136"/>
      <c r="CR456" s="136"/>
      <c r="CS456" s="136"/>
      <c r="CT456" s="136"/>
      <c r="CU456" s="136"/>
      <c r="CV456" s="136"/>
      <c r="CW456" s="136"/>
      <c r="CX456" s="136"/>
      <c r="CY456" s="136"/>
      <c r="CZ456" s="136"/>
      <c r="DA456" s="136"/>
      <c r="DB456" s="136"/>
      <c r="DC456" s="136"/>
      <c r="DD456" s="136"/>
      <c r="DE456" s="136"/>
      <c r="DF456" s="136"/>
      <c r="DG456" s="136"/>
      <c r="DH456" s="136"/>
      <c r="DI456" s="136"/>
      <c r="DJ456" s="136"/>
      <c r="DK456" s="136"/>
      <c r="DL456" s="136"/>
      <c r="DM456" s="136"/>
      <c r="DN456" s="136"/>
      <c r="DO456" s="136"/>
      <c r="DP456" s="136"/>
      <c r="DQ456" s="136"/>
      <c r="DR456" s="136"/>
      <c r="DS456" s="136"/>
      <c r="DT456" s="136"/>
      <c r="DU456" s="136"/>
      <c r="DV456" s="136"/>
      <c r="DW456" s="136"/>
      <c r="DX456" s="136"/>
      <c r="DY456" s="136"/>
      <c r="DZ456" s="136"/>
      <c r="EA456" s="136"/>
      <c r="EB456" s="136"/>
      <c r="EC456" s="136"/>
      <c r="ED456" s="136"/>
      <c r="EE456" s="136"/>
      <c r="EF456" s="136"/>
      <c r="EG456" s="136"/>
      <c r="EH456" s="136"/>
      <c r="EI456" s="136"/>
      <c r="EJ456" s="136"/>
      <c r="EK456" s="136"/>
      <c r="EL456" s="136"/>
      <c r="EM456" s="136"/>
      <c r="EN456" s="136"/>
      <c r="EO456" s="136"/>
      <c r="EP456" s="136"/>
      <c r="EQ456" s="136"/>
      <c r="ER456" s="136"/>
      <c r="ES456" s="136"/>
      <c r="ET456" s="136"/>
      <c r="EU456" s="136"/>
      <c r="EV456" s="136"/>
      <c r="EW456" s="136"/>
      <c r="EX456" s="136"/>
      <c r="EY456" s="136"/>
      <c r="EZ456" s="136"/>
      <c r="FA456" s="136"/>
      <c r="FB456" s="136"/>
      <c r="FC456" s="136"/>
      <c r="FD456" s="136"/>
      <c r="FE456" s="136"/>
      <c r="FF456" s="136"/>
      <c r="FG456" s="136"/>
      <c r="FH456" s="136"/>
      <c r="FI456" s="136"/>
      <c r="FJ456" s="136"/>
      <c r="FK456" s="136"/>
      <c r="FL456" s="136"/>
      <c r="FM456" s="136"/>
      <c r="FN456" s="136"/>
      <c r="FO456" s="136"/>
      <c r="FP456" s="136"/>
      <c r="FQ456" s="136"/>
      <c r="FR456" s="136"/>
      <c r="FS456" s="136"/>
      <c r="FT456" s="136"/>
      <c r="FU456" s="136"/>
      <c r="FV456" s="136"/>
      <c r="FW456" s="136"/>
      <c r="FX456" s="136"/>
      <c r="FY456" s="136"/>
      <c r="FZ456" s="136"/>
      <c r="GA456" s="136"/>
      <c r="GB456" s="136"/>
      <c r="GC456" s="136"/>
      <c r="GD456" s="136"/>
      <c r="GE456" s="136"/>
      <c r="GF456" s="136"/>
      <c r="GG456" s="136"/>
      <c r="GH456" s="136"/>
      <c r="GI456" s="136"/>
      <c r="GJ456" s="136"/>
      <c r="GK456" s="136"/>
      <c r="GL456" s="136"/>
      <c r="GM456" s="136"/>
      <c r="GN456" s="136"/>
      <c r="GO456" s="136"/>
      <c r="GP456" s="136"/>
      <c r="GQ456" s="136"/>
      <c r="GR456" s="136"/>
      <c r="GS456" s="136"/>
      <c r="GT456" s="136"/>
      <c r="GU456" s="136"/>
      <c r="GV456" s="136"/>
      <c r="GW456" s="136"/>
      <c r="GX456" s="136"/>
      <c r="GY456" s="136"/>
      <c r="GZ456" s="136"/>
      <c r="HA456" s="136"/>
      <c r="HB456" s="136"/>
      <c r="HC456" s="136"/>
      <c r="HD456" s="136"/>
      <c r="HE456" s="136"/>
      <c r="HF456" s="136"/>
      <c r="HG456" s="136"/>
      <c r="HH456" s="136"/>
      <c r="HI456" s="136"/>
      <c r="HJ456" s="136"/>
      <c r="HK456" s="136"/>
      <c r="HL456" s="136"/>
      <c r="HM456" s="136"/>
      <c r="HN456" s="136"/>
      <c r="HO456" s="136"/>
      <c r="HP456" s="136"/>
      <c r="HQ456" s="136"/>
      <c r="HR456" s="136"/>
      <c r="HS456" s="136"/>
      <c r="HT456" s="136"/>
      <c r="HU456" s="136"/>
      <c r="HV456" s="136"/>
      <c r="HW456" s="136"/>
      <c r="HX456" s="136"/>
      <c r="HY456" s="136"/>
      <c r="HZ456" s="136"/>
      <c r="IA456" s="136"/>
      <c r="IB456" s="136"/>
      <c r="IC456" s="136"/>
      <c r="ID456" s="136"/>
      <c r="IE456" s="136"/>
      <c r="IF456" s="136"/>
      <c r="IG456" s="136"/>
      <c r="IH456" s="136"/>
      <c r="II456" s="136"/>
      <c r="IJ456" s="136"/>
      <c r="IK456" s="136"/>
      <c r="IL456" s="136"/>
      <c r="IM456" s="136"/>
      <c r="IN456" s="136"/>
      <c r="IO456" s="136"/>
      <c r="IP456" s="136"/>
      <c r="IQ456" s="136"/>
      <c r="IR456" s="136"/>
      <c r="IS456" s="136"/>
    </row>
    <row r="457" spans="1:253" s="137" customFormat="1" ht="15.75" hidden="1">
      <c r="A457" s="124"/>
      <c r="B457" s="145" t="s">
        <v>90</v>
      </c>
      <c r="C457" s="117"/>
      <c r="D457" s="124"/>
      <c r="E457" s="124"/>
      <c r="F457" s="126"/>
      <c r="G457" s="127"/>
      <c r="H457" s="126"/>
      <c r="I457" s="128"/>
      <c r="J457" s="129"/>
      <c r="K457" s="129"/>
      <c r="L457" s="129"/>
      <c r="M457" s="129"/>
      <c r="N457" s="130"/>
      <c r="O457" s="139"/>
      <c r="P457" s="140">
        <f t="shared" ref="P457:AB457" si="302">P454-P456</f>
        <v>229926887.05000055</v>
      </c>
      <c r="Q457" s="146">
        <f t="shared" si="302"/>
        <v>36393200.590000033</v>
      </c>
      <c r="R457" s="142">
        <f t="shared" si="302"/>
        <v>266320087.64000016</v>
      </c>
      <c r="S457" s="142">
        <f t="shared" si="302"/>
        <v>72892345.354278713</v>
      </c>
      <c r="T457" s="142">
        <f t="shared" si="302"/>
        <v>157034542.69572142</v>
      </c>
      <c r="U457" s="142">
        <f t="shared" si="302"/>
        <v>171328651.36823934</v>
      </c>
      <c r="V457" s="142">
        <f t="shared" si="302"/>
        <v>2111406.4584151884</v>
      </c>
      <c r="W457" s="142">
        <f t="shared" si="302"/>
        <v>1893631.3585996893</v>
      </c>
      <c r="X457" s="142">
        <f t="shared" si="302"/>
        <v>1051817.4636607142</v>
      </c>
      <c r="Y457" s="142">
        <f t="shared" si="302"/>
        <v>2114048.2038613679</v>
      </c>
      <c r="Z457" s="142">
        <f t="shared" si="302"/>
        <v>22099091.917481907</v>
      </c>
      <c r="AA457" s="142">
        <f t="shared" si="302"/>
        <v>20551708.355985735</v>
      </c>
      <c r="AB457" s="142">
        <f t="shared" si="302"/>
        <v>148091114.39487472</v>
      </c>
      <c r="AC457" s="143"/>
      <c r="AD457" s="142"/>
      <c r="AE457" s="142" t="e">
        <f>AE454-AE456</f>
        <v>#REF!</v>
      </c>
      <c r="AF457" s="144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6"/>
      <c r="BU457" s="136"/>
      <c r="BV457" s="136"/>
      <c r="BW457" s="136"/>
      <c r="BX457" s="136"/>
      <c r="BY457" s="136"/>
      <c r="BZ457" s="136"/>
      <c r="CA457" s="136"/>
      <c r="CB457" s="136"/>
      <c r="CC457" s="136"/>
      <c r="CD457" s="136"/>
      <c r="CE457" s="136"/>
      <c r="CF457" s="136"/>
      <c r="CG457" s="136"/>
      <c r="CH457" s="136"/>
      <c r="CI457" s="136"/>
      <c r="CJ457" s="136"/>
      <c r="CK457" s="136"/>
      <c r="CL457" s="136"/>
      <c r="CM457" s="136"/>
      <c r="CN457" s="136"/>
      <c r="CO457" s="136"/>
      <c r="CP457" s="136"/>
      <c r="CQ457" s="136"/>
      <c r="CR457" s="136"/>
      <c r="CS457" s="136"/>
      <c r="CT457" s="136"/>
      <c r="CU457" s="136"/>
      <c r="CV457" s="136"/>
      <c r="CW457" s="136"/>
      <c r="CX457" s="136"/>
      <c r="CY457" s="136"/>
      <c r="CZ457" s="136"/>
      <c r="DA457" s="136"/>
      <c r="DB457" s="136"/>
      <c r="DC457" s="136"/>
      <c r="DD457" s="136"/>
      <c r="DE457" s="136"/>
      <c r="DF457" s="136"/>
      <c r="DG457" s="136"/>
      <c r="DH457" s="136"/>
      <c r="DI457" s="136"/>
      <c r="DJ457" s="136"/>
      <c r="DK457" s="136"/>
      <c r="DL457" s="136"/>
      <c r="DM457" s="136"/>
      <c r="DN457" s="136"/>
      <c r="DO457" s="136"/>
      <c r="DP457" s="136"/>
      <c r="DQ457" s="136"/>
      <c r="DR457" s="136"/>
      <c r="DS457" s="136"/>
      <c r="DT457" s="136"/>
      <c r="DU457" s="136"/>
      <c r="DV457" s="136"/>
      <c r="DW457" s="136"/>
      <c r="DX457" s="136"/>
      <c r="DY457" s="136"/>
      <c r="DZ457" s="136"/>
      <c r="EA457" s="136"/>
      <c r="EB457" s="136"/>
      <c r="EC457" s="136"/>
      <c r="ED457" s="136"/>
      <c r="EE457" s="136"/>
      <c r="EF457" s="136"/>
      <c r="EG457" s="136"/>
      <c r="EH457" s="136"/>
      <c r="EI457" s="136"/>
      <c r="EJ457" s="136"/>
      <c r="EK457" s="136"/>
      <c r="EL457" s="136"/>
      <c r="EM457" s="136"/>
      <c r="EN457" s="136"/>
      <c r="EO457" s="136"/>
      <c r="EP457" s="136"/>
      <c r="EQ457" s="136"/>
      <c r="ER457" s="136"/>
      <c r="ES457" s="136"/>
      <c r="ET457" s="136"/>
      <c r="EU457" s="136"/>
      <c r="EV457" s="136"/>
      <c r="EW457" s="136"/>
      <c r="EX457" s="136"/>
      <c r="EY457" s="136"/>
      <c r="EZ457" s="136"/>
      <c r="FA457" s="136"/>
      <c r="FB457" s="136"/>
      <c r="FC457" s="136"/>
      <c r="FD457" s="136"/>
      <c r="FE457" s="136"/>
      <c r="FF457" s="136"/>
      <c r="FG457" s="136"/>
      <c r="FH457" s="136"/>
      <c r="FI457" s="136"/>
      <c r="FJ457" s="136"/>
      <c r="FK457" s="136"/>
      <c r="FL457" s="136"/>
      <c r="FM457" s="136"/>
      <c r="FN457" s="136"/>
      <c r="FO457" s="136"/>
      <c r="FP457" s="136"/>
      <c r="FQ457" s="136"/>
      <c r="FR457" s="136"/>
      <c r="FS457" s="136"/>
      <c r="FT457" s="136"/>
      <c r="FU457" s="136"/>
      <c r="FV457" s="136"/>
      <c r="FW457" s="136"/>
      <c r="FX457" s="136"/>
      <c r="FY457" s="136"/>
      <c r="FZ457" s="136"/>
      <c r="GA457" s="136"/>
      <c r="GB457" s="136"/>
      <c r="GC457" s="136"/>
      <c r="GD457" s="136"/>
      <c r="GE457" s="136"/>
      <c r="GF457" s="136"/>
      <c r="GG457" s="136"/>
      <c r="GH457" s="136"/>
      <c r="GI457" s="136"/>
      <c r="GJ457" s="136"/>
      <c r="GK457" s="136"/>
      <c r="GL457" s="136"/>
      <c r="GM457" s="136"/>
      <c r="GN457" s="136"/>
      <c r="GO457" s="136"/>
      <c r="GP457" s="136"/>
      <c r="GQ457" s="136"/>
      <c r="GR457" s="136"/>
      <c r="GS457" s="136"/>
      <c r="GT457" s="136"/>
      <c r="GU457" s="136"/>
      <c r="GV457" s="136"/>
      <c r="GW457" s="136"/>
      <c r="GX457" s="136"/>
      <c r="GY457" s="136"/>
      <c r="GZ457" s="136"/>
      <c r="HA457" s="136"/>
      <c r="HB457" s="136"/>
      <c r="HC457" s="136"/>
      <c r="HD457" s="136"/>
      <c r="HE457" s="136"/>
      <c r="HF457" s="136"/>
      <c r="HG457" s="136"/>
      <c r="HH457" s="136"/>
      <c r="HI457" s="136"/>
      <c r="HJ457" s="136"/>
      <c r="HK457" s="136"/>
      <c r="HL457" s="136"/>
      <c r="HM457" s="136"/>
      <c r="HN457" s="136"/>
      <c r="HO457" s="136"/>
      <c r="HP457" s="136"/>
      <c r="HQ457" s="136"/>
      <c r="HR457" s="136"/>
      <c r="HS457" s="136"/>
      <c r="HT457" s="136"/>
      <c r="HU457" s="136"/>
      <c r="HV457" s="136"/>
      <c r="HW457" s="136"/>
      <c r="HX457" s="136"/>
      <c r="HY457" s="136"/>
      <c r="HZ457" s="136"/>
      <c r="IA457" s="136"/>
      <c r="IB457" s="136"/>
      <c r="IC457" s="136"/>
      <c r="ID457" s="136"/>
      <c r="IE457" s="136"/>
      <c r="IF457" s="136"/>
      <c r="IG457" s="136"/>
      <c r="IH457" s="136"/>
      <c r="II457" s="136"/>
      <c r="IJ457" s="136"/>
      <c r="IK457" s="136"/>
      <c r="IL457" s="136"/>
      <c r="IM457" s="136"/>
      <c r="IN457" s="136"/>
      <c r="IO457" s="136"/>
      <c r="IP457" s="136"/>
      <c r="IQ457" s="136"/>
      <c r="IR457" s="136"/>
      <c r="IS457" s="136"/>
    </row>
    <row r="458" spans="1:253" s="137" customFormat="1" ht="15.75" hidden="1">
      <c r="A458" s="147"/>
      <c r="B458" s="148" t="s">
        <v>88</v>
      </c>
      <c r="C458" s="149"/>
      <c r="D458" s="148"/>
      <c r="E458" s="148"/>
      <c r="F458" s="148"/>
      <c r="G458" s="150"/>
      <c r="H458" s="148"/>
      <c r="I458" s="149"/>
      <c r="J458" s="149"/>
      <c r="K458" s="149"/>
      <c r="L458" s="149"/>
      <c r="M458" s="149"/>
      <c r="N458" s="151"/>
      <c r="O458" s="152"/>
      <c r="P458" s="153">
        <f t="shared" ref="P458:U458" si="303">SUM(P17:P436) - P17-P26-P79-P339-P418</f>
        <v>240404777.90000039</v>
      </c>
      <c r="Q458" s="154">
        <f t="shared" si="303"/>
        <v>36393200.590000026</v>
      </c>
      <c r="R458" s="155">
        <f t="shared" si="303"/>
        <v>276797978.49000013</v>
      </c>
      <c r="S458" s="155">
        <f t="shared" si="303"/>
        <v>79046447.456570819</v>
      </c>
      <c r="T458" s="155">
        <f t="shared" si="303"/>
        <v>161358331.44342923</v>
      </c>
      <c r="U458" s="155">
        <f t="shared" si="303"/>
        <v>175219399.62758517</v>
      </c>
      <c r="V458" s="156"/>
      <c r="W458" s="157"/>
      <c r="X458" s="156"/>
      <c r="Y458" s="157"/>
      <c r="Z458" s="156"/>
      <c r="AA458" s="157"/>
      <c r="AB458" s="156"/>
      <c r="AC458" s="157"/>
      <c r="AD458" s="156"/>
      <c r="AE458" s="155" t="e">
        <f>SUM(AE17:AE436) - AE17-AE26-AE79-AE339-AE418</f>
        <v>#REF!</v>
      </c>
      <c r="AF458" s="144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6"/>
      <c r="BU458" s="136"/>
      <c r="BV458" s="136"/>
      <c r="BW458" s="136"/>
      <c r="BX458" s="136"/>
      <c r="BY458" s="136"/>
      <c r="BZ458" s="136"/>
      <c r="CA458" s="136"/>
      <c r="CB458" s="136"/>
      <c r="CC458" s="136"/>
      <c r="CD458" s="136"/>
      <c r="CE458" s="136"/>
      <c r="CF458" s="136"/>
      <c r="CG458" s="136"/>
      <c r="CH458" s="136"/>
      <c r="CI458" s="136"/>
      <c r="CJ458" s="136"/>
      <c r="CK458" s="136"/>
      <c r="CL458" s="136"/>
      <c r="CM458" s="136"/>
      <c r="CN458" s="136"/>
      <c r="CO458" s="136"/>
      <c r="CP458" s="136"/>
      <c r="CQ458" s="136"/>
      <c r="CR458" s="136"/>
      <c r="CS458" s="136"/>
      <c r="CT458" s="136"/>
      <c r="CU458" s="136"/>
      <c r="CV458" s="136"/>
      <c r="CW458" s="136"/>
      <c r="CX458" s="136"/>
      <c r="CY458" s="136"/>
      <c r="CZ458" s="136"/>
      <c r="DA458" s="136"/>
      <c r="DB458" s="136"/>
      <c r="DC458" s="136"/>
      <c r="DD458" s="136"/>
      <c r="DE458" s="136"/>
      <c r="DF458" s="136"/>
      <c r="DG458" s="136"/>
      <c r="DH458" s="136"/>
      <c r="DI458" s="136"/>
      <c r="DJ458" s="136"/>
      <c r="DK458" s="136"/>
      <c r="DL458" s="136"/>
      <c r="DM458" s="136"/>
      <c r="DN458" s="136"/>
      <c r="DO458" s="136"/>
      <c r="DP458" s="136"/>
      <c r="DQ458" s="136"/>
      <c r="DR458" s="136"/>
      <c r="DS458" s="136"/>
      <c r="DT458" s="136"/>
      <c r="DU458" s="136"/>
      <c r="DV458" s="136"/>
      <c r="DW458" s="136"/>
      <c r="DX458" s="136"/>
      <c r="DY458" s="136"/>
      <c r="DZ458" s="136"/>
      <c r="EA458" s="136"/>
      <c r="EB458" s="136"/>
      <c r="EC458" s="136"/>
      <c r="ED458" s="136"/>
      <c r="EE458" s="136"/>
      <c r="EF458" s="136"/>
      <c r="EG458" s="136"/>
      <c r="EH458" s="136"/>
      <c r="EI458" s="136"/>
      <c r="EJ458" s="136"/>
      <c r="EK458" s="136"/>
      <c r="EL458" s="136"/>
      <c r="EM458" s="136"/>
      <c r="EN458" s="136"/>
      <c r="EO458" s="136"/>
      <c r="EP458" s="136"/>
      <c r="EQ458" s="136"/>
      <c r="ER458" s="136"/>
      <c r="ES458" s="136"/>
      <c r="ET458" s="136"/>
      <c r="EU458" s="136"/>
      <c r="EV458" s="136"/>
      <c r="EW458" s="136"/>
      <c r="EX458" s="136"/>
      <c r="EY458" s="136"/>
      <c r="EZ458" s="136"/>
      <c r="FA458" s="136"/>
      <c r="FB458" s="136"/>
      <c r="FC458" s="136"/>
      <c r="FD458" s="136"/>
      <c r="FE458" s="136"/>
      <c r="FF458" s="136"/>
      <c r="FG458" s="136"/>
      <c r="FH458" s="136"/>
      <c r="FI458" s="136"/>
      <c r="FJ458" s="136"/>
      <c r="FK458" s="136"/>
      <c r="FL458" s="136"/>
      <c r="FM458" s="136"/>
      <c r="FN458" s="136"/>
      <c r="FO458" s="136"/>
      <c r="FP458" s="136"/>
      <c r="FQ458" s="136"/>
      <c r="FR458" s="136"/>
      <c r="FS458" s="136"/>
      <c r="FT458" s="136"/>
      <c r="FU458" s="136"/>
      <c r="FV458" s="136"/>
      <c r="FW458" s="136"/>
      <c r="FX458" s="136"/>
      <c r="FY458" s="136"/>
      <c r="FZ458" s="136"/>
      <c r="GA458" s="136"/>
      <c r="GB458" s="136"/>
      <c r="GC458" s="136"/>
      <c r="GD458" s="136"/>
      <c r="GE458" s="136"/>
      <c r="GF458" s="136"/>
      <c r="GG458" s="136"/>
      <c r="GH458" s="136"/>
      <c r="GI458" s="136"/>
      <c r="GJ458" s="136"/>
      <c r="GK458" s="136"/>
      <c r="GL458" s="136"/>
      <c r="GM458" s="136"/>
      <c r="GN458" s="136"/>
      <c r="GO458" s="136"/>
      <c r="GP458" s="136"/>
      <c r="GQ458" s="136"/>
      <c r="GR458" s="136"/>
      <c r="GS458" s="136"/>
      <c r="GT458" s="136"/>
      <c r="GU458" s="136"/>
      <c r="GV458" s="136"/>
      <c r="GW458" s="136"/>
      <c r="GX458" s="136"/>
      <c r="GY458" s="136"/>
      <c r="GZ458" s="136"/>
      <c r="HA458" s="136"/>
      <c r="HB458" s="136"/>
      <c r="HC458" s="136"/>
      <c r="HD458" s="136"/>
      <c r="HE458" s="136"/>
      <c r="HF458" s="136"/>
      <c r="HG458" s="136"/>
      <c r="HH458" s="136"/>
      <c r="HI458" s="136"/>
      <c r="HJ458" s="136"/>
      <c r="HK458" s="136"/>
      <c r="HL458" s="136"/>
      <c r="HM458" s="136"/>
      <c r="HN458" s="136"/>
      <c r="HO458" s="136"/>
      <c r="HP458" s="136"/>
      <c r="HQ458" s="136"/>
      <c r="HR458" s="136"/>
      <c r="HS458" s="136"/>
      <c r="HT458" s="136"/>
      <c r="HU458" s="136"/>
      <c r="HV458" s="136"/>
      <c r="HW458" s="136"/>
      <c r="HX458" s="136"/>
      <c r="HY458" s="136"/>
      <c r="HZ458" s="136"/>
      <c r="IA458" s="136"/>
      <c r="IB458" s="136"/>
      <c r="IC458" s="136"/>
      <c r="ID458" s="136"/>
      <c r="IE458" s="136"/>
      <c r="IF458" s="136"/>
      <c r="IG458" s="136"/>
      <c r="IH458" s="136"/>
      <c r="II458" s="136"/>
      <c r="IJ458" s="136"/>
      <c r="IK458" s="136"/>
      <c r="IL458" s="136"/>
      <c r="IM458" s="136"/>
      <c r="IN458" s="136"/>
      <c r="IO458" s="136"/>
      <c r="IP458" s="136"/>
      <c r="IQ458" s="136"/>
      <c r="IR458" s="136"/>
      <c r="IS458" s="136"/>
    </row>
    <row r="459" spans="1:253" s="137" customFormat="1" ht="15.75" hidden="1">
      <c r="A459" s="158"/>
      <c r="B459" s="159" t="s">
        <v>849</v>
      </c>
      <c r="C459" s="160"/>
      <c r="D459" s="159"/>
      <c r="E459" s="159"/>
      <c r="F459" s="159"/>
      <c r="G459" s="161"/>
      <c r="H459" s="159"/>
      <c r="I459" s="160"/>
      <c r="J459" s="160"/>
      <c r="K459" s="160"/>
      <c r="L459" s="160"/>
      <c r="M459" s="160"/>
      <c r="N459" s="162"/>
      <c r="O459" s="163"/>
      <c r="P459" s="164">
        <f t="shared" ref="P459:U459" si="304">P17+P26+P79+P339+P418</f>
        <v>251054864.19000006</v>
      </c>
      <c r="Q459" s="154">
        <f t="shared" si="304"/>
        <v>36650164.57</v>
      </c>
      <c r="R459" s="165">
        <f t="shared" si="304"/>
        <v>287705028.75999999</v>
      </c>
      <c r="S459" s="165">
        <f t="shared" si="304"/>
        <v>79841106.767213419</v>
      </c>
      <c r="T459" s="165">
        <f t="shared" si="304"/>
        <v>171213758.42278665</v>
      </c>
      <c r="U459" s="165">
        <f t="shared" si="304"/>
        <v>184529800.14412829</v>
      </c>
      <c r="V459" s="142"/>
      <c r="W459" s="166"/>
      <c r="X459" s="142"/>
      <c r="Y459" s="166"/>
      <c r="Z459" s="142"/>
      <c r="AA459" s="166"/>
      <c r="AB459" s="142"/>
      <c r="AC459" s="166"/>
      <c r="AD459" s="142"/>
      <c r="AE459" s="165" t="e">
        <f>AE17+AE26+AE79+AE339+AE418</f>
        <v>#REF!</v>
      </c>
      <c r="AF459" s="144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6"/>
      <c r="BM459" s="136"/>
      <c r="BN459" s="136"/>
      <c r="BO459" s="136"/>
      <c r="BP459" s="136"/>
      <c r="BQ459" s="136"/>
      <c r="BR459" s="136"/>
      <c r="BS459" s="136"/>
      <c r="BT459" s="136"/>
      <c r="BU459" s="136"/>
      <c r="BV459" s="136"/>
      <c r="BW459" s="136"/>
      <c r="BX459" s="136"/>
      <c r="BY459" s="136"/>
      <c r="BZ459" s="136"/>
      <c r="CA459" s="136"/>
      <c r="CB459" s="136"/>
      <c r="CC459" s="136"/>
      <c r="CD459" s="136"/>
      <c r="CE459" s="136"/>
      <c r="CF459" s="136"/>
      <c r="CG459" s="136"/>
      <c r="CH459" s="136"/>
      <c r="CI459" s="136"/>
      <c r="CJ459" s="136"/>
      <c r="CK459" s="136"/>
      <c r="CL459" s="136"/>
      <c r="CM459" s="136"/>
      <c r="CN459" s="136"/>
      <c r="CO459" s="136"/>
      <c r="CP459" s="136"/>
      <c r="CQ459" s="136"/>
      <c r="CR459" s="136"/>
      <c r="CS459" s="136"/>
      <c r="CT459" s="136"/>
      <c r="CU459" s="136"/>
      <c r="CV459" s="136"/>
      <c r="CW459" s="136"/>
      <c r="CX459" s="136"/>
      <c r="CY459" s="136"/>
      <c r="CZ459" s="136"/>
      <c r="DA459" s="136"/>
      <c r="DB459" s="136"/>
      <c r="DC459" s="136"/>
      <c r="DD459" s="136"/>
      <c r="DE459" s="136"/>
      <c r="DF459" s="136"/>
      <c r="DG459" s="136"/>
      <c r="DH459" s="136"/>
      <c r="DI459" s="136"/>
      <c r="DJ459" s="136"/>
      <c r="DK459" s="136"/>
      <c r="DL459" s="136"/>
      <c r="DM459" s="136"/>
      <c r="DN459" s="136"/>
      <c r="DO459" s="136"/>
      <c r="DP459" s="136"/>
      <c r="DQ459" s="136"/>
      <c r="DR459" s="136"/>
      <c r="DS459" s="136"/>
      <c r="DT459" s="136"/>
      <c r="DU459" s="136"/>
      <c r="DV459" s="136"/>
      <c r="DW459" s="136"/>
      <c r="DX459" s="136"/>
      <c r="DY459" s="136"/>
      <c r="DZ459" s="136"/>
      <c r="EA459" s="136"/>
      <c r="EB459" s="136"/>
      <c r="EC459" s="136"/>
      <c r="ED459" s="136"/>
      <c r="EE459" s="136"/>
      <c r="EF459" s="136"/>
      <c r="EG459" s="136"/>
      <c r="EH459" s="136"/>
      <c r="EI459" s="136"/>
      <c r="EJ459" s="136"/>
      <c r="EK459" s="136"/>
      <c r="EL459" s="136"/>
      <c r="EM459" s="136"/>
      <c r="EN459" s="136"/>
      <c r="EO459" s="136"/>
      <c r="EP459" s="136"/>
      <c r="EQ459" s="136"/>
      <c r="ER459" s="136"/>
      <c r="ES459" s="136"/>
      <c r="ET459" s="136"/>
      <c r="EU459" s="136"/>
      <c r="EV459" s="136"/>
      <c r="EW459" s="136"/>
      <c r="EX459" s="136"/>
      <c r="EY459" s="136"/>
      <c r="EZ459" s="136"/>
      <c r="FA459" s="136"/>
      <c r="FB459" s="136"/>
      <c r="FC459" s="136"/>
      <c r="FD459" s="136"/>
      <c r="FE459" s="136"/>
      <c r="FF459" s="136"/>
      <c r="FG459" s="136"/>
      <c r="FH459" s="136"/>
      <c r="FI459" s="136"/>
      <c r="FJ459" s="136"/>
      <c r="FK459" s="136"/>
      <c r="FL459" s="136"/>
      <c r="FM459" s="136"/>
      <c r="FN459" s="136"/>
      <c r="FO459" s="136"/>
      <c r="FP459" s="136"/>
      <c r="FQ459" s="136"/>
      <c r="FR459" s="136"/>
      <c r="FS459" s="136"/>
      <c r="FT459" s="136"/>
      <c r="FU459" s="136"/>
      <c r="FV459" s="136"/>
      <c r="FW459" s="136"/>
      <c r="FX459" s="136"/>
      <c r="FY459" s="136"/>
      <c r="FZ459" s="136"/>
      <c r="GA459" s="136"/>
      <c r="GB459" s="136"/>
      <c r="GC459" s="136"/>
      <c r="GD459" s="136"/>
      <c r="GE459" s="136"/>
      <c r="GF459" s="136"/>
      <c r="GG459" s="136"/>
      <c r="GH459" s="136"/>
      <c r="GI459" s="136"/>
      <c r="GJ459" s="136"/>
      <c r="GK459" s="136"/>
      <c r="GL459" s="136"/>
      <c r="GM459" s="136"/>
      <c r="GN459" s="136"/>
      <c r="GO459" s="136"/>
      <c r="GP459" s="136"/>
      <c r="GQ459" s="136"/>
      <c r="GR459" s="136"/>
      <c r="GS459" s="136"/>
      <c r="GT459" s="136"/>
      <c r="GU459" s="136"/>
      <c r="GV459" s="136"/>
      <c r="GW459" s="136"/>
      <c r="GX459" s="136"/>
      <c r="GY459" s="136"/>
      <c r="GZ459" s="136"/>
      <c r="HA459" s="136"/>
      <c r="HB459" s="136"/>
      <c r="HC459" s="136"/>
      <c r="HD459" s="136"/>
      <c r="HE459" s="136"/>
      <c r="HF459" s="136"/>
      <c r="HG459" s="136"/>
      <c r="HH459" s="136"/>
      <c r="HI459" s="136"/>
      <c r="HJ459" s="136"/>
      <c r="HK459" s="136"/>
      <c r="HL459" s="136"/>
      <c r="HM459" s="136"/>
      <c r="HN459" s="136"/>
      <c r="HO459" s="136"/>
      <c r="HP459" s="136"/>
      <c r="HQ459" s="136"/>
      <c r="HR459" s="136"/>
      <c r="HS459" s="136"/>
      <c r="HT459" s="136"/>
      <c r="HU459" s="136"/>
      <c r="HV459" s="136"/>
      <c r="HW459" s="136"/>
      <c r="HX459" s="136"/>
      <c r="HY459" s="136"/>
      <c r="HZ459" s="136"/>
      <c r="IA459" s="136"/>
      <c r="IB459" s="136"/>
      <c r="IC459" s="136"/>
      <c r="ID459" s="136"/>
      <c r="IE459" s="136"/>
      <c r="IF459" s="136"/>
      <c r="IG459" s="136"/>
      <c r="IH459" s="136"/>
      <c r="II459" s="136"/>
      <c r="IJ459" s="136"/>
      <c r="IK459" s="136"/>
      <c r="IL459" s="136"/>
      <c r="IM459" s="136"/>
      <c r="IN459" s="136"/>
      <c r="IO459" s="136"/>
      <c r="IP459" s="136"/>
      <c r="IQ459" s="136"/>
      <c r="IR459" s="136"/>
      <c r="IS459" s="136"/>
    </row>
    <row r="460" spans="1:253" s="43" customFormat="1" ht="15.75">
      <c r="A460" s="215"/>
      <c r="B460" s="215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83"/>
      <c r="O460" s="167"/>
      <c r="P460" s="168"/>
      <c r="Q460" s="169"/>
      <c r="R460" s="170"/>
      <c r="S460" s="169"/>
      <c r="T460" s="169"/>
      <c r="U460" s="169"/>
      <c r="Y460" s="171"/>
      <c r="Z460" s="172"/>
      <c r="AB460" s="171"/>
      <c r="AE460" s="108"/>
      <c r="AF460" s="89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</row>
    <row r="461" spans="1:253" s="43" customFormat="1" ht="15.75">
      <c r="A461" s="365"/>
      <c r="B461" s="215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83"/>
      <c r="O461" s="167"/>
      <c r="P461" s="173"/>
      <c r="Q461" s="169"/>
      <c r="R461" s="174"/>
      <c r="S461" s="169"/>
      <c r="T461" s="169"/>
      <c r="U461" s="169"/>
      <c r="Y461" s="171"/>
      <c r="Z461" s="108"/>
      <c r="AB461" s="171"/>
      <c r="AE461" s="108"/>
      <c r="AF461" s="89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</row>
    <row r="462" spans="1:253" s="43" customFormat="1" ht="15.75">
      <c r="A462" s="215"/>
      <c r="B462" s="215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83"/>
      <c r="O462" s="167"/>
      <c r="P462" s="167"/>
      <c r="Q462" s="169"/>
      <c r="R462" s="170"/>
      <c r="S462" s="169"/>
      <c r="T462" s="169"/>
      <c r="U462" s="169"/>
      <c r="Y462" s="171"/>
      <c r="AB462" s="171"/>
      <c r="AE462" s="175"/>
      <c r="AF462" s="89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</row>
    <row r="463" spans="1:253" s="43" customFormat="1" ht="15.75">
      <c r="A463" s="215"/>
      <c r="B463" s="215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83"/>
      <c r="O463" s="167"/>
      <c r="P463" s="167"/>
      <c r="Q463" s="169"/>
      <c r="R463" s="170"/>
      <c r="S463" s="169"/>
      <c r="T463" s="169"/>
      <c r="U463" s="169"/>
      <c r="Y463" s="171"/>
      <c r="AB463" s="171"/>
      <c r="AE463" s="108"/>
      <c r="AF463" s="89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</row>
    <row r="464" spans="1:253" s="186" customFormat="1">
      <c r="A464" s="216"/>
      <c r="B464" s="21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7"/>
      <c r="N464" s="178"/>
      <c r="O464" s="177"/>
      <c r="P464" s="177"/>
      <c r="Q464" s="179"/>
      <c r="R464" s="180"/>
      <c r="S464" s="181"/>
      <c r="T464" s="181"/>
      <c r="U464" s="181"/>
      <c r="V464" s="182"/>
      <c r="W464" s="182"/>
      <c r="X464" s="183"/>
      <c r="Y464" s="183"/>
      <c r="Z464" s="183"/>
      <c r="AA464" s="184"/>
      <c r="AB464" s="185"/>
      <c r="AE464" s="187"/>
      <c r="AF464" s="188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</row>
    <row r="465" spans="1:253" s="186" customFormat="1">
      <c r="A465" s="216"/>
      <c r="B465" s="21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89"/>
      <c r="N465" s="190"/>
      <c r="O465" s="189"/>
      <c r="P465" s="189"/>
      <c r="Q465" s="191"/>
      <c r="R465" s="180"/>
      <c r="S465" s="181"/>
      <c r="T465" s="181"/>
      <c r="U465" s="181"/>
      <c r="V465" s="182"/>
      <c r="W465" s="182"/>
      <c r="X465" s="192" t="s">
        <v>852</v>
      </c>
      <c r="Y465" s="192"/>
      <c r="Z465" s="192"/>
      <c r="AA465" s="193"/>
      <c r="AB465" s="193"/>
      <c r="AE465" s="187"/>
      <c r="AF465" s="188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</row>
    <row r="466" spans="1:253" s="186" customFormat="1">
      <c r="A466" s="216"/>
      <c r="B466" s="21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7"/>
      <c r="N466" s="178"/>
      <c r="O466" s="177"/>
      <c r="P466" s="177"/>
      <c r="Q466" s="179"/>
      <c r="R466" s="180"/>
      <c r="S466" s="181"/>
      <c r="T466" s="181"/>
      <c r="U466" s="181"/>
      <c r="V466" s="182"/>
      <c r="W466" s="182"/>
      <c r="X466" s="183"/>
      <c r="Y466" s="183"/>
      <c r="Z466" s="183"/>
      <c r="AA466" s="184"/>
      <c r="AB466" s="185"/>
      <c r="AE466" s="187"/>
      <c r="AF466" s="188"/>
      <c r="AG466" s="114"/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</row>
    <row r="467" spans="1:253" s="186" customFormat="1" ht="15.75">
      <c r="A467" s="216"/>
      <c r="B467" s="21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89"/>
      <c r="N467" s="190"/>
      <c r="O467" s="189"/>
      <c r="P467" s="194"/>
      <c r="Q467" s="195"/>
      <c r="R467" s="195"/>
      <c r="S467" s="195"/>
      <c r="T467" s="195"/>
      <c r="U467" s="195"/>
      <c r="V467" s="187"/>
      <c r="X467" s="192" t="s">
        <v>852</v>
      </c>
      <c r="Y467" s="192"/>
      <c r="Z467" s="192"/>
      <c r="AA467" s="193"/>
      <c r="AB467" s="196"/>
      <c r="AC467" s="7"/>
      <c r="AD467" s="187"/>
      <c r="AE467" s="195"/>
      <c r="AF467" s="188"/>
      <c r="AG467" s="114"/>
      <c r="AH467" s="114"/>
      <c r="AI467" s="114"/>
      <c r="AJ467" s="114"/>
      <c r="AK467" s="114"/>
      <c r="AL467" s="114"/>
      <c r="AM467" s="114"/>
      <c r="AN467" s="114"/>
      <c r="AO467" s="114"/>
      <c r="AP467" s="114"/>
      <c r="AQ467" s="114"/>
      <c r="AR467" s="114"/>
      <c r="AU467" s="108"/>
    </row>
    <row r="468" spans="1:253" ht="15.75">
      <c r="M468" s="3"/>
      <c r="R468" s="197"/>
      <c r="S468" s="197"/>
      <c r="T468" s="197"/>
      <c r="U468" s="197"/>
      <c r="V468" s="197"/>
      <c r="W468" s="197"/>
      <c r="Y468" s="8"/>
      <c r="Z468" s="197"/>
      <c r="AB468" s="198"/>
      <c r="AC468" s="35"/>
      <c r="AE468" s="197"/>
    </row>
    <row r="469" spans="1:253">
      <c r="L469" s="5"/>
      <c r="M469" s="3"/>
      <c r="P469" s="199"/>
      <c r="Q469" s="200"/>
      <c r="S469" s="201"/>
      <c r="T469" s="7"/>
      <c r="Z469" s="197"/>
      <c r="AB469" s="202"/>
      <c r="AE469" s="197"/>
    </row>
    <row r="470" spans="1:253">
      <c r="L470" s="5"/>
      <c r="M470" s="3"/>
      <c r="P470" s="203"/>
      <c r="S470" s="8"/>
      <c r="T470" s="7"/>
      <c r="Z470" s="35"/>
      <c r="AA470" s="204"/>
      <c r="AB470" s="197"/>
      <c r="AE470" s="197"/>
    </row>
    <row r="471" spans="1:253" s="218" customFormat="1" ht="15.75">
      <c r="A471" s="217"/>
      <c r="B471" s="217"/>
      <c r="C471" s="205"/>
      <c r="D471" s="205"/>
      <c r="E471" s="205"/>
      <c r="F471" s="205"/>
      <c r="G471" s="205"/>
      <c r="H471" s="205"/>
      <c r="I471" s="206"/>
      <c r="J471" s="205"/>
      <c r="K471" s="205"/>
      <c r="L471" s="205"/>
      <c r="M471" s="206"/>
      <c r="N471" s="136"/>
      <c r="O471" s="205"/>
      <c r="P471" s="205"/>
      <c r="Q471" s="144"/>
      <c r="R471" s="207"/>
      <c r="S471" s="196"/>
      <c r="T471" s="208"/>
      <c r="U471" s="207"/>
      <c r="V471" s="207"/>
      <c r="W471" s="207"/>
      <c r="X471" s="207"/>
      <c r="Y471" s="207"/>
      <c r="Z471" s="198"/>
      <c r="AA471" s="196"/>
      <c r="AB471" s="207"/>
      <c r="AC471" s="207"/>
      <c r="AD471" s="199"/>
      <c r="AE471" s="209"/>
      <c r="AF471" s="144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207"/>
      <c r="BN471" s="207"/>
      <c r="BO471" s="207"/>
      <c r="BP471" s="207"/>
      <c r="BQ471" s="207"/>
      <c r="BR471" s="207"/>
      <c r="BS471" s="207"/>
      <c r="BT471" s="207"/>
      <c r="BU471" s="207"/>
      <c r="BV471" s="207"/>
      <c r="BW471" s="207"/>
      <c r="BX471" s="207"/>
      <c r="BY471" s="207"/>
      <c r="BZ471" s="207"/>
      <c r="CA471" s="207"/>
      <c r="CB471" s="207"/>
      <c r="CC471" s="207"/>
      <c r="CD471" s="207"/>
      <c r="CE471" s="207"/>
      <c r="CF471" s="207"/>
      <c r="CG471" s="207"/>
      <c r="CH471" s="207"/>
      <c r="CI471" s="207"/>
      <c r="CJ471" s="207"/>
      <c r="CK471" s="207"/>
      <c r="CL471" s="207"/>
      <c r="CM471" s="207"/>
      <c r="CN471" s="207"/>
      <c r="CO471" s="207"/>
      <c r="CP471" s="207"/>
      <c r="CQ471" s="207"/>
      <c r="CR471" s="207"/>
      <c r="CS471" s="207"/>
      <c r="CT471" s="207"/>
      <c r="CU471" s="207"/>
      <c r="CV471" s="207"/>
      <c r="CW471" s="207"/>
      <c r="CX471" s="207"/>
      <c r="CY471" s="207"/>
      <c r="CZ471" s="207"/>
      <c r="DA471" s="207"/>
      <c r="DB471" s="207"/>
      <c r="DC471" s="207"/>
      <c r="DD471" s="207"/>
      <c r="DE471" s="207"/>
      <c r="DF471" s="207"/>
      <c r="DG471" s="207"/>
      <c r="DH471" s="207"/>
      <c r="DI471" s="207"/>
      <c r="DJ471" s="207"/>
      <c r="DK471" s="207"/>
      <c r="DL471" s="207"/>
      <c r="DM471" s="207"/>
      <c r="DN471" s="207"/>
      <c r="DO471" s="207"/>
      <c r="DP471" s="207"/>
      <c r="DQ471" s="207"/>
      <c r="DR471" s="207"/>
      <c r="DS471" s="207"/>
      <c r="DT471" s="207"/>
      <c r="DU471" s="207"/>
      <c r="DV471" s="207"/>
      <c r="DW471" s="207"/>
      <c r="DX471" s="207"/>
      <c r="DY471" s="207"/>
      <c r="DZ471" s="207"/>
      <c r="EA471" s="207"/>
      <c r="EB471" s="207"/>
      <c r="EC471" s="207"/>
      <c r="ED471" s="207"/>
      <c r="EE471" s="207"/>
      <c r="EF471" s="207"/>
      <c r="EG471" s="207"/>
      <c r="EH471" s="207"/>
      <c r="EI471" s="207"/>
      <c r="EJ471" s="207"/>
      <c r="EK471" s="207"/>
      <c r="EL471" s="207"/>
      <c r="EM471" s="207"/>
      <c r="EN471" s="207"/>
      <c r="EO471" s="207"/>
      <c r="EP471" s="207"/>
      <c r="EQ471" s="207"/>
      <c r="ER471" s="207"/>
      <c r="ES471" s="207"/>
      <c r="ET471" s="207"/>
      <c r="EU471" s="207"/>
      <c r="EV471" s="207"/>
      <c r="EW471" s="207"/>
      <c r="EX471" s="207"/>
      <c r="EY471" s="207"/>
      <c r="EZ471" s="207"/>
      <c r="FA471" s="207"/>
      <c r="FB471" s="207"/>
      <c r="FC471" s="207"/>
      <c r="FD471" s="207"/>
      <c r="FE471" s="207"/>
      <c r="FF471" s="207"/>
      <c r="FG471" s="207"/>
      <c r="FH471" s="207"/>
      <c r="FI471" s="207"/>
      <c r="FJ471" s="207"/>
      <c r="FK471" s="207"/>
      <c r="FL471" s="207"/>
      <c r="FM471" s="207"/>
      <c r="FN471" s="207"/>
      <c r="FO471" s="207"/>
      <c r="FP471" s="207"/>
      <c r="FQ471" s="207"/>
      <c r="FR471" s="207"/>
      <c r="FS471" s="207"/>
      <c r="FT471" s="207"/>
      <c r="FU471" s="207"/>
      <c r="FV471" s="207"/>
      <c r="FW471" s="207"/>
      <c r="FX471" s="207"/>
      <c r="FY471" s="207"/>
      <c r="FZ471" s="207"/>
      <c r="GA471" s="207"/>
      <c r="GB471" s="207"/>
      <c r="GC471" s="207"/>
      <c r="GD471" s="207"/>
      <c r="GE471" s="207"/>
      <c r="GF471" s="207"/>
      <c r="GG471" s="207"/>
      <c r="GH471" s="207"/>
      <c r="GI471" s="207"/>
      <c r="GJ471" s="207"/>
      <c r="GK471" s="207"/>
      <c r="GL471" s="207"/>
      <c r="GM471" s="207"/>
      <c r="GN471" s="207"/>
      <c r="GO471" s="207"/>
      <c r="GP471" s="207"/>
      <c r="GQ471" s="207"/>
      <c r="GR471" s="207"/>
      <c r="GS471" s="207"/>
      <c r="GT471" s="207"/>
      <c r="GU471" s="207"/>
      <c r="GV471" s="207"/>
      <c r="GW471" s="207"/>
      <c r="GX471" s="207"/>
      <c r="GY471" s="207"/>
      <c r="GZ471" s="207"/>
      <c r="HA471" s="207"/>
      <c r="HB471" s="207"/>
      <c r="HC471" s="207"/>
      <c r="HD471" s="207"/>
      <c r="HE471" s="207"/>
      <c r="HF471" s="207"/>
      <c r="HG471" s="207"/>
      <c r="HH471" s="207"/>
      <c r="HI471" s="207"/>
      <c r="HJ471" s="207"/>
      <c r="HK471" s="207"/>
      <c r="HL471" s="207"/>
      <c r="HM471" s="207"/>
      <c r="HN471" s="207"/>
      <c r="HO471" s="207"/>
      <c r="HP471" s="207"/>
      <c r="HQ471" s="207"/>
      <c r="HR471" s="207"/>
      <c r="HS471" s="207"/>
      <c r="HT471" s="207"/>
      <c r="HU471" s="207"/>
      <c r="HV471" s="207"/>
      <c r="HW471" s="207"/>
      <c r="HX471" s="207"/>
      <c r="HY471" s="207"/>
      <c r="HZ471" s="207"/>
      <c r="IA471" s="207"/>
      <c r="IB471" s="207"/>
      <c r="IC471" s="207"/>
      <c r="ID471" s="207"/>
      <c r="IE471" s="207"/>
      <c r="IF471" s="207"/>
      <c r="IG471" s="207"/>
      <c r="IH471" s="207"/>
      <c r="II471" s="207"/>
      <c r="IJ471" s="207"/>
      <c r="IK471" s="207"/>
      <c r="IL471" s="207"/>
      <c r="IM471" s="207"/>
      <c r="IN471" s="207"/>
      <c r="IO471" s="207"/>
      <c r="IP471" s="207"/>
      <c r="IQ471" s="207"/>
      <c r="IR471" s="207"/>
      <c r="IS471" s="207"/>
    </row>
    <row r="472" spans="1:253" s="218" customFormat="1" ht="15.75">
      <c r="A472" s="217"/>
      <c r="B472" s="217"/>
      <c r="C472" s="205"/>
      <c r="D472" s="205"/>
      <c r="E472" s="205"/>
      <c r="F472" s="205"/>
      <c r="G472" s="205"/>
      <c r="H472" s="205"/>
      <c r="I472" s="206"/>
      <c r="J472" s="205"/>
      <c r="K472" s="205"/>
      <c r="L472" s="205"/>
      <c r="M472" s="206"/>
      <c r="N472" s="136"/>
      <c r="O472" s="205"/>
      <c r="P472" s="205"/>
      <c r="Q472" s="136"/>
      <c r="R472" s="207"/>
      <c r="S472" s="207"/>
      <c r="T472" s="208"/>
      <c r="U472" s="207"/>
      <c r="V472" s="207"/>
      <c r="W472" s="207"/>
      <c r="X472" s="207"/>
      <c r="Y472" s="207"/>
      <c r="Z472" s="175"/>
      <c r="AA472" s="196"/>
      <c r="AB472" s="207"/>
      <c r="AC472" s="207"/>
      <c r="AD472" s="207"/>
      <c r="AE472" s="137"/>
      <c r="AF472" s="144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  <c r="BI472" s="207"/>
      <c r="BJ472" s="207"/>
      <c r="BK472" s="207"/>
      <c r="BL472" s="207"/>
      <c r="BM472" s="207"/>
      <c r="BN472" s="207"/>
      <c r="BO472" s="207"/>
      <c r="BP472" s="207"/>
      <c r="BQ472" s="207"/>
      <c r="BR472" s="207"/>
      <c r="BS472" s="207"/>
      <c r="BT472" s="207"/>
      <c r="BU472" s="207"/>
      <c r="BV472" s="207"/>
      <c r="BW472" s="207"/>
      <c r="BX472" s="207"/>
      <c r="BY472" s="207"/>
      <c r="BZ472" s="207"/>
      <c r="CA472" s="207"/>
      <c r="CB472" s="207"/>
      <c r="CC472" s="207"/>
      <c r="CD472" s="207"/>
      <c r="CE472" s="207"/>
      <c r="CF472" s="207"/>
      <c r="CG472" s="207"/>
      <c r="CH472" s="207"/>
      <c r="CI472" s="207"/>
      <c r="CJ472" s="207"/>
      <c r="CK472" s="207"/>
      <c r="CL472" s="207"/>
      <c r="CM472" s="207"/>
      <c r="CN472" s="207"/>
      <c r="CO472" s="207"/>
      <c r="CP472" s="207"/>
      <c r="CQ472" s="207"/>
      <c r="CR472" s="207"/>
      <c r="CS472" s="207"/>
      <c r="CT472" s="207"/>
      <c r="CU472" s="207"/>
      <c r="CV472" s="207"/>
      <c r="CW472" s="207"/>
      <c r="CX472" s="207"/>
      <c r="CY472" s="207"/>
      <c r="CZ472" s="207"/>
      <c r="DA472" s="207"/>
      <c r="DB472" s="207"/>
      <c r="DC472" s="207"/>
      <c r="DD472" s="207"/>
      <c r="DE472" s="207"/>
      <c r="DF472" s="207"/>
      <c r="DG472" s="207"/>
      <c r="DH472" s="207"/>
      <c r="DI472" s="207"/>
      <c r="DJ472" s="207"/>
      <c r="DK472" s="207"/>
      <c r="DL472" s="207"/>
      <c r="DM472" s="207"/>
      <c r="DN472" s="207"/>
      <c r="DO472" s="207"/>
      <c r="DP472" s="207"/>
      <c r="DQ472" s="207"/>
      <c r="DR472" s="207"/>
      <c r="DS472" s="207"/>
      <c r="DT472" s="207"/>
      <c r="DU472" s="207"/>
      <c r="DV472" s="207"/>
      <c r="DW472" s="207"/>
      <c r="DX472" s="207"/>
      <c r="DY472" s="207"/>
      <c r="DZ472" s="207"/>
      <c r="EA472" s="207"/>
      <c r="EB472" s="207"/>
      <c r="EC472" s="207"/>
      <c r="ED472" s="207"/>
      <c r="EE472" s="207"/>
      <c r="EF472" s="207"/>
      <c r="EG472" s="207"/>
      <c r="EH472" s="207"/>
      <c r="EI472" s="207"/>
      <c r="EJ472" s="207"/>
      <c r="EK472" s="207"/>
      <c r="EL472" s="207"/>
      <c r="EM472" s="207"/>
      <c r="EN472" s="207"/>
      <c r="EO472" s="207"/>
      <c r="EP472" s="207"/>
      <c r="EQ472" s="207"/>
      <c r="ER472" s="207"/>
      <c r="ES472" s="207"/>
      <c r="ET472" s="207"/>
      <c r="EU472" s="207"/>
      <c r="EV472" s="207"/>
      <c r="EW472" s="207"/>
      <c r="EX472" s="207"/>
      <c r="EY472" s="207"/>
      <c r="EZ472" s="207"/>
      <c r="FA472" s="207"/>
      <c r="FB472" s="207"/>
      <c r="FC472" s="207"/>
      <c r="FD472" s="207"/>
      <c r="FE472" s="207"/>
      <c r="FF472" s="207"/>
      <c r="FG472" s="207"/>
      <c r="FH472" s="207"/>
      <c r="FI472" s="207"/>
      <c r="FJ472" s="207"/>
      <c r="FK472" s="207"/>
      <c r="FL472" s="207"/>
      <c r="FM472" s="207"/>
      <c r="FN472" s="207"/>
      <c r="FO472" s="207"/>
      <c r="FP472" s="207"/>
      <c r="FQ472" s="207"/>
      <c r="FR472" s="207"/>
      <c r="FS472" s="207"/>
      <c r="FT472" s="207"/>
      <c r="FU472" s="207"/>
      <c r="FV472" s="207"/>
      <c r="FW472" s="207"/>
      <c r="FX472" s="207"/>
      <c r="FY472" s="207"/>
      <c r="FZ472" s="207"/>
      <c r="GA472" s="207"/>
      <c r="GB472" s="207"/>
      <c r="GC472" s="207"/>
      <c r="GD472" s="207"/>
      <c r="GE472" s="207"/>
      <c r="GF472" s="207"/>
      <c r="GG472" s="207"/>
      <c r="GH472" s="207"/>
      <c r="GI472" s="207"/>
      <c r="GJ472" s="207"/>
      <c r="GK472" s="207"/>
      <c r="GL472" s="207"/>
      <c r="GM472" s="207"/>
      <c r="GN472" s="207"/>
      <c r="GO472" s="207"/>
      <c r="GP472" s="207"/>
      <c r="GQ472" s="207"/>
      <c r="GR472" s="207"/>
      <c r="GS472" s="207"/>
      <c r="GT472" s="207"/>
      <c r="GU472" s="207"/>
      <c r="GV472" s="207"/>
      <c r="GW472" s="207"/>
      <c r="GX472" s="207"/>
      <c r="GY472" s="207"/>
      <c r="GZ472" s="207"/>
      <c r="HA472" s="207"/>
      <c r="HB472" s="207"/>
      <c r="HC472" s="207"/>
      <c r="HD472" s="207"/>
      <c r="HE472" s="207"/>
      <c r="HF472" s="207"/>
      <c r="HG472" s="207"/>
      <c r="HH472" s="207"/>
      <c r="HI472" s="207"/>
      <c r="HJ472" s="207"/>
      <c r="HK472" s="207"/>
      <c r="HL472" s="207"/>
      <c r="HM472" s="207"/>
      <c r="HN472" s="207"/>
      <c r="HO472" s="207"/>
      <c r="HP472" s="207"/>
      <c r="HQ472" s="207"/>
      <c r="HR472" s="207"/>
      <c r="HS472" s="207"/>
      <c r="HT472" s="207"/>
      <c r="HU472" s="207"/>
      <c r="HV472" s="207"/>
      <c r="HW472" s="207"/>
      <c r="HX472" s="207"/>
      <c r="HY472" s="207"/>
      <c r="HZ472" s="207"/>
      <c r="IA472" s="207"/>
      <c r="IB472" s="207"/>
      <c r="IC472" s="207"/>
      <c r="ID472" s="207"/>
      <c r="IE472" s="207"/>
      <c r="IF472" s="207"/>
      <c r="IG472" s="207"/>
      <c r="IH472" s="207"/>
      <c r="II472" s="207"/>
      <c r="IJ472" s="207"/>
      <c r="IK472" s="207"/>
      <c r="IL472" s="207"/>
      <c r="IM472" s="207"/>
      <c r="IN472" s="207"/>
      <c r="IO472" s="207"/>
      <c r="IP472" s="207"/>
      <c r="IQ472" s="207"/>
      <c r="IR472" s="207"/>
      <c r="IS472" s="207"/>
    </row>
    <row r="473" spans="1:253" s="218" customFormat="1" ht="15.75">
      <c r="A473" s="217"/>
      <c r="B473" s="217"/>
      <c r="C473" s="205"/>
      <c r="D473" s="205"/>
      <c r="E473" s="205"/>
      <c r="F473" s="205"/>
      <c r="G473" s="205"/>
      <c r="H473" s="205"/>
      <c r="I473" s="206"/>
      <c r="J473" s="205"/>
      <c r="K473" s="205"/>
      <c r="L473" s="205"/>
      <c r="M473" s="206"/>
      <c r="N473" s="136"/>
      <c r="O473" s="205"/>
      <c r="P473" s="205"/>
      <c r="Q473" s="136"/>
      <c r="R473" s="207"/>
      <c r="S473" s="207"/>
      <c r="T473" s="208"/>
      <c r="U473" s="207"/>
      <c r="V473" s="207"/>
      <c r="W473" s="207"/>
      <c r="X473" s="207"/>
      <c r="Y473" s="207"/>
      <c r="Z473" s="198"/>
      <c r="AA473" s="196"/>
      <c r="AB473" s="196"/>
      <c r="AC473" s="207"/>
      <c r="AD473" s="207"/>
      <c r="AE473" s="196"/>
      <c r="AF473" s="144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  <c r="BI473" s="207"/>
      <c r="BJ473" s="207"/>
      <c r="BK473" s="207"/>
      <c r="BL473" s="207"/>
      <c r="BM473" s="207"/>
      <c r="BN473" s="207"/>
      <c r="BO473" s="207"/>
      <c r="BP473" s="207"/>
      <c r="BQ473" s="207"/>
      <c r="BR473" s="207"/>
      <c r="BS473" s="207"/>
      <c r="BT473" s="207"/>
      <c r="BU473" s="207"/>
      <c r="BV473" s="207"/>
      <c r="BW473" s="207"/>
      <c r="BX473" s="207"/>
      <c r="BY473" s="207"/>
      <c r="BZ473" s="207"/>
      <c r="CA473" s="207"/>
      <c r="CB473" s="207"/>
      <c r="CC473" s="207"/>
      <c r="CD473" s="207"/>
      <c r="CE473" s="207"/>
      <c r="CF473" s="207"/>
      <c r="CG473" s="207"/>
      <c r="CH473" s="207"/>
      <c r="CI473" s="207"/>
      <c r="CJ473" s="207"/>
      <c r="CK473" s="207"/>
      <c r="CL473" s="207"/>
      <c r="CM473" s="207"/>
      <c r="CN473" s="207"/>
      <c r="CO473" s="207"/>
      <c r="CP473" s="207"/>
      <c r="CQ473" s="207"/>
      <c r="CR473" s="207"/>
      <c r="CS473" s="207"/>
      <c r="CT473" s="207"/>
      <c r="CU473" s="207"/>
      <c r="CV473" s="207"/>
      <c r="CW473" s="207"/>
      <c r="CX473" s="207"/>
      <c r="CY473" s="207"/>
      <c r="CZ473" s="207"/>
      <c r="DA473" s="207"/>
      <c r="DB473" s="207"/>
      <c r="DC473" s="207"/>
      <c r="DD473" s="207"/>
      <c r="DE473" s="207"/>
      <c r="DF473" s="207"/>
      <c r="DG473" s="207"/>
      <c r="DH473" s="207"/>
      <c r="DI473" s="207"/>
      <c r="DJ473" s="207"/>
      <c r="DK473" s="207"/>
      <c r="DL473" s="207"/>
      <c r="DM473" s="207"/>
      <c r="DN473" s="207"/>
      <c r="DO473" s="207"/>
      <c r="DP473" s="207"/>
      <c r="DQ473" s="207"/>
      <c r="DR473" s="207"/>
      <c r="DS473" s="207"/>
      <c r="DT473" s="207"/>
      <c r="DU473" s="207"/>
      <c r="DV473" s="207"/>
      <c r="DW473" s="207"/>
      <c r="DX473" s="207"/>
      <c r="DY473" s="207"/>
      <c r="DZ473" s="207"/>
      <c r="EA473" s="207"/>
      <c r="EB473" s="207"/>
      <c r="EC473" s="207"/>
      <c r="ED473" s="207"/>
      <c r="EE473" s="207"/>
      <c r="EF473" s="207"/>
      <c r="EG473" s="207"/>
      <c r="EH473" s="207"/>
      <c r="EI473" s="207"/>
      <c r="EJ473" s="207"/>
      <c r="EK473" s="207"/>
      <c r="EL473" s="207"/>
      <c r="EM473" s="207"/>
      <c r="EN473" s="207"/>
      <c r="EO473" s="207"/>
      <c r="EP473" s="207"/>
      <c r="EQ473" s="207"/>
      <c r="ER473" s="207"/>
      <c r="ES473" s="207"/>
      <c r="ET473" s="207"/>
      <c r="EU473" s="207"/>
      <c r="EV473" s="207"/>
      <c r="EW473" s="207"/>
      <c r="EX473" s="207"/>
      <c r="EY473" s="207"/>
      <c r="EZ473" s="207"/>
      <c r="FA473" s="207"/>
      <c r="FB473" s="207"/>
      <c r="FC473" s="207"/>
      <c r="FD473" s="207"/>
      <c r="FE473" s="207"/>
      <c r="FF473" s="207"/>
      <c r="FG473" s="207"/>
      <c r="FH473" s="207"/>
      <c r="FI473" s="207"/>
      <c r="FJ473" s="207"/>
      <c r="FK473" s="207"/>
      <c r="FL473" s="207"/>
      <c r="FM473" s="207"/>
      <c r="FN473" s="207"/>
      <c r="FO473" s="207"/>
      <c r="FP473" s="207"/>
      <c r="FQ473" s="207"/>
      <c r="FR473" s="207"/>
      <c r="FS473" s="207"/>
      <c r="FT473" s="207"/>
      <c r="FU473" s="207"/>
      <c r="FV473" s="207"/>
      <c r="FW473" s="207"/>
      <c r="FX473" s="207"/>
      <c r="FY473" s="207"/>
      <c r="FZ473" s="207"/>
      <c r="GA473" s="207"/>
      <c r="GB473" s="207"/>
      <c r="GC473" s="207"/>
      <c r="GD473" s="207"/>
      <c r="GE473" s="207"/>
      <c r="GF473" s="207"/>
      <c r="GG473" s="207"/>
      <c r="GH473" s="207"/>
      <c r="GI473" s="207"/>
      <c r="GJ473" s="207"/>
      <c r="GK473" s="207"/>
      <c r="GL473" s="207"/>
      <c r="GM473" s="207"/>
      <c r="GN473" s="207"/>
      <c r="GO473" s="207"/>
      <c r="GP473" s="207"/>
      <c r="GQ473" s="207"/>
      <c r="GR473" s="207"/>
      <c r="GS473" s="207"/>
      <c r="GT473" s="207"/>
      <c r="GU473" s="207"/>
      <c r="GV473" s="207"/>
      <c r="GW473" s="207"/>
      <c r="GX473" s="207"/>
      <c r="GY473" s="207"/>
      <c r="GZ473" s="207"/>
      <c r="HA473" s="207"/>
      <c r="HB473" s="207"/>
      <c r="HC473" s="207"/>
      <c r="HD473" s="207"/>
      <c r="HE473" s="207"/>
      <c r="HF473" s="207"/>
      <c r="HG473" s="207"/>
      <c r="HH473" s="207"/>
      <c r="HI473" s="207"/>
      <c r="HJ473" s="207"/>
      <c r="HK473" s="207"/>
      <c r="HL473" s="207"/>
      <c r="HM473" s="207"/>
      <c r="HN473" s="207"/>
      <c r="HO473" s="207"/>
      <c r="HP473" s="207"/>
      <c r="HQ473" s="207"/>
      <c r="HR473" s="207"/>
      <c r="HS473" s="207"/>
      <c r="HT473" s="207"/>
      <c r="HU473" s="207"/>
      <c r="HV473" s="207"/>
      <c r="HW473" s="207"/>
      <c r="HX473" s="207"/>
      <c r="HY473" s="207"/>
      <c r="HZ473" s="207"/>
      <c r="IA473" s="207"/>
      <c r="IB473" s="207"/>
      <c r="IC473" s="207"/>
      <c r="ID473" s="207"/>
      <c r="IE473" s="207"/>
      <c r="IF473" s="207"/>
      <c r="IG473" s="207"/>
      <c r="IH473" s="207"/>
      <c r="II473" s="207"/>
      <c r="IJ473" s="207"/>
      <c r="IK473" s="207"/>
      <c r="IL473" s="207"/>
      <c r="IM473" s="207"/>
      <c r="IN473" s="207"/>
      <c r="IO473" s="207"/>
      <c r="IP473" s="207"/>
      <c r="IQ473" s="207"/>
      <c r="IR473" s="207"/>
      <c r="IS473" s="207"/>
    </row>
    <row r="474" spans="1:253" s="218" customFormat="1" ht="15.75">
      <c r="A474" s="217"/>
      <c r="B474" s="217"/>
      <c r="C474" s="205"/>
      <c r="D474" s="205"/>
      <c r="E474" s="205"/>
      <c r="F474" s="205"/>
      <c r="G474" s="205"/>
      <c r="H474" s="205"/>
      <c r="I474" s="206"/>
      <c r="J474" s="205"/>
      <c r="K474" s="205"/>
      <c r="L474" s="205"/>
      <c r="M474" s="206"/>
      <c r="N474" s="136"/>
      <c r="O474" s="205"/>
      <c r="P474" s="205"/>
      <c r="Q474" s="136"/>
      <c r="R474" s="207"/>
      <c r="S474" s="207"/>
      <c r="T474" s="208"/>
      <c r="U474" s="207"/>
      <c r="V474" s="207"/>
      <c r="W474" s="207"/>
      <c r="X474" s="207"/>
      <c r="Y474" s="207"/>
      <c r="Z474" s="198"/>
      <c r="AA474" s="137"/>
      <c r="AB474" s="196"/>
      <c r="AC474" s="207"/>
      <c r="AD474" s="207"/>
      <c r="AE474" s="196"/>
      <c r="AF474" s="144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  <c r="BI474" s="207"/>
      <c r="BJ474" s="207"/>
      <c r="BK474" s="207"/>
      <c r="BL474" s="207"/>
      <c r="BM474" s="207"/>
      <c r="BN474" s="207"/>
      <c r="BO474" s="207"/>
      <c r="BP474" s="207"/>
      <c r="BQ474" s="207"/>
      <c r="BR474" s="207"/>
      <c r="BS474" s="207"/>
      <c r="BT474" s="207"/>
      <c r="BU474" s="207"/>
      <c r="BV474" s="207"/>
      <c r="BW474" s="207"/>
      <c r="BX474" s="207"/>
      <c r="BY474" s="207"/>
      <c r="BZ474" s="207"/>
      <c r="CA474" s="207"/>
      <c r="CB474" s="207"/>
      <c r="CC474" s="207"/>
      <c r="CD474" s="207"/>
      <c r="CE474" s="207"/>
      <c r="CF474" s="207"/>
      <c r="CG474" s="207"/>
      <c r="CH474" s="207"/>
      <c r="CI474" s="207"/>
      <c r="CJ474" s="207"/>
      <c r="CK474" s="207"/>
      <c r="CL474" s="207"/>
      <c r="CM474" s="207"/>
      <c r="CN474" s="207"/>
      <c r="CO474" s="207"/>
      <c r="CP474" s="207"/>
      <c r="CQ474" s="207"/>
      <c r="CR474" s="207"/>
      <c r="CS474" s="207"/>
      <c r="CT474" s="207"/>
      <c r="CU474" s="207"/>
      <c r="CV474" s="207"/>
      <c r="CW474" s="207"/>
      <c r="CX474" s="207"/>
      <c r="CY474" s="207"/>
      <c r="CZ474" s="207"/>
      <c r="DA474" s="207"/>
      <c r="DB474" s="207"/>
      <c r="DC474" s="207"/>
      <c r="DD474" s="207"/>
      <c r="DE474" s="207"/>
      <c r="DF474" s="207"/>
      <c r="DG474" s="207"/>
      <c r="DH474" s="207"/>
      <c r="DI474" s="207"/>
      <c r="DJ474" s="207"/>
      <c r="DK474" s="207"/>
      <c r="DL474" s="207"/>
      <c r="DM474" s="207"/>
      <c r="DN474" s="207"/>
      <c r="DO474" s="207"/>
      <c r="DP474" s="207"/>
      <c r="DQ474" s="207"/>
      <c r="DR474" s="207"/>
      <c r="DS474" s="207"/>
      <c r="DT474" s="207"/>
      <c r="DU474" s="207"/>
      <c r="DV474" s="207"/>
      <c r="DW474" s="207"/>
      <c r="DX474" s="207"/>
      <c r="DY474" s="207"/>
      <c r="DZ474" s="207"/>
      <c r="EA474" s="207"/>
      <c r="EB474" s="207"/>
      <c r="EC474" s="207"/>
      <c r="ED474" s="207"/>
      <c r="EE474" s="207"/>
      <c r="EF474" s="207"/>
      <c r="EG474" s="207"/>
      <c r="EH474" s="207"/>
      <c r="EI474" s="207"/>
      <c r="EJ474" s="207"/>
      <c r="EK474" s="207"/>
      <c r="EL474" s="207"/>
      <c r="EM474" s="207"/>
      <c r="EN474" s="207"/>
      <c r="EO474" s="207"/>
      <c r="EP474" s="207"/>
      <c r="EQ474" s="207"/>
      <c r="ER474" s="207"/>
      <c r="ES474" s="207"/>
      <c r="ET474" s="207"/>
      <c r="EU474" s="207"/>
      <c r="EV474" s="207"/>
      <c r="EW474" s="207"/>
      <c r="EX474" s="207"/>
      <c r="EY474" s="207"/>
      <c r="EZ474" s="207"/>
      <c r="FA474" s="207"/>
      <c r="FB474" s="207"/>
      <c r="FC474" s="207"/>
      <c r="FD474" s="207"/>
      <c r="FE474" s="207"/>
      <c r="FF474" s="207"/>
      <c r="FG474" s="207"/>
      <c r="FH474" s="207"/>
      <c r="FI474" s="207"/>
      <c r="FJ474" s="207"/>
      <c r="FK474" s="207"/>
      <c r="FL474" s="207"/>
      <c r="FM474" s="207"/>
      <c r="FN474" s="207"/>
      <c r="FO474" s="207"/>
      <c r="FP474" s="207"/>
      <c r="FQ474" s="207"/>
      <c r="FR474" s="207"/>
      <c r="FS474" s="207"/>
      <c r="FT474" s="207"/>
      <c r="FU474" s="207"/>
      <c r="FV474" s="207"/>
      <c r="FW474" s="207"/>
      <c r="FX474" s="207"/>
      <c r="FY474" s="207"/>
      <c r="FZ474" s="207"/>
      <c r="GA474" s="207"/>
      <c r="GB474" s="207"/>
      <c r="GC474" s="207"/>
      <c r="GD474" s="207"/>
      <c r="GE474" s="207"/>
      <c r="GF474" s="207"/>
      <c r="GG474" s="207"/>
      <c r="GH474" s="207"/>
      <c r="GI474" s="207"/>
      <c r="GJ474" s="207"/>
      <c r="GK474" s="207"/>
      <c r="GL474" s="207"/>
      <c r="GM474" s="207"/>
      <c r="GN474" s="207"/>
      <c r="GO474" s="207"/>
      <c r="GP474" s="207"/>
      <c r="GQ474" s="207"/>
      <c r="GR474" s="207"/>
      <c r="GS474" s="207"/>
      <c r="GT474" s="207"/>
      <c r="GU474" s="207"/>
      <c r="GV474" s="207"/>
      <c r="GW474" s="207"/>
      <c r="GX474" s="207"/>
      <c r="GY474" s="207"/>
      <c r="GZ474" s="207"/>
      <c r="HA474" s="207"/>
      <c r="HB474" s="207"/>
      <c r="HC474" s="207"/>
      <c r="HD474" s="207"/>
      <c r="HE474" s="207"/>
      <c r="HF474" s="207"/>
      <c r="HG474" s="207"/>
      <c r="HH474" s="207"/>
      <c r="HI474" s="207"/>
      <c r="HJ474" s="207"/>
      <c r="HK474" s="207"/>
      <c r="HL474" s="207"/>
      <c r="HM474" s="207"/>
      <c r="HN474" s="207"/>
      <c r="HO474" s="207"/>
      <c r="HP474" s="207"/>
      <c r="HQ474" s="207"/>
      <c r="HR474" s="207"/>
      <c r="HS474" s="207"/>
      <c r="HT474" s="207"/>
      <c r="HU474" s="207"/>
      <c r="HV474" s="207"/>
      <c r="HW474" s="207"/>
      <c r="HX474" s="207"/>
      <c r="HY474" s="207"/>
      <c r="HZ474" s="207"/>
      <c r="IA474" s="207"/>
      <c r="IB474" s="207"/>
      <c r="IC474" s="207"/>
      <c r="ID474" s="207"/>
      <c r="IE474" s="207"/>
      <c r="IF474" s="207"/>
      <c r="IG474" s="207"/>
      <c r="IH474" s="207"/>
      <c r="II474" s="207"/>
      <c r="IJ474" s="207"/>
      <c r="IK474" s="207"/>
      <c r="IL474" s="207"/>
      <c r="IM474" s="207"/>
      <c r="IN474" s="207"/>
      <c r="IO474" s="207"/>
      <c r="IP474" s="207"/>
      <c r="IQ474" s="207"/>
      <c r="IR474" s="207"/>
      <c r="IS474" s="207"/>
    </row>
    <row r="475" spans="1:253" s="218" customFormat="1" ht="15.75">
      <c r="A475" s="217"/>
      <c r="B475" s="217"/>
      <c r="C475" s="205"/>
      <c r="D475" s="205"/>
      <c r="E475" s="205"/>
      <c r="F475" s="205"/>
      <c r="G475" s="205"/>
      <c r="H475" s="205"/>
      <c r="I475" s="206"/>
      <c r="J475" s="205"/>
      <c r="K475" s="205"/>
      <c r="L475" s="205"/>
      <c r="M475" s="206"/>
      <c r="N475" s="136"/>
      <c r="O475" s="205"/>
      <c r="P475" s="205"/>
      <c r="Q475" s="136"/>
      <c r="R475" s="207"/>
      <c r="S475" s="207"/>
      <c r="T475" s="208"/>
      <c r="U475" s="207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144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  <c r="BI475" s="207"/>
      <c r="BJ475" s="207"/>
      <c r="BK475" s="207"/>
      <c r="BL475" s="207"/>
      <c r="BM475" s="207"/>
      <c r="BN475" s="207"/>
      <c r="BO475" s="207"/>
      <c r="BP475" s="207"/>
      <c r="BQ475" s="207"/>
      <c r="BR475" s="207"/>
      <c r="BS475" s="207"/>
      <c r="BT475" s="207"/>
      <c r="BU475" s="207"/>
      <c r="BV475" s="207"/>
      <c r="BW475" s="207"/>
      <c r="BX475" s="207"/>
      <c r="BY475" s="207"/>
      <c r="BZ475" s="207"/>
      <c r="CA475" s="207"/>
      <c r="CB475" s="207"/>
      <c r="CC475" s="207"/>
      <c r="CD475" s="207"/>
      <c r="CE475" s="207"/>
      <c r="CF475" s="207"/>
      <c r="CG475" s="207"/>
      <c r="CH475" s="207"/>
      <c r="CI475" s="207"/>
      <c r="CJ475" s="207"/>
      <c r="CK475" s="207"/>
      <c r="CL475" s="207"/>
      <c r="CM475" s="207"/>
      <c r="CN475" s="207"/>
      <c r="CO475" s="207"/>
      <c r="CP475" s="207"/>
      <c r="CQ475" s="207"/>
      <c r="CR475" s="207"/>
      <c r="CS475" s="207"/>
      <c r="CT475" s="207"/>
      <c r="CU475" s="207"/>
      <c r="CV475" s="207"/>
      <c r="CW475" s="207"/>
      <c r="CX475" s="207"/>
      <c r="CY475" s="207"/>
      <c r="CZ475" s="207"/>
      <c r="DA475" s="207"/>
      <c r="DB475" s="207"/>
      <c r="DC475" s="207"/>
      <c r="DD475" s="207"/>
      <c r="DE475" s="207"/>
      <c r="DF475" s="207"/>
      <c r="DG475" s="207"/>
      <c r="DH475" s="207"/>
      <c r="DI475" s="207"/>
      <c r="DJ475" s="207"/>
      <c r="DK475" s="207"/>
      <c r="DL475" s="207"/>
      <c r="DM475" s="207"/>
      <c r="DN475" s="207"/>
      <c r="DO475" s="207"/>
      <c r="DP475" s="207"/>
      <c r="DQ475" s="207"/>
      <c r="DR475" s="207"/>
      <c r="DS475" s="207"/>
      <c r="DT475" s="207"/>
      <c r="DU475" s="207"/>
      <c r="DV475" s="207"/>
      <c r="DW475" s="207"/>
      <c r="DX475" s="207"/>
      <c r="DY475" s="207"/>
      <c r="DZ475" s="207"/>
      <c r="EA475" s="207"/>
      <c r="EB475" s="207"/>
      <c r="EC475" s="207"/>
      <c r="ED475" s="207"/>
      <c r="EE475" s="207"/>
      <c r="EF475" s="207"/>
      <c r="EG475" s="207"/>
      <c r="EH475" s="207"/>
      <c r="EI475" s="207"/>
      <c r="EJ475" s="207"/>
      <c r="EK475" s="207"/>
      <c r="EL475" s="207"/>
      <c r="EM475" s="207"/>
      <c r="EN475" s="207"/>
      <c r="EO475" s="207"/>
      <c r="EP475" s="207"/>
      <c r="EQ475" s="207"/>
      <c r="ER475" s="207"/>
      <c r="ES475" s="207"/>
      <c r="ET475" s="207"/>
      <c r="EU475" s="207"/>
      <c r="EV475" s="207"/>
      <c r="EW475" s="207"/>
      <c r="EX475" s="207"/>
      <c r="EY475" s="207"/>
      <c r="EZ475" s="207"/>
      <c r="FA475" s="207"/>
      <c r="FB475" s="207"/>
      <c r="FC475" s="207"/>
      <c r="FD475" s="207"/>
      <c r="FE475" s="207"/>
      <c r="FF475" s="207"/>
      <c r="FG475" s="207"/>
      <c r="FH475" s="207"/>
      <c r="FI475" s="207"/>
      <c r="FJ475" s="207"/>
      <c r="FK475" s="207"/>
      <c r="FL475" s="207"/>
      <c r="FM475" s="207"/>
      <c r="FN475" s="207"/>
      <c r="FO475" s="207"/>
      <c r="FP475" s="207"/>
      <c r="FQ475" s="207"/>
      <c r="FR475" s="207"/>
      <c r="FS475" s="207"/>
      <c r="FT475" s="207"/>
      <c r="FU475" s="207"/>
      <c r="FV475" s="207"/>
      <c r="FW475" s="207"/>
      <c r="FX475" s="207"/>
      <c r="FY475" s="207"/>
      <c r="FZ475" s="207"/>
      <c r="GA475" s="207"/>
      <c r="GB475" s="207"/>
      <c r="GC475" s="207"/>
      <c r="GD475" s="207"/>
      <c r="GE475" s="207"/>
      <c r="GF475" s="207"/>
      <c r="GG475" s="207"/>
      <c r="GH475" s="207"/>
      <c r="GI475" s="207"/>
      <c r="GJ475" s="207"/>
      <c r="GK475" s="207"/>
      <c r="GL475" s="207"/>
      <c r="GM475" s="207"/>
      <c r="GN475" s="207"/>
      <c r="GO475" s="207"/>
      <c r="GP475" s="207"/>
      <c r="GQ475" s="207"/>
      <c r="GR475" s="207"/>
      <c r="GS475" s="207"/>
      <c r="GT475" s="207"/>
      <c r="GU475" s="207"/>
      <c r="GV475" s="207"/>
      <c r="GW475" s="207"/>
      <c r="GX475" s="207"/>
      <c r="GY475" s="207"/>
      <c r="GZ475" s="207"/>
      <c r="HA475" s="207"/>
      <c r="HB475" s="207"/>
      <c r="HC475" s="207"/>
      <c r="HD475" s="207"/>
      <c r="HE475" s="207"/>
      <c r="HF475" s="207"/>
      <c r="HG475" s="207"/>
      <c r="HH475" s="207"/>
      <c r="HI475" s="207"/>
      <c r="HJ475" s="207"/>
      <c r="HK475" s="207"/>
      <c r="HL475" s="207"/>
      <c r="HM475" s="207"/>
      <c r="HN475" s="207"/>
      <c r="HO475" s="207"/>
      <c r="HP475" s="207"/>
      <c r="HQ475" s="207"/>
      <c r="HR475" s="207"/>
      <c r="HS475" s="207"/>
      <c r="HT475" s="207"/>
      <c r="HU475" s="207"/>
      <c r="HV475" s="207"/>
      <c r="HW475" s="207"/>
      <c r="HX475" s="207"/>
      <c r="HY475" s="207"/>
      <c r="HZ475" s="207"/>
      <c r="IA475" s="207"/>
      <c r="IB475" s="207"/>
      <c r="IC475" s="207"/>
      <c r="ID475" s="207"/>
      <c r="IE475" s="207"/>
      <c r="IF475" s="207"/>
      <c r="IG475" s="207"/>
      <c r="IH475" s="207"/>
      <c r="II475" s="207"/>
      <c r="IJ475" s="207"/>
      <c r="IK475" s="207"/>
      <c r="IL475" s="207"/>
      <c r="IM475" s="207"/>
      <c r="IN475" s="207"/>
      <c r="IO475" s="207"/>
      <c r="IP475" s="207"/>
      <c r="IQ475" s="207"/>
      <c r="IR475" s="207"/>
      <c r="IS475" s="207"/>
    </row>
    <row r="476" spans="1:253" s="218" customFormat="1" ht="15.75">
      <c r="A476" s="217"/>
      <c r="B476" s="217"/>
      <c r="C476" s="205"/>
      <c r="D476" s="205"/>
      <c r="E476" s="205"/>
      <c r="F476" s="205"/>
      <c r="G476" s="205"/>
      <c r="H476" s="205"/>
      <c r="I476" s="206"/>
      <c r="J476" s="205"/>
      <c r="K476" s="205"/>
      <c r="L476" s="205"/>
      <c r="M476" s="206"/>
      <c r="N476" s="136"/>
      <c r="O476" s="205"/>
      <c r="P476" s="205"/>
      <c r="Q476" s="136"/>
      <c r="R476" s="207"/>
      <c r="S476" s="207"/>
      <c r="T476" s="208"/>
      <c r="U476" s="207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144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  <c r="BI476" s="207"/>
      <c r="BJ476" s="207"/>
      <c r="BK476" s="207"/>
      <c r="BL476" s="207"/>
      <c r="BM476" s="207"/>
      <c r="BN476" s="207"/>
      <c r="BO476" s="207"/>
      <c r="BP476" s="207"/>
      <c r="BQ476" s="207"/>
      <c r="BR476" s="207"/>
      <c r="BS476" s="207"/>
      <c r="BT476" s="207"/>
      <c r="BU476" s="207"/>
      <c r="BV476" s="207"/>
      <c r="BW476" s="207"/>
      <c r="BX476" s="207"/>
      <c r="BY476" s="207"/>
      <c r="BZ476" s="207"/>
      <c r="CA476" s="207"/>
      <c r="CB476" s="207"/>
      <c r="CC476" s="207"/>
      <c r="CD476" s="207"/>
      <c r="CE476" s="207"/>
      <c r="CF476" s="207"/>
      <c r="CG476" s="207"/>
      <c r="CH476" s="207"/>
      <c r="CI476" s="207"/>
      <c r="CJ476" s="207"/>
      <c r="CK476" s="207"/>
      <c r="CL476" s="207"/>
      <c r="CM476" s="207"/>
      <c r="CN476" s="207"/>
      <c r="CO476" s="207"/>
      <c r="CP476" s="207"/>
      <c r="CQ476" s="207"/>
      <c r="CR476" s="207"/>
      <c r="CS476" s="207"/>
      <c r="CT476" s="207"/>
      <c r="CU476" s="207"/>
      <c r="CV476" s="207"/>
      <c r="CW476" s="207"/>
      <c r="CX476" s="207"/>
      <c r="CY476" s="207"/>
      <c r="CZ476" s="207"/>
      <c r="DA476" s="207"/>
      <c r="DB476" s="207"/>
      <c r="DC476" s="207"/>
      <c r="DD476" s="207"/>
      <c r="DE476" s="207"/>
      <c r="DF476" s="207"/>
      <c r="DG476" s="207"/>
      <c r="DH476" s="207"/>
      <c r="DI476" s="207"/>
      <c r="DJ476" s="207"/>
      <c r="DK476" s="207"/>
      <c r="DL476" s="207"/>
      <c r="DM476" s="207"/>
      <c r="DN476" s="207"/>
      <c r="DO476" s="207"/>
      <c r="DP476" s="207"/>
      <c r="DQ476" s="207"/>
      <c r="DR476" s="207"/>
      <c r="DS476" s="207"/>
      <c r="DT476" s="207"/>
      <c r="DU476" s="207"/>
      <c r="DV476" s="207"/>
      <c r="DW476" s="207"/>
      <c r="DX476" s="207"/>
      <c r="DY476" s="207"/>
      <c r="DZ476" s="207"/>
      <c r="EA476" s="207"/>
      <c r="EB476" s="207"/>
      <c r="EC476" s="207"/>
      <c r="ED476" s="207"/>
      <c r="EE476" s="207"/>
      <c r="EF476" s="207"/>
      <c r="EG476" s="207"/>
      <c r="EH476" s="207"/>
      <c r="EI476" s="207"/>
      <c r="EJ476" s="207"/>
      <c r="EK476" s="207"/>
      <c r="EL476" s="207"/>
      <c r="EM476" s="207"/>
      <c r="EN476" s="207"/>
      <c r="EO476" s="207"/>
      <c r="EP476" s="207"/>
      <c r="EQ476" s="207"/>
      <c r="ER476" s="207"/>
      <c r="ES476" s="207"/>
      <c r="ET476" s="207"/>
      <c r="EU476" s="207"/>
      <c r="EV476" s="207"/>
      <c r="EW476" s="207"/>
      <c r="EX476" s="207"/>
      <c r="EY476" s="207"/>
      <c r="EZ476" s="207"/>
      <c r="FA476" s="207"/>
      <c r="FB476" s="207"/>
      <c r="FC476" s="207"/>
      <c r="FD476" s="207"/>
      <c r="FE476" s="207"/>
      <c r="FF476" s="207"/>
      <c r="FG476" s="207"/>
      <c r="FH476" s="207"/>
      <c r="FI476" s="207"/>
      <c r="FJ476" s="207"/>
      <c r="FK476" s="207"/>
      <c r="FL476" s="207"/>
      <c r="FM476" s="207"/>
      <c r="FN476" s="207"/>
      <c r="FO476" s="207"/>
      <c r="FP476" s="207"/>
      <c r="FQ476" s="207"/>
      <c r="FR476" s="207"/>
      <c r="FS476" s="207"/>
      <c r="FT476" s="207"/>
      <c r="FU476" s="207"/>
      <c r="FV476" s="207"/>
      <c r="FW476" s="207"/>
      <c r="FX476" s="207"/>
      <c r="FY476" s="207"/>
      <c r="FZ476" s="207"/>
      <c r="GA476" s="207"/>
      <c r="GB476" s="207"/>
      <c r="GC476" s="207"/>
      <c r="GD476" s="207"/>
      <c r="GE476" s="207"/>
      <c r="GF476" s="207"/>
      <c r="GG476" s="207"/>
      <c r="GH476" s="207"/>
      <c r="GI476" s="207"/>
      <c r="GJ476" s="207"/>
      <c r="GK476" s="207"/>
      <c r="GL476" s="207"/>
      <c r="GM476" s="207"/>
      <c r="GN476" s="207"/>
      <c r="GO476" s="207"/>
      <c r="GP476" s="207"/>
      <c r="GQ476" s="207"/>
      <c r="GR476" s="207"/>
      <c r="GS476" s="207"/>
      <c r="GT476" s="207"/>
      <c r="GU476" s="207"/>
      <c r="GV476" s="207"/>
      <c r="GW476" s="207"/>
      <c r="GX476" s="207"/>
      <c r="GY476" s="207"/>
      <c r="GZ476" s="207"/>
      <c r="HA476" s="207"/>
      <c r="HB476" s="207"/>
      <c r="HC476" s="207"/>
      <c r="HD476" s="207"/>
      <c r="HE476" s="207"/>
      <c r="HF476" s="207"/>
      <c r="HG476" s="207"/>
      <c r="HH476" s="207"/>
      <c r="HI476" s="207"/>
      <c r="HJ476" s="207"/>
      <c r="HK476" s="207"/>
      <c r="HL476" s="207"/>
      <c r="HM476" s="207"/>
      <c r="HN476" s="207"/>
      <c r="HO476" s="207"/>
      <c r="HP476" s="207"/>
      <c r="HQ476" s="207"/>
      <c r="HR476" s="207"/>
      <c r="HS476" s="207"/>
      <c r="HT476" s="207"/>
      <c r="HU476" s="207"/>
      <c r="HV476" s="207"/>
      <c r="HW476" s="207"/>
      <c r="HX476" s="207"/>
      <c r="HY476" s="207"/>
      <c r="HZ476" s="207"/>
      <c r="IA476" s="207"/>
      <c r="IB476" s="207"/>
      <c r="IC476" s="207"/>
      <c r="ID476" s="207"/>
      <c r="IE476" s="207"/>
      <c r="IF476" s="207"/>
      <c r="IG476" s="207"/>
      <c r="IH476" s="207"/>
      <c r="II476" s="207"/>
      <c r="IJ476" s="207"/>
      <c r="IK476" s="207"/>
      <c r="IL476" s="207"/>
      <c r="IM476" s="207"/>
      <c r="IN476" s="207"/>
      <c r="IO476" s="207"/>
      <c r="IP476" s="207"/>
      <c r="IQ476" s="207"/>
      <c r="IR476" s="207"/>
      <c r="IS476" s="207"/>
    </row>
    <row r="477" spans="1:253" s="218" customFormat="1" ht="15.75">
      <c r="A477" s="217"/>
      <c r="B477" s="217"/>
      <c r="C477" s="205"/>
      <c r="D477" s="205"/>
      <c r="E477" s="205"/>
      <c r="F477" s="205"/>
      <c r="G477" s="205"/>
      <c r="H477" s="205"/>
      <c r="I477" s="206"/>
      <c r="J477" s="205"/>
      <c r="K477" s="205"/>
      <c r="L477" s="205"/>
      <c r="M477" s="206"/>
      <c r="N477" s="136"/>
      <c r="O477" s="205"/>
      <c r="P477" s="205"/>
      <c r="Q477" s="136"/>
      <c r="R477" s="207"/>
      <c r="S477" s="207"/>
      <c r="T477" s="208"/>
      <c r="U477" s="207"/>
      <c r="V477" s="207"/>
      <c r="W477" s="207"/>
      <c r="X477" s="207"/>
      <c r="Y477" s="207"/>
      <c r="Z477" s="210"/>
      <c r="AA477" s="207"/>
      <c r="AB477" s="207"/>
      <c r="AC477" s="207"/>
      <c r="AD477" s="207"/>
      <c r="AE477" s="207"/>
      <c r="AF477" s="144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07"/>
      <c r="BC477" s="207"/>
      <c r="BD477" s="207"/>
      <c r="BE477" s="207"/>
      <c r="BF477" s="207"/>
      <c r="BG477" s="207"/>
      <c r="BH477" s="207"/>
      <c r="BI477" s="207"/>
      <c r="BJ477" s="207"/>
      <c r="BK477" s="207"/>
      <c r="BL477" s="207"/>
      <c r="BM477" s="207"/>
      <c r="BN477" s="207"/>
      <c r="BO477" s="207"/>
      <c r="BP477" s="207"/>
      <c r="BQ477" s="207"/>
      <c r="BR477" s="207"/>
      <c r="BS477" s="207"/>
      <c r="BT477" s="207"/>
      <c r="BU477" s="207"/>
      <c r="BV477" s="207"/>
      <c r="BW477" s="207"/>
      <c r="BX477" s="207"/>
      <c r="BY477" s="207"/>
      <c r="BZ477" s="207"/>
      <c r="CA477" s="207"/>
      <c r="CB477" s="207"/>
      <c r="CC477" s="207"/>
      <c r="CD477" s="207"/>
      <c r="CE477" s="207"/>
      <c r="CF477" s="207"/>
      <c r="CG477" s="207"/>
      <c r="CH477" s="207"/>
      <c r="CI477" s="207"/>
      <c r="CJ477" s="207"/>
      <c r="CK477" s="207"/>
      <c r="CL477" s="207"/>
      <c r="CM477" s="207"/>
      <c r="CN477" s="207"/>
      <c r="CO477" s="207"/>
      <c r="CP477" s="207"/>
      <c r="CQ477" s="207"/>
      <c r="CR477" s="207"/>
      <c r="CS477" s="207"/>
      <c r="CT477" s="207"/>
      <c r="CU477" s="207"/>
      <c r="CV477" s="207"/>
      <c r="CW477" s="207"/>
      <c r="CX477" s="207"/>
      <c r="CY477" s="207"/>
      <c r="CZ477" s="207"/>
      <c r="DA477" s="207"/>
      <c r="DB477" s="207"/>
      <c r="DC477" s="207"/>
      <c r="DD477" s="207"/>
      <c r="DE477" s="207"/>
      <c r="DF477" s="207"/>
      <c r="DG477" s="207"/>
      <c r="DH477" s="207"/>
      <c r="DI477" s="207"/>
      <c r="DJ477" s="207"/>
      <c r="DK477" s="207"/>
      <c r="DL477" s="207"/>
      <c r="DM477" s="207"/>
      <c r="DN477" s="207"/>
      <c r="DO477" s="207"/>
      <c r="DP477" s="207"/>
      <c r="DQ477" s="207"/>
      <c r="DR477" s="207"/>
      <c r="DS477" s="207"/>
      <c r="DT477" s="207"/>
      <c r="DU477" s="207"/>
      <c r="DV477" s="207"/>
      <c r="DW477" s="207"/>
      <c r="DX477" s="207"/>
      <c r="DY477" s="207"/>
      <c r="DZ477" s="207"/>
      <c r="EA477" s="207"/>
      <c r="EB477" s="207"/>
      <c r="EC477" s="207"/>
      <c r="ED477" s="207"/>
      <c r="EE477" s="207"/>
      <c r="EF477" s="207"/>
      <c r="EG477" s="207"/>
      <c r="EH477" s="207"/>
      <c r="EI477" s="207"/>
      <c r="EJ477" s="207"/>
      <c r="EK477" s="207"/>
      <c r="EL477" s="207"/>
      <c r="EM477" s="207"/>
      <c r="EN477" s="207"/>
      <c r="EO477" s="207"/>
      <c r="EP477" s="207"/>
      <c r="EQ477" s="207"/>
      <c r="ER477" s="207"/>
      <c r="ES477" s="207"/>
      <c r="ET477" s="207"/>
      <c r="EU477" s="207"/>
      <c r="EV477" s="207"/>
      <c r="EW477" s="207"/>
      <c r="EX477" s="207"/>
      <c r="EY477" s="207"/>
      <c r="EZ477" s="207"/>
      <c r="FA477" s="207"/>
      <c r="FB477" s="207"/>
      <c r="FC477" s="207"/>
      <c r="FD477" s="207"/>
      <c r="FE477" s="207"/>
      <c r="FF477" s="207"/>
      <c r="FG477" s="207"/>
      <c r="FH477" s="207"/>
      <c r="FI477" s="207"/>
      <c r="FJ477" s="207"/>
      <c r="FK477" s="207"/>
      <c r="FL477" s="207"/>
      <c r="FM477" s="207"/>
      <c r="FN477" s="207"/>
      <c r="FO477" s="207"/>
      <c r="FP477" s="207"/>
      <c r="FQ477" s="207"/>
      <c r="FR477" s="207"/>
      <c r="FS477" s="207"/>
      <c r="FT477" s="207"/>
      <c r="FU477" s="207"/>
      <c r="FV477" s="207"/>
      <c r="FW477" s="207"/>
      <c r="FX477" s="207"/>
      <c r="FY477" s="207"/>
      <c r="FZ477" s="207"/>
      <c r="GA477" s="207"/>
      <c r="GB477" s="207"/>
      <c r="GC477" s="207"/>
      <c r="GD477" s="207"/>
      <c r="GE477" s="207"/>
      <c r="GF477" s="207"/>
      <c r="GG477" s="207"/>
      <c r="GH477" s="207"/>
      <c r="GI477" s="207"/>
      <c r="GJ477" s="207"/>
      <c r="GK477" s="207"/>
      <c r="GL477" s="207"/>
      <c r="GM477" s="207"/>
      <c r="GN477" s="207"/>
      <c r="GO477" s="207"/>
      <c r="GP477" s="207"/>
      <c r="GQ477" s="207"/>
      <c r="GR477" s="207"/>
      <c r="GS477" s="207"/>
      <c r="GT477" s="207"/>
      <c r="GU477" s="207"/>
      <c r="GV477" s="207"/>
      <c r="GW477" s="207"/>
      <c r="GX477" s="207"/>
      <c r="GY477" s="207"/>
      <c r="GZ477" s="207"/>
      <c r="HA477" s="207"/>
      <c r="HB477" s="207"/>
      <c r="HC477" s="207"/>
      <c r="HD477" s="207"/>
      <c r="HE477" s="207"/>
      <c r="HF477" s="207"/>
      <c r="HG477" s="207"/>
      <c r="HH477" s="207"/>
      <c r="HI477" s="207"/>
      <c r="HJ477" s="207"/>
      <c r="HK477" s="207"/>
      <c r="HL477" s="207"/>
      <c r="HM477" s="207"/>
      <c r="HN477" s="207"/>
      <c r="HO477" s="207"/>
      <c r="HP477" s="207"/>
      <c r="HQ477" s="207"/>
      <c r="HR477" s="207"/>
      <c r="HS477" s="207"/>
      <c r="HT477" s="207"/>
      <c r="HU477" s="207"/>
      <c r="HV477" s="207"/>
      <c r="HW477" s="207"/>
      <c r="HX477" s="207"/>
      <c r="HY477" s="207"/>
      <c r="HZ477" s="207"/>
      <c r="IA477" s="207"/>
      <c r="IB477" s="207"/>
      <c r="IC477" s="207"/>
      <c r="ID477" s="207"/>
      <c r="IE477" s="207"/>
      <c r="IF477" s="207"/>
      <c r="IG477" s="207"/>
      <c r="IH477" s="207"/>
      <c r="II477" s="207"/>
      <c r="IJ477" s="207"/>
      <c r="IK477" s="207"/>
      <c r="IL477" s="207"/>
      <c r="IM477" s="207"/>
      <c r="IN477" s="207"/>
      <c r="IO477" s="207"/>
      <c r="IP477" s="207"/>
      <c r="IQ477" s="207"/>
      <c r="IR477" s="207"/>
      <c r="IS477" s="207"/>
    </row>
    <row r="478" spans="1:253" s="218" customFormat="1" ht="15.75">
      <c r="A478" s="217"/>
      <c r="B478" s="217"/>
      <c r="C478" s="205"/>
      <c r="D478" s="205"/>
      <c r="E478" s="205"/>
      <c r="F478" s="205"/>
      <c r="G478" s="205"/>
      <c r="H478" s="205"/>
      <c r="I478" s="206"/>
      <c r="J478" s="205"/>
      <c r="K478" s="205"/>
      <c r="L478" s="205"/>
      <c r="M478" s="206"/>
      <c r="N478" s="136"/>
      <c r="O478" s="205"/>
      <c r="P478" s="205"/>
      <c r="Q478" s="136"/>
      <c r="R478" s="207"/>
      <c r="S478" s="207"/>
      <c r="T478" s="208"/>
      <c r="U478" s="207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144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  <c r="BI478" s="207"/>
      <c r="BJ478" s="207"/>
      <c r="BK478" s="207"/>
      <c r="BL478" s="207"/>
      <c r="BM478" s="207"/>
      <c r="BN478" s="207"/>
      <c r="BO478" s="207"/>
      <c r="BP478" s="207"/>
      <c r="BQ478" s="207"/>
      <c r="BR478" s="207"/>
      <c r="BS478" s="207"/>
      <c r="BT478" s="207"/>
      <c r="BU478" s="207"/>
      <c r="BV478" s="207"/>
      <c r="BW478" s="207"/>
      <c r="BX478" s="207"/>
      <c r="BY478" s="207"/>
      <c r="BZ478" s="207"/>
      <c r="CA478" s="207"/>
      <c r="CB478" s="207"/>
      <c r="CC478" s="207"/>
      <c r="CD478" s="207"/>
      <c r="CE478" s="207"/>
      <c r="CF478" s="207"/>
      <c r="CG478" s="207"/>
      <c r="CH478" s="207"/>
      <c r="CI478" s="207"/>
      <c r="CJ478" s="207"/>
      <c r="CK478" s="207"/>
      <c r="CL478" s="207"/>
      <c r="CM478" s="207"/>
      <c r="CN478" s="207"/>
      <c r="CO478" s="207"/>
      <c r="CP478" s="207"/>
      <c r="CQ478" s="207"/>
      <c r="CR478" s="207"/>
      <c r="CS478" s="207"/>
      <c r="CT478" s="207"/>
      <c r="CU478" s="207"/>
      <c r="CV478" s="207"/>
      <c r="CW478" s="207"/>
      <c r="CX478" s="207"/>
      <c r="CY478" s="207"/>
      <c r="CZ478" s="207"/>
      <c r="DA478" s="207"/>
      <c r="DB478" s="207"/>
      <c r="DC478" s="207"/>
      <c r="DD478" s="207"/>
      <c r="DE478" s="207"/>
      <c r="DF478" s="207"/>
      <c r="DG478" s="207"/>
      <c r="DH478" s="207"/>
      <c r="DI478" s="207"/>
      <c r="DJ478" s="207"/>
      <c r="DK478" s="207"/>
      <c r="DL478" s="207"/>
      <c r="DM478" s="207"/>
      <c r="DN478" s="207"/>
      <c r="DO478" s="207"/>
      <c r="DP478" s="207"/>
      <c r="DQ478" s="207"/>
      <c r="DR478" s="207"/>
      <c r="DS478" s="207"/>
      <c r="DT478" s="207"/>
      <c r="DU478" s="207"/>
      <c r="DV478" s="207"/>
      <c r="DW478" s="207"/>
      <c r="DX478" s="207"/>
      <c r="DY478" s="207"/>
      <c r="DZ478" s="207"/>
      <c r="EA478" s="207"/>
      <c r="EB478" s="207"/>
      <c r="EC478" s="207"/>
      <c r="ED478" s="207"/>
      <c r="EE478" s="207"/>
      <c r="EF478" s="207"/>
      <c r="EG478" s="207"/>
      <c r="EH478" s="207"/>
      <c r="EI478" s="207"/>
      <c r="EJ478" s="207"/>
      <c r="EK478" s="207"/>
      <c r="EL478" s="207"/>
      <c r="EM478" s="207"/>
      <c r="EN478" s="207"/>
      <c r="EO478" s="207"/>
      <c r="EP478" s="207"/>
      <c r="EQ478" s="207"/>
      <c r="ER478" s="207"/>
      <c r="ES478" s="207"/>
      <c r="ET478" s="207"/>
      <c r="EU478" s="207"/>
      <c r="EV478" s="207"/>
      <c r="EW478" s="207"/>
      <c r="EX478" s="207"/>
      <c r="EY478" s="207"/>
      <c r="EZ478" s="207"/>
      <c r="FA478" s="207"/>
      <c r="FB478" s="207"/>
      <c r="FC478" s="207"/>
      <c r="FD478" s="207"/>
      <c r="FE478" s="207"/>
      <c r="FF478" s="207"/>
      <c r="FG478" s="207"/>
      <c r="FH478" s="207"/>
      <c r="FI478" s="207"/>
      <c r="FJ478" s="207"/>
      <c r="FK478" s="207"/>
      <c r="FL478" s="207"/>
      <c r="FM478" s="207"/>
      <c r="FN478" s="207"/>
      <c r="FO478" s="207"/>
      <c r="FP478" s="207"/>
      <c r="FQ478" s="207"/>
      <c r="FR478" s="207"/>
      <c r="FS478" s="207"/>
      <c r="FT478" s="207"/>
      <c r="FU478" s="207"/>
      <c r="FV478" s="207"/>
      <c r="FW478" s="207"/>
      <c r="FX478" s="207"/>
      <c r="FY478" s="207"/>
      <c r="FZ478" s="207"/>
      <c r="GA478" s="207"/>
      <c r="GB478" s="207"/>
      <c r="GC478" s="207"/>
      <c r="GD478" s="207"/>
      <c r="GE478" s="207"/>
      <c r="GF478" s="207"/>
      <c r="GG478" s="207"/>
      <c r="GH478" s="207"/>
      <c r="GI478" s="207"/>
      <c r="GJ478" s="207"/>
      <c r="GK478" s="207"/>
      <c r="GL478" s="207"/>
      <c r="GM478" s="207"/>
      <c r="GN478" s="207"/>
      <c r="GO478" s="207"/>
      <c r="GP478" s="207"/>
      <c r="GQ478" s="207"/>
      <c r="GR478" s="207"/>
      <c r="GS478" s="207"/>
      <c r="GT478" s="207"/>
      <c r="GU478" s="207"/>
      <c r="GV478" s="207"/>
      <c r="GW478" s="207"/>
      <c r="GX478" s="207"/>
      <c r="GY478" s="207"/>
      <c r="GZ478" s="207"/>
      <c r="HA478" s="207"/>
      <c r="HB478" s="207"/>
      <c r="HC478" s="207"/>
      <c r="HD478" s="207"/>
      <c r="HE478" s="207"/>
      <c r="HF478" s="207"/>
      <c r="HG478" s="207"/>
      <c r="HH478" s="207"/>
      <c r="HI478" s="207"/>
      <c r="HJ478" s="207"/>
      <c r="HK478" s="207"/>
      <c r="HL478" s="207"/>
      <c r="HM478" s="207"/>
      <c r="HN478" s="207"/>
      <c r="HO478" s="207"/>
      <c r="HP478" s="207"/>
      <c r="HQ478" s="207"/>
      <c r="HR478" s="207"/>
      <c r="HS478" s="207"/>
      <c r="HT478" s="207"/>
      <c r="HU478" s="207"/>
      <c r="HV478" s="207"/>
      <c r="HW478" s="207"/>
      <c r="HX478" s="207"/>
      <c r="HY478" s="207"/>
      <c r="HZ478" s="207"/>
      <c r="IA478" s="207"/>
      <c r="IB478" s="207"/>
      <c r="IC478" s="207"/>
      <c r="ID478" s="207"/>
      <c r="IE478" s="207"/>
      <c r="IF478" s="207"/>
      <c r="IG478" s="207"/>
      <c r="IH478" s="207"/>
      <c r="II478" s="207"/>
      <c r="IJ478" s="207"/>
      <c r="IK478" s="207"/>
      <c r="IL478" s="207"/>
      <c r="IM478" s="207"/>
      <c r="IN478" s="207"/>
      <c r="IO478" s="207"/>
      <c r="IP478" s="207"/>
      <c r="IQ478" s="207"/>
      <c r="IR478" s="207"/>
      <c r="IS478" s="207"/>
    </row>
  </sheetData>
  <autoFilter ref="A15:IS461">
    <filterColumn colId="6">
      <filters blank="1"/>
    </filterColumn>
  </autoFilter>
  <mergeCells count="41">
    <mergeCell ref="K10:K13"/>
    <mergeCell ref="P10:P13"/>
    <mergeCell ref="Q10:Q13"/>
    <mergeCell ref="AS8:AS9"/>
    <mergeCell ref="A10:A13"/>
    <mergeCell ref="B10:B13"/>
    <mergeCell ref="C10:C13"/>
    <mergeCell ref="D10:D13"/>
    <mergeCell ref="E10:E13"/>
    <mergeCell ref="A2:D2"/>
    <mergeCell ref="X8:X9"/>
    <mergeCell ref="A8:A9"/>
    <mergeCell ref="B8:B9"/>
    <mergeCell ref="F10:F13"/>
    <mergeCell ref="G10:G13"/>
    <mergeCell ref="H10:H13"/>
    <mergeCell ref="I10:I13"/>
    <mergeCell ref="J10:J13"/>
    <mergeCell ref="U10:U12"/>
    <mergeCell ref="V10:V13"/>
    <mergeCell ref="W10:W13"/>
    <mergeCell ref="L10:L13"/>
    <mergeCell ref="M10:M13"/>
    <mergeCell ref="N10:N13"/>
    <mergeCell ref="O10:O13"/>
    <mergeCell ref="A6:AV6"/>
    <mergeCell ref="A7:AV7"/>
    <mergeCell ref="X10:X13"/>
    <mergeCell ref="Y10:Y13"/>
    <mergeCell ref="Z10:AE10"/>
    <mergeCell ref="Z11:AE11"/>
    <mergeCell ref="Z12:Z13"/>
    <mergeCell ref="AA12:AA13"/>
    <mergeCell ref="AB12:AB13"/>
    <mergeCell ref="AC12:AC13"/>
    <mergeCell ref="AD12:AD13"/>
    <mergeCell ref="AE12:AE13"/>
    <mergeCell ref="R10:R13"/>
    <mergeCell ref="S10:S13"/>
    <mergeCell ref="T10:T12"/>
    <mergeCell ref="AT8:AV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ignoredErrors>
    <ignoredError sqref="AU4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161"/>
  <sheetViews>
    <sheetView tabSelected="1" topLeftCell="K29" zoomScale="75" workbookViewId="0">
      <selection activeCell="BZ41" sqref="BZ41"/>
    </sheetView>
  </sheetViews>
  <sheetFormatPr defaultRowHeight="15.75" outlineLevelRow="1" outlineLevelCol="1"/>
  <cols>
    <col min="1" max="1" width="7" style="220" customWidth="1"/>
    <col min="2" max="2" width="44.140625" style="220" hidden="1" customWidth="1" outlineLevel="1"/>
    <col min="3" max="3" width="10" style="220" hidden="1" customWidth="1" outlineLevel="1"/>
    <col min="4" max="4" width="11.7109375" style="220" hidden="1" customWidth="1" outlineLevel="1"/>
    <col min="5" max="5" width="10.28515625" style="220" hidden="1" customWidth="1" outlineLevel="1"/>
    <col min="6" max="6" width="11.85546875" style="230" hidden="1" customWidth="1" outlineLevel="1"/>
    <col min="7" max="7" width="13" style="230" hidden="1" customWidth="1" outlineLevel="1"/>
    <col min="8" max="8" width="11.7109375" style="220" hidden="1" customWidth="1" outlineLevel="1"/>
    <col min="9" max="9" width="10.28515625" style="220" hidden="1" customWidth="1" outlineLevel="1"/>
    <col min="10" max="10" width="26" style="220" hidden="1" customWidth="1" outlineLevel="1"/>
    <col min="11" max="11" width="42.140625" style="220" customWidth="1" collapsed="1"/>
    <col min="12" max="12" width="3.5703125" style="220" hidden="1" customWidth="1" outlineLevel="1"/>
    <col min="13" max="13" width="9.140625" style="230" hidden="1" customWidth="1"/>
    <col min="14" max="14" width="33.5703125" style="220" hidden="1" customWidth="1"/>
    <col min="15" max="15" width="14.140625" style="220" hidden="1" customWidth="1"/>
    <col min="16" max="16" width="22" style="220" hidden="1" customWidth="1"/>
    <col min="17" max="17" width="10" style="220" hidden="1" customWidth="1"/>
    <col min="18" max="18" width="13.85546875" style="220" hidden="1" customWidth="1" outlineLevel="1"/>
    <col min="19" max="19" width="9.5703125" style="230" hidden="1" customWidth="1" outlineLevel="1"/>
    <col min="20" max="20" width="27.140625" style="220" hidden="1" customWidth="1" outlineLevel="1"/>
    <col min="21" max="23" width="8.85546875" style="220" hidden="1" customWidth="1" outlineLevel="1"/>
    <col min="24" max="24" width="12.140625" style="220" hidden="1" customWidth="1" outlineLevel="1"/>
    <col min="25" max="25" width="11.5703125" style="220" hidden="1" customWidth="1" outlineLevel="1"/>
    <col min="26" max="26" width="15.42578125" style="220" hidden="1" customWidth="1" outlineLevel="1"/>
    <col min="27" max="27" width="16" style="220" hidden="1" customWidth="1" outlineLevel="1"/>
    <col min="28" max="28" width="18" style="220" hidden="1" customWidth="1" outlineLevel="1"/>
    <col min="29" max="29" width="17.7109375" style="220" hidden="1" customWidth="1" outlineLevel="1"/>
    <col min="30" max="30" width="17.5703125" style="220" hidden="1" customWidth="1" outlineLevel="1"/>
    <col min="31" max="31" width="17.28515625" style="220" hidden="1" customWidth="1" outlineLevel="1"/>
    <col min="32" max="32" width="16.7109375" style="225" hidden="1" customWidth="1" outlineLevel="1"/>
    <col min="33" max="33" width="16.85546875" style="225" hidden="1" customWidth="1" outlineLevel="1"/>
    <col min="34" max="34" width="16.42578125" style="225" hidden="1" customWidth="1" outlineLevel="1"/>
    <col min="35" max="35" width="16.140625" style="225" hidden="1" customWidth="1" outlineLevel="1"/>
    <col min="36" max="36" width="14.28515625" style="220" hidden="1" customWidth="1" outlineLevel="1"/>
    <col min="37" max="37" width="15.28515625" style="220" hidden="1" customWidth="1" outlineLevel="1"/>
    <col min="38" max="38" width="0.7109375" style="220" hidden="1" customWidth="1"/>
    <col min="39" max="39" width="16.42578125" style="220" hidden="1" customWidth="1"/>
    <col min="40" max="40" width="15.28515625" style="220" hidden="1" customWidth="1"/>
    <col min="41" max="53" width="15.28515625" style="220" hidden="1" customWidth="1" outlineLevel="1"/>
    <col min="54" max="54" width="16.28515625" style="220" hidden="1" customWidth="1"/>
    <col min="55" max="55" width="17.140625" style="220" hidden="1" customWidth="1" outlineLevel="1"/>
    <col min="56" max="56" width="13.5703125" style="220" hidden="1" customWidth="1"/>
    <col min="57" max="57" width="15.5703125" style="220" hidden="1" customWidth="1"/>
    <col min="58" max="58" width="15.28515625" style="220" hidden="1" customWidth="1"/>
    <col min="59" max="64" width="11.7109375" style="220" hidden="1" customWidth="1" outlineLevel="1"/>
    <col min="65" max="65" width="11.85546875" style="220" hidden="1" customWidth="1" outlineLevel="1"/>
    <col min="66" max="68" width="12.28515625" style="220" hidden="1" customWidth="1" outlineLevel="1"/>
    <col min="69" max="69" width="14.140625" style="1" hidden="1" customWidth="1" outlineLevel="1"/>
    <col min="70" max="70" width="11.28515625" style="229" hidden="1" customWidth="1" outlineLevel="1"/>
    <col min="71" max="71" width="15.140625" style="1" hidden="1" customWidth="1" outlineLevel="1"/>
    <col min="72" max="72" width="9.140625" style="220" hidden="1" customWidth="1" outlineLevel="1"/>
    <col min="73" max="73" width="16.140625" style="220" hidden="1" customWidth="1"/>
    <col min="74" max="74" width="14.140625" style="220" hidden="1" customWidth="1"/>
    <col min="75" max="75" width="5.42578125" style="220" hidden="1" customWidth="1"/>
    <col min="76" max="76" width="14.85546875" style="230" customWidth="1"/>
    <col min="77" max="77" width="11.42578125" style="230" customWidth="1"/>
    <col min="78" max="78" width="11.42578125" style="220" customWidth="1"/>
    <col min="79" max="79" width="17.85546875" style="220" customWidth="1"/>
    <col min="80" max="16384" width="9.140625" style="220"/>
  </cols>
  <sheetData>
    <row r="1" spans="1:80">
      <c r="A1" s="219"/>
      <c r="D1" s="219"/>
      <c r="E1" s="219"/>
      <c r="F1" s="221"/>
      <c r="G1" s="219"/>
      <c r="H1" s="219"/>
      <c r="I1" s="222"/>
      <c r="K1" s="223"/>
      <c r="M1" s="219"/>
      <c r="P1" s="224"/>
      <c r="Q1" s="224"/>
      <c r="R1" s="224"/>
      <c r="S1" s="221"/>
      <c r="T1" s="224"/>
      <c r="U1" s="224"/>
      <c r="V1" s="224"/>
      <c r="AJ1" s="226"/>
      <c r="BM1" s="227"/>
      <c r="BN1" s="227"/>
      <c r="BO1" s="227"/>
      <c r="BP1" s="227"/>
      <c r="BQ1" s="228"/>
    </row>
    <row r="2" spans="1:80" ht="21" customHeight="1">
      <c r="A2" s="367" t="s">
        <v>3381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45"/>
    </row>
    <row r="3" spans="1:80" s="231" customFormat="1">
      <c r="B3" s="232"/>
      <c r="D3" s="233"/>
      <c r="E3" s="233"/>
      <c r="H3" s="233"/>
      <c r="I3" s="233"/>
      <c r="J3" s="234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233"/>
      <c r="AK3" s="233"/>
      <c r="AL3" s="233"/>
      <c r="AM3" s="233"/>
      <c r="AN3" s="233"/>
      <c r="AO3" s="233"/>
      <c r="AP3" s="233"/>
      <c r="AQ3" s="235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R3" s="236"/>
      <c r="BS3" s="236"/>
    </row>
    <row r="4" spans="1:80" s="231" customFormat="1" ht="47.25" customHeight="1">
      <c r="A4" s="390" t="s">
        <v>855</v>
      </c>
      <c r="B4" s="353"/>
      <c r="C4" s="354"/>
      <c r="D4" s="354"/>
      <c r="E4" s="354"/>
      <c r="F4" s="355"/>
      <c r="G4" s="355"/>
      <c r="H4" s="354"/>
      <c r="I4" s="354"/>
      <c r="J4" s="356"/>
      <c r="K4" s="390" t="s">
        <v>854</v>
      </c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4"/>
      <c r="AK4" s="354"/>
      <c r="AL4" s="354"/>
      <c r="AM4" s="354"/>
      <c r="AN4" s="354"/>
      <c r="AO4" s="354"/>
      <c r="AP4" s="354"/>
      <c r="AQ4" s="358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5"/>
      <c r="BP4" s="355"/>
      <c r="BQ4" s="355"/>
      <c r="BR4" s="289"/>
      <c r="BS4" s="289"/>
      <c r="BT4" s="355"/>
      <c r="BU4" s="355"/>
      <c r="BV4" s="355"/>
      <c r="BW4" s="355"/>
      <c r="BX4" s="390" t="s">
        <v>858</v>
      </c>
      <c r="BY4" s="387" t="s">
        <v>99</v>
      </c>
      <c r="BZ4" s="388"/>
      <c r="CA4" s="389"/>
    </row>
    <row r="5" spans="1:80" s="231" customFormat="1" ht="49.5" customHeight="1">
      <c r="A5" s="391"/>
      <c r="B5" s="355"/>
      <c r="C5" s="355"/>
      <c r="D5" s="355"/>
      <c r="E5" s="355"/>
      <c r="F5" s="359"/>
      <c r="G5" s="355"/>
      <c r="H5" s="355"/>
      <c r="I5" s="355"/>
      <c r="J5" s="355"/>
      <c r="K5" s="391"/>
      <c r="L5" s="360"/>
      <c r="M5" s="360" t="s">
        <v>1</v>
      </c>
      <c r="N5" s="355">
        <v>2020</v>
      </c>
      <c r="O5" s="357" t="s">
        <v>2</v>
      </c>
      <c r="P5" s="355"/>
      <c r="Q5" s="357"/>
      <c r="R5" s="357"/>
      <c r="S5" s="355"/>
      <c r="T5" s="357"/>
      <c r="U5" s="357"/>
      <c r="V5" s="357"/>
      <c r="W5" s="357"/>
      <c r="X5" s="357"/>
      <c r="Y5" s="357"/>
      <c r="Z5" s="357"/>
      <c r="AA5" s="357"/>
      <c r="AB5" s="355"/>
      <c r="AC5" s="355"/>
      <c r="AD5" s="355"/>
      <c r="AE5" s="361"/>
      <c r="AF5" s="362"/>
      <c r="AG5" s="362"/>
      <c r="AH5" s="362"/>
      <c r="AI5" s="362"/>
      <c r="AJ5" s="355"/>
      <c r="AK5" s="363"/>
      <c r="AL5" s="355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289"/>
      <c r="BS5" s="355"/>
      <c r="BT5" s="355"/>
      <c r="BU5" s="355"/>
      <c r="BV5" s="355"/>
      <c r="BW5" s="364"/>
      <c r="BX5" s="391"/>
      <c r="BY5" s="237">
        <v>2019</v>
      </c>
      <c r="BZ5" s="237">
        <v>2020</v>
      </c>
      <c r="CA5" s="238" t="s">
        <v>100</v>
      </c>
    </row>
    <row r="6" spans="1:80" ht="24" hidden="1" customHeight="1">
      <c r="A6" s="394" t="s">
        <v>3</v>
      </c>
      <c r="B6" s="424" t="s">
        <v>4</v>
      </c>
      <c r="C6" s="410" t="s">
        <v>5</v>
      </c>
      <c r="D6" s="396" t="s">
        <v>6</v>
      </c>
      <c r="E6" s="397"/>
      <c r="F6" s="397"/>
      <c r="G6" s="397"/>
      <c r="H6" s="397"/>
      <c r="I6" s="397"/>
      <c r="J6" s="398"/>
      <c r="K6" s="392" t="s">
        <v>7</v>
      </c>
      <c r="L6" s="239"/>
      <c r="M6" s="424" t="s">
        <v>8</v>
      </c>
      <c r="N6" s="392" t="s">
        <v>9</v>
      </c>
      <c r="O6" s="410" t="s">
        <v>10</v>
      </c>
      <c r="P6" s="410" t="s">
        <v>11</v>
      </c>
      <c r="Q6" s="410" t="s">
        <v>12</v>
      </c>
      <c r="R6" s="410" t="s">
        <v>13</v>
      </c>
      <c r="S6" s="410" t="s">
        <v>14</v>
      </c>
      <c r="T6" s="410" t="s">
        <v>15</v>
      </c>
      <c r="U6" s="410" t="s">
        <v>16</v>
      </c>
      <c r="V6" s="410" t="s">
        <v>17</v>
      </c>
      <c r="W6" s="410" t="s">
        <v>18</v>
      </c>
      <c r="X6" s="410" t="s">
        <v>19</v>
      </c>
      <c r="Y6" s="410" t="s">
        <v>20</v>
      </c>
      <c r="Z6" s="394" t="s">
        <v>21</v>
      </c>
      <c r="AA6" s="392" t="s">
        <v>22</v>
      </c>
      <c r="AB6" s="392" t="s">
        <v>23</v>
      </c>
      <c r="AC6" s="392" t="s">
        <v>24</v>
      </c>
      <c r="AD6" s="392" t="s">
        <v>25</v>
      </c>
      <c r="AE6" s="392" t="s">
        <v>25</v>
      </c>
      <c r="AF6" s="417" t="s">
        <v>26</v>
      </c>
      <c r="AG6" s="417" t="s">
        <v>27</v>
      </c>
      <c r="AH6" s="417" t="s">
        <v>28</v>
      </c>
      <c r="AI6" s="417" t="s">
        <v>29</v>
      </c>
      <c r="AJ6" s="392" t="s">
        <v>30</v>
      </c>
      <c r="AK6" s="240" t="s">
        <v>31</v>
      </c>
      <c r="AL6" s="241"/>
      <c r="AM6" s="420" t="s">
        <v>31</v>
      </c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2"/>
      <c r="BP6" s="392" t="s">
        <v>32</v>
      </c>
      <c r="BQ6" s="427" t="s">
        <v>33</v>
      </c>
      <c r="BR6" s="430" t="s">
        <v>34</v>
      </c>
      <c r="BS6" s="401" t="s">
        <v>35</v>
      </c>
      <c r="BX6" s="237"/>
      <c r="BY6" s="237"/>
      <c r="BZ6" s="242"/>
      <c r="CA6" s="242"/>
    </row>
    <row r="7" spans="1:80" ht="23.25" hidden="1" customHeight="1">
      <c r="A7" s="404"/>
      <c r="B7" s="425"/>
      <c r="C7" s="411"/>
      <c r="D7" s="394" t="s">
        <v>36</v>
      </c>
      <c r="E7" s="394" t="s">
        <v>37</v>
      </c>
      <c r="F7" s="394" t="s">
        <v>38</v>
      </c>
      <c r="G7" s="394" t="s">
        <v>39</v>
      </c>
      <c r="H7" s="413" t="s">
        <v>40</v>
      </c>
      <c r="I7" s="414"/>
      <c r="J7" s="392" t="s">
        <v>41</v>
      </c>
      <c r="K7" s="405"/>
      <c r="L7" s="243"/>
      <c r="M7" s="425"/>
      <c r="N7" s="405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04"/>
      <c r="AA7" s="405"/>
      <c r="AB7" s="405"/>
      <c r="AC7" s="405"/>
      <c r="AD7" s="405"/>
      <c r="AE7" s="405"/>
      <c r="AF7" s="418"/>
      <c r="AG7" s="418"/>
      <c r="AH7" s="418"/>
      <c r="AI7" s="418"/>
      <c r="AJ7" s="405"/>
      <c r="AK7" s="392" t="s">
        <v>42</v>
      </c>
      <c r="AL7" s="394" t="s">
        <v>43</v>
      </c>
      <c r="AM7" s="420" t="s">
        <v>44</v>
      </c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2"/>
      <c r="BP7" s="405"/>
      <c r="BQ7" s="428"/>
      <c r="BR7" s="431"/>
      <c r="BS7" s="402"/>
      <c r="BX7" s="237"/>
      <c r="BY7" s="237"/>
      <c r="BZ7" s="242"/>
      <c r="CA7" s="242"/>
    </row>
    <row r="8" spans="1:80" ht="23.25" hidden="1" customHeight="1">
      <c r="A8" s="404"/>
      <c r="B8" s="425"/>
      <c r="C8" s="411"/>
      <c r="D8" s="404"/>
      <c r="E8" s="404"/>
      <c r="F8" s="404"/>
      <c r="G8" s="404"/>
      <c r="H8" s="415"/>
      <c r="I8" s="416"/>
      <c r="J8" s="405"/>
      <c r="K8" s="405"/>
      <c r="L8" s="243"/>
      <c r="M8" s="425"/>
      <c r="N8" s="405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04"/>
      <c r="AA8" s="405"/>
      <c r="AB8" s="405"/>
      <c r="AC8" s="405"/>
      <c r="AD8" s="393"/>
      <c r="AE8" s="393"/>
      <c r="AF8" s="418"/>
      <c r="AG8" s="418"/>
      <c r="AH8" s="418"/>
      <c r="AI8" s="418"/>
      <c r="AJ8" s="405"/>
      <c r="AK8" s="405"/>
      <c r="AL8" s="404"/>
      <c r="AM8" s="394" t="s">
        <v>45</v>
      </c>
      <c r="AN8" s="394" t="s">
        <v>46</v>
      </c>
      <c r="AO8" s="399" t="s">
        <v>47</v>
      </c>
      <c r="AP8" s="399" t="s">
        <v>48</v>
      </c>
      <c r="AQ8" s="399" t="s">
        <v>49</v>
      </c>
      <c r="AR8" s="399" t="s">
        <v>50</v>
      </c>
      <c r="AS8" s="399" t="s">
        <v>51</v>
      </c>
      <c r="AT8" s="399" t="s">
        <v>52</v>
      </c>
      <c r="AU8" s="399" t="s">
        <v>53</v>
      </c>
      <c r="AV8" s="399" t="s">
        <v>54</v>
      </c>
      <c r="AW8" s="399" t="s">
        <v>55</v>
      </c>
      <c r="AX8" s="399" t="s">
        <v>56</v>
      </c>
      <c r="AY8" s="399" t="s">
        <v>57</v>
      </c>
      <c r="AZ8" s="399" t="s">
        <v>58</v>
      </c>
      <c r="BA8" s="399" t="s">
        <v>59</v>
      </c>
      <c r="BB8" s="394" t="s">
        <v>60</v>
      </c>
      <c r="BC8" s="392" t="s">
        <v>61</v>
      </c>
      <c r="BD8" s="394" t="s">
        <v>62</v>
      </c>
      <c r="BE8" s="394" t="s">
        <v>63</v>
      </c>
      <c r="BF8" s="394" t="s">
        <v>64</v>
      </c>
      <c r="BG8" s="396" t="s">
        <v>65</v>
      </c>
      <c r="BH8" s="397"/>
      <c r="BI8" s="397"/>
      <c r="BJ8" s="397"/>
      <c r="BK8" s="397"/>
      <c r="BL8" s="397"/>
      <c r="BM8" s="398"/>
      <c r="BN8" s="244"/>
      <c r="BO8" s="245"/>
      <c r="BP8" s="405"/>
      <c r="BQ8" s="428"/>
      <c r="BR8" s="431"/>
      <c r="BS8" s="402"/>
      <c r="BX8" s="237"/>
      <c r="BY8" s="237"/>
      <c r="BZ8" s="242"/>
      <c r="CA8" s="242"/>
    </row>
    <row r="9" spans="1:80" ht="94.5" hidden="1">
      <c r="A9" s="395"/>
      <c r="B9" s="426"/>
      <c r="C9" s="412"/>
      <c r="D9" s="395"/>
      <c r="E9" s="395"/>
      <c r="F9" s="395"/>
      <c r="G9" s="395"/>
      <c r="H9" s="246" t="s">
        <v>66</v>
      </c>
      <c r="I9" s="246" t="s">
        <v>67</v>
      </c>
      <c r="J9" s="393"/>
      <c r="K9" s="393"/>
      <c r="L9" s="247"/>
      <c r="M9" s="426"/>
      <c r="N9" s="393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395"/>
      <c r="AA9" s="393"/>
      <c r="AB9" s="393"/>
      <c r="AC9" s="393"/>
      <c r="AD9" s="248">
        <v>43831</v>
      </c>
      <c r="AE9" s="248">
        <v>44197</v>
      </c>
      <c r="AF9" s="419"/>
      <c r="AG9" s="419"/>
      <c r="AH9" s="419"/>
      <c r="AI9" s="419"/>
      <c r="AJ9" s="393"/>
      <c r="AK9" s="393"/>
      <c r="AL9" s="395"/>
      <c r="AM9" s="395"/>
      <c r="AN9" s="395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395"/>
      <c r="BC9" s="393"/>
      <c r="BD9" s="395"/>
      <c r="BE9" s="395"/>
      <c r="BF9" s="395"/>
      <c r="BG9" s="246" t="s">
        <v>68</v>
      </c>
      <c r="BH9" s="246" t="s">
        <v>69</v>
      </c>
      <c r="BI9" s="246" t="s">
        <v>70</v>
      </c>
      <c r="BJ9" s="246" t="s">
        <v>71</v>
      </c>
      <c r="BK9" s="246" t="s">
        <v>72</v>
      </c>
      <c r="BL9" s="246" t="s">
        <v>73</v>
      </c>
      <c r="BM9" s="246" t="s">
        <v>65</v>
      </c>
      <c r="BN9" s="246" t="s">
        <v>74</v>
      </c>
      <c r="BO9" s="246" t="s">
        <v>75</v>
      </c>
      <c r="BP9" s="393"/>
      <c r="BQ9" s="429"/>
      <c r="BR9" s="432"/>
      <c r="BS9" s="403"/>
      <c r="BX9" s="237"/>
      <c r="BY9" s="237"/>
      <c r="BZ9" s="242"/>
      <c r="CA9" s="242"/>
    </row>
    <row r="10" spans="1:80" hidden="1">
      <c r="A10" s="246">
        <v>1</v>
      </c>
      <c r="B10" s="246">
        <v>2</v>
      </c>
      <c r="C10" s="246">
        <v>3</v>
      </c>
      <c r="D10" s="246">
        <v>4</v>
      </c>
      <c r="E10" s="246">
        <v>5</v>
      </c>
      <c r="F10" s="246">
        <v>6</v>
      </c>
      <c r="G10" s="246">
        <v>7</v>
      </c>
      <c r="H10" s="246">
        <v>8</v>
      </c>
      <c r="I10" s="246">
        <v>9</v>
      </c>
      <c r="J10" s="246">
        <v>10</v>
      </c>
      <c r="K10" s="246">
        <v>11</v>
      </c>
      <c r="L10" s="246"/>
      <c r="M10" s="246">
        <v>12</v>
      </c>
      <c r="N10" s="246">
        <v>13</v>
      </c>
      <c r="O10" s="246">
        <v>14</v>
      </c>
      <c r="P10" s="246">
        <v>15</v>
      </c>
      <c r="Q10" s="246">
        <v>16</v>
      </c>
      <c r="R10" s="246">
        <v>17</v>
      </c>
      <c r="S10" s="246">
        <v>18</v>
      </c>
      <c r="T10" s="246">
        <v>19</v>
      </c>
      <c r="U10" s="246">
        <v>20</v>
      </c>
      <c r="V10" s="246"/>
      <c r="W10" s="246">
        <v>21</v>
      </c>
      <c r="X10" s="246">
        <v>22</v>
      </c>
      <c r="Y10" s="246">
        <v>23</v>
      </c>
      <c r="Z10" s="246">
        <v>24</v>
      </c>
      <c r="AA10" s="246">
        <v>25</v>
      </c>
      <c r="AB10" s="246">
        <v>26</v>
      </c>
      <c r="AC10" s="246">
        <v>27</v>
      </c>
      <c r="AD10" s="246">
        <v>28</v>
      </c>
      <c r="AE10" s="246">
        <v>29</v>
      </c>
      <c r="AF10" s="246">
        <v>30</v>
      </c>
      <c r="AG10" s="246">
        <v>31</v>
      </c>
      <c r="AH10" s="246"/>
      <c r="AI10" s="246"/>
      <c r="AJ10" s="246">
        <v>32</v>
      </c>
      <c r="AK10" s="246">
        <v>33</v>
      </c>
      <c r="AL10" s="246">
        <v>34</v>
      </c>
      <c r="AM10" s="246">
        <v>35</v>
      </c>
      <c r="AN10" s="246"/>
      <c r="AO10" s="246"/>
      <c r="AP10" s="249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>
        <v>36</v>
      </c>
      <c r="BD10" s="246">
        <v>37</v>
      </c>
      <c r="BE10" s="246">
        <v>38</v>
      </c>
      <c r="BF10" s="246">
        <v>39</v>
      </c>
      <c r="BG10" s="246">
        <v>40</v>
      </c>
      <c r="BH10" s="246">
        <v>41</v>
      </c>
      <c r="BI10" s="246">
        <v>42</v>
      </c>
      <c r="BJ10" s="246">
        <v>43</v>
      </c>
      <c r="BK10" s="246">
        <v>44</v>
      </c>
      <c r="BL10" s="246">
        <v>45</v>
      </c>
      <c r="BM10" s="246">
        <v>46</v>
      </c>
      <c r="BN10" s="246">
        <v>47</v>
      </c>
      <c r="BO10" s="246">
        <v>48</v>
      </c>
      <c r="BP10" s="246" t="e">
        <v>#REF!</v>
      </c>
      <c r="BQ10" s="246" t="e">
        <v>#REF!</v>
      </c>
      <c r="BR10" s="246" t="e">
        <v>#REF!</v>
      </c>
      <c r="BS10" s="246" t="e">
        <v>#REF!</v>
      </c>
      <c r="BX10" s="237"/>
      <c r="BY10" s="237"/>
      <c r="BZ10" s="242"/>
      <c r="CA10" s="242"/>
    </row>
    <row r="11" spans="1:80" hidden="1">
      <c r="A11" s="246">
        <v>1</v>
      </c>
      <c r="B11" s="250"/>
      <c r="C11" s="251"/>
      <c r="D11" s="251"/>
      <c r="E11" s="251"/>
      <c r="F11" s="251"/>
      <c r="G11" s="251"/>
      <c r="H11" s="251"/>
      <c r="I11" s="252"/>
      <c r="J11" s="252"/>
      <c r="K11" s="246">
        <v>2</v>
      </c>
      <c r="L11" s="246"/>
      <c r="M11" s="246">
        <v>3</v>
      </c>
      <c r="N11" s="246">
        <v>4</v>
      </c>
      <c r="O11" s="246">
        <v>5</v>
      </c>
      <c r="P11" s="246">
        <v>6</v>
      </c>
      <c r="Q11" s="246">
        <v>7</v>
      </c>
      <c r="R11" s="246">
        <v>8</v>
      </c>
      <c r="S11" s="246">
        <v>9</v>
      </c>
      <c r="T11" s="246">
        <v>10</v>
      </c>
      <c r="U11" s="246">
        <v>11</v>
      </c>
      <c r="V11" s="246">
        <v>12</v>
      </c>
      <c r="W11" s="246">
        <v>13</v>
      </c>
      <c r="X11" s="246">
        <v>14</v>
      </c>
      <c r="Y11" s="246">
        <v>15</v>
      </c>
      <c r="Z11" s="246">
        <v>16</v>
      </c>
      <c r="AA11" s="246">
        <v>17</v>
      </c>
      <c r="AB11" s="246">
        <v>18</v>
      </c>
      <c r="AC11" s="246">
        <v>19</v>
      </c>
      <c r="AD11" s="246">
        <v>20</v>
      </c>
      <c r="AE11" s="246">
        <v>21</v>
      </c>
      <c r="AF11" s="246">
        <v>22</v>
      </c>
      <c r="AG11" s="246">
        <v>23</v>
      </c>
      <c r="AH11" s="246">
        <v>24</v>
      </c>
      <c r="AI11" s="246">
        <v>25</v>
      </c>
      <c r="AJ11" s="246"/>
      <c r="AK11" s="246"/>
      <c r="AL11" s="246"/>
      <c r="AM11" s="246">
        <v>26</v>
      </c>
      <c r="AN11" s="246">
        <v>27</v>
      </c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>
        <v>28</v>
      </c>
      <c r="BC11" s="246">
        <v>28</v>
      </c>
      <c r="BD11" s="246">
        <v>29</v>
      </c>
      <c r="BE11" s="246">
        <v>30</v>
      </c>
      <c r="BF11" s="246">
        <v>31</v>
      </c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X11" s="237"/>
      <c r="BY11" s="237"/>
      <c r="BZ11" s="242"/>
      <c r="CA11" s="242"/>
    </row>
    <row r="12" spans="1:80" s="268" customFormat="1" ht="15" hidden="1" customHeight="1">
      <c r="A12" s="253" t="s">
        <v>76</v>
      </c>
      <c r="B12" s="254" t="s">
        <v>77</v>
      </c>
      <c r="C12" s="255"/>
      <c r="D12" s="255"/>
      <c r="E12" s="255"/>
      <c r="F12" s="256"/>
      <c r="G12" s="256"/>
      <c r="H12" s="255"/>
      <c r="I12" s="257"/>
      <c r="J12" s="258"/>
      <c r="K12" s="259"/>
      <c r="L12" s="259"/>
      <c r="M12" s="260"/>
      <c r="N12" s="259"/>
      <c r="O12" s="259"/>
      <c r="P12" s="261"/>
      <c r="Q12" s="262"/>
      <c r="R12" s="259"/>
      <c r="S12" s="260"/>
      <c r="T12" s="260"/>
      <c r="U12" s="260"/>
      <c r="V12" s="260"/>
      <c r="W12" s="260"/>
      <c r="X12" s="260"/>
      <c r="Y12" s="260"/>
      <c r="Z12" s="263"/>
      <c r="AA12" s="263"/>
      <c r="AB12" s="263"/>
      <c r="AC12" s="263"/>
      <c r="AD12" s="263"/>
      <c r="AE12" s="263"/>
      <c r="AF12" s="264"/>
      <c r="AG12" s="264"/>
      <c r="AH12" s="264"/>
      <c r="AI12" s="264"/>
      <c r="AJ12" s="265"/>
      <c r="AK12" s="265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6">
        <v>0</v>
      </c>
      <c r="BO12" s="266">
        <v>0</v>
      </c>
      <c r="BP12" s="266">
        <v>0.18</v>
      </c>
      <c r="BQ12" s="266"/>
      <c r="BR12" s="267"/>
      <c r="BS12" s="253"/>
      <c r="BX12" s="238"/>
      <c r="BY12" s="238"/>
      <c r="BZ12" s="269"/>
      <c r="CA12" s="269"/>
    </row>
    <row r="13" spans="1:80" s="268" customFormat="1" hidden="1">
      <c r="A13" s="253"/>
      <c r="B13" s="254"/>
      <c r="C13" s="255"/>
      <c r="D13" s="255"/>
      <c r="E13" s="255"/>
      <c r="F13" s="256"/>
      <c r="G13" s="256"/>
      <c r="H13" s="255"/>
      <c r="I13" s="257"/>
      <c r="J13" s="258"/>
      <c r="K13" s="259"/>
      <c r="L13" s="270"/>
      <c r="M13" s="260"/>
      <c r="N13" s="259"/>
      <c r="O13" s="259"/>
      <c r="P13" s="261"/>
      <c r="Q13" s="262"/>
      <c r="R13" s="259"/>
      <c r="S13" s="260"/>
      <c r="T13" s="260"/>
      <c r="U13" s="260"/>
      <c r="V13" s="260"/>
      <c r="W13" s="260"/>
      <c r="X13" s="260"/>
      <c r="Y13" s="260"/>
      <c r="Z13" s="263"/>
      <c r="AA13" s="263"/>
      <c r="AB13" s="263"/>
      <c r="AC13" s="263"/>
      <c r="AD13" s="263"/>
      <c r="AE13" s="263"/>
      <c r="AF13" s="264"/>
      <c r="AG13" s="264"/>
      <c r="AH13" s="264"/>
      <c r="AI13" s="264"/>
      <c r="AJ13" s="265"/>
      <c r="AK13" s="265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6"/>
      <c r="BO13" s="266"/>
      <c r="BP13" s="266"/>
      <c r="BQ13" s="266"/>
      <c r="BR13" s="267"/>
      <c r="BS13" s="253"/>
      <c r="BX13" s="238"/>
      <c r="BY13" s="238"/>
      <c r="BZ13" s="269"/>
      <c r="CA13" s="269"/>
    </row>
    <row r="14" spans="1:80" s="268" customFormat="1" ht="35.25" customHeight="1">
      <c r="A14" s="269">
        <v>1</v>
      </c>
      <c r="B14" s="269" t="s">
        <v>862</v>
      </c>
      <c r="C14" s="269" t="s">
        <v>95</v>
      </c>
      <c r="D14" s="271" t="s">
        <v>863</v>
      </c>
      <c r="E14" s="272">
        <v>41058</v>
      </c>
      <c r="F14" s="238"/>
      <c r="G14" s="238"/>
      <c r="H14" s="272">
        <v>40909</v>
      </c>
      <c r="I14" s="272">
        <v>50405</v>
      </c>
      <c r="J14" s="269"/>
      <c r="K14" s="269" t="s">
        <v>864</v>
      </c>
      <c r="L14" s="273"/>
      <c r="M14" s="238">
        <v>1</v>
      </c>
      <c r="N14" s="269" t="s">
        <v>865</v>
      </c>
      <c r="O14" s="269" t="s">
        <v>82</v>
      </c>
      <c r="P14" s="269" t="s">
        <v>866</v>
      </c>
      <c r="Q14" s="269"/>
      <c r="R14" s="274">
        <v>10102076</v>
      </c>
      <c r="S14" s="238" t="s">
        <v>867</v>
      </c>
      <c r="T14" s="269" t="s">
        <v>135</v>
      </c>
      <c r="U14" s="269">
        <v>84</v>
      </c>
      <c r="V14" s="275">
        <v>84</v>
      </c>
      <c r="W14" s="269">
        <v>0</v>
      </c>
      <c r="X14" s="276">
        <v>39975</v>
      </c>
      <c r="Y14" s="269"/>
      <c r="Z14" s="277">
        <v>753188.1</v>
      </c>
      <c r="AA14" s="277"/>
      <c r="AB14" s="278">
        <v>753188.1</v>
      </c>
      <c r="AC14" s="278">
        <v>552786.12999999989</v>
      </c>
      <c r="AD14" s="278">
        <v>200401.97000000009</v>
      </c>
      <c r="AE14" s="278">
        <v>92803.6700000001</v>
      </c>
      <c r="AF14" s="278">
        <v>8966.5249999999996</v>
      </c>
      <c r="AG14" s="278">
        <v>8966.5249999999996</v>
      </c>
      <c r="AH14" s="278">
        <v>0</v>
      </c>
      <c r="AI14" s="279">
        <v>8966.5249999999996</v>
      </c>
      <c r="AJ14" s="277"/>
      <c r="AK14" s="280" t="e">
        <v>#REF!</v>
      </c>
      <c r="AL14" s="280" t="e">
        <v>#REF!</v>
      </c>
      <c r="AM14" s="281">
        <v>107598.29999999999</v>
      </c>
      <c r="AN14" s="281">
        <v>107598.29999999999</v>
      </c>
      <c r="AO14" s="281">
        <v>200401.97000000009</v>
      </c>
      <c r="AP14" s="282">
        <v>191435.44500000009</v>
      </c>
      <c r="AQ14" s="282">
        <v>182468.9200000001</v>
      </c>
      <c r="AR14" s="282">
        <v>173502.39500000011</v>
      </c>
      <c r="AS14" s="282">
        <v>164535.87000000011</v>
      </c>
      <c r="AT14" s="282">
        <v>155569.34500000012</v>
      </c>
      <c r="AU14" s="282">
        <v>146602.82000000012</v>
      </c>
      <c r="AV14" s="282">
        <v>137636.29500000013</v>
      </c>
      <c r="AW14" s="282">
        <v>128669.77000000014</v>
      </c>
      <c r="AX14" s="282">
        <v>119703.24500000014</v>
      </c>
      <c r="AY14" s="282">
        <v>110736.72000000015</v>
      </c>
      <c r="AZ14" s="282">
        <v>101770.19500000015</v>
      </c>
      <c r="BA14" s="282">
        <v>92803.670000000158</v>
      </c>
      <c r="BB14" s="281">
        <v>146602.82000000012</v>
      </c>
      <c r="BC14" s="281">
        <v>146602.82000000009</v>
      </c>
      <c r="BD14" s="283"/>
      <c r="BE14" s="284">
        <v>0.02</v>
      </c>
      <c r="BF14" s="280">
        <v>0</v>
      </c>
      <c r="BG14" s="285"/>
      <c r="BH14" s="286"/>
      <c r="BI14" s="286"/>
      <c r="BJ14" s="280">
        <v>0</v>
      </c>
      <c r="BK14" s="280">
        <v>0</v>
      </c>
      <c r="BL14" s="283"/>
      <c r="BM14" s="287">
        <v>0</v>
      </c>
      <c r="BN14" s="280">
        <v>0</v>
      </c>
      <c r="BO14" s="280">
        <v>0</v>
      </c>
      <c r="BP14" s="280" t="e">
        <v>#REF!</v>
      </c>
      <c r="BQ14" s="288" t="e">
        <v>#REF!</v>
      </c>
      <c r="BR14" s="289"/>
      <c r="BS14" s="290" t="e">
        <v>#REF!</v>
      </c>
      <c r="BU14" s="291">
        <v>107598.36</v>
      </c>
      <c r="BV14" s="291">
        <v>6.0000000012223609E-2</v>
      </c>
      <c r="BW14" s="292">
        <v>0</v>
      </c>
      <c r="BX14" s="238" t="s">
        <v>859</v>
      </c>
      <c r="BY14" s="435">
        <f>AC14/Z14*100%</f>
        <v>0.73392839053086456</v>
      </c>
      <c r="BZ14" s="435">
        <v>0.87678553338800758</v>
      </c>
      <c r="CA14" s="436">
        <f>BZ14-BY14</f>
        <v>0.14285714285714302</v>
      </c>
    </row>
    <row r="15" spans="1:80" s="268" customFormat="1" ht="27.75" customHeight="1">
      <c r="A15" s="269">
        <v>2</v>
      </c>
      <c r="B15" s="269" t="s">
        <v>862</v>
      </c>
      <c r="C15" s="269" t="s">
        <v>95</v>
      </c>
      <c r="D15" s="271" t="s">
        <v>863</v>
      </c>
      <c r="E15" s="272">
        <v>41058</v>
      </c>
      <c r="F15" s="238"/>
      <c r="G15" s="238"/>
      <c r="H15" s="272">
        <v>40909</v>
      </c>
      <c r="I15" s="272">
        <v>50405</v>
      </c>
      <c r="J15" s="269"/>
      <c r="K15" s="269" t="s">
        <v>868</v>
      </c>
      <c r="L15" s="273"/>
      <c r="M15" s="238">
        <v>1</v>
      </c>
      <c r="N15" s="269" t="s">
        <v>869</v>
      </c>
      <c r="O15" s="269" t="s">
        <v>82</v>
      </c>
      <c r="P15" s="269" t="s">
        <v>870</v>
      </c>
      <c r="Q15" s="269"/>
      <c r="R15" s="274">
        <v>10102170</v>
      </c>
      <c r="S15" s="238">
        <v>46</v>
      </c>
      <c r="T15" s="269" t="s">
        <v>131</v>
      </c>
      <c r="U15" s="269">
        <v>361</v>
      </c>
      <c r="V15" s="275">
        <v>361</v>
      </c>
      <c r="W15" s="269">
        <v>0</v>
      </c>
      <c r="X15" s="276">
        <v>39814</v>
      </c>
      <c r="Y15" s="293"/>
      <c r="Z15" s="277">
        <v>1367470</v>
      </c>
      <c r="AA15" s="277"/>
      <c r="AB15" s="278">
        <v>1367470</v>
      </c>
      <c r="AC15" s="278">
        <v>351507.97208448756</v>
      </c>
      <c r="AD15" s="278">
        <v>1015962.0279155124</v>
      </c>
      <c r="AE15" s="278">
        <v>970505.96143351798</v>
      </c>
      <c r="AF15" s="278">
        <v>3788.0055401662048</v>
      </c>
      <c r="AG15" s="278">
        <v>3788.0055401662048</v>
      </c>
      <c r="AH15" s="278">
        <v>0</v>
      </c>
      <c r="AI15" s="279">
        <v>3788.0055401662048</v>
      </c>
      <c r="AJ15" s="277"/>
      <c r="AK15" s="280" t="e">
        <v>#REF!</v>
      </c>
      <c r="AL15" s="280" t="e">
        <v>#REF!</v>
      </c>
      <c r="AM15" s="281">
        <v>45456.066481994458</v>
      </c>
      <c r="AN15" s="281">
        <v>45456.066481994458</v>
      </c>
      <c r="AO15" s="281">
        <v>1015962.0279155124</v>
      </c>
      <c r="AP15" s="282">
        <v>1012174.0223753463</v>
      </c>
      <c r="AQ15" s="282">
        <v>1008386.0168351801</v>
      </c>
      <c r="AR15" s="282">
        <v>1004598.0112950139</v>
      </c>
      <c r="AS15" s="282">
        <v>1000810.0057548478</v>
      </c>
      <c r="AT15" s="282">
        <v>997022.00021468161</v>
      </c>
      <c r="AU15" s="282">
        <v>993233.99467451544</v>
      </c>
      <c r="AV15" s="282">
        <v>989445.98913434928</v>
      </c>
      <c r="AW15" s="282">
        <v>985657.98359418311</v>
      </c>
      <c r="AX15" s="282">
        <v>981869.97805401694</v>
      </c>
      <c r="AY15" s="282">
        <v>978081.97251385078</v>
      </c>
      <c r="AZ15" s="282">
        <v>974293.96697368461</v>
      </c>
      <c r="BA15" s="282">
        <v>970505.96143351845</v>
      </c>
      <c r="BB15" s="281">
        <v>993233.99467451544</v>
      </c>
      <c r="BC15" s="281">
        <v>993233.99467451521</v>
      </c>
      <c r="BD15" s="283"/>
      <c r="BE15" s="284">
        <v>0.02</v>
      </c>
      <c r="BF15" s="280">
        <v>0</v>
      </c>
      <c r="BG15" s="285"/>
      <c r="BH15" s="286"/>
      <c r="BI15" s="285"/>
      <c r="BJ15" s="280">
        <v>0</v>
      </c>
      <c r="BK15" s="280">
        <v>0</v>
      </c>
      <c r="BL15" s="283"/>
      <c r="BM15" s="287">
        <v>0</v>
      </c>
      <c r="BN15" s="280">
        <v>0</v>
      </c>
      <c r="BO15" s="280">
        <v>0</v>
      </c>
      <c r="BP15" s="280" t="e">
        <v>#REF!</v>
      </c>
      <c r="BQ15" s="288" t="e">
        <v>#REF!</v>
      </c>
      <c r="BR15" s="289"/>
      <c r="BS15" s="290" t="e">
        <v>#REF!</v>
      </c>
      <c r="BU15" s="291">
        <v>45456.12</v>
      </c>
      <c r="BV15" s="291">
        <v>5.3518005544901825E-2</v>
      </c>
      <c r="BW15" s="292">
        <v>0</v>
      </c>
      <c r="BX15" s="238" t="s">
        <v>859</v>
      </c>
      <c r="BY15" s="435">
        <f t="shared" ref="BY15:BY78" si="0">AC15/Z15*100%</f>
        <v>0.25704986002214858</v>
      </c>
      <c r="BZ15" s="435">
        <v>0.29029085725206549</v>
      </c>
      <c r="CA15" s="436">
        <f t="shared" ref="CA15:CA78" si="1">BZ15-BY15</f>
        <v>3.3240997229916913E-2</v>
      </c>
    </row>
    <row r="16" spans="1:80" s="268" customFormat="1" ht="47.25">
      <c r="A16" s="269">
        <v>3</v>
      </c>
      <c r="B16" s="269" t="s">
        <v>862</v>
      </c>
      <c r="C16" s="269" t="s">
        <v>95</v>
      </c>
      <c r="D16" s="271" t="s">
        <v>863</v>
      </c>
      <c r="E16" s="272">
        <v>41058</v>
      </c>
      <c r="F16" s="238"/>
      <c r="G16" s="238"/>
      <c r="H16" s="272">
        <v>40909</v>
      </c>
      <c r="I16" s="272">
        <v>50405</v>
      </c>
      <c r="J16" s="269"/>
      <c r="K16" s="269" t="s">
        <v>871</v>
      </c>
      <c r="L16" s="273"/>
      <c r="M16" s="238">
        <v>1</v>
      </c>
      <c r="N16" s="269" t="s">
        <v>872</v>
      </c>
      <c r="O16" s="269" t="s">
        <v>82</v>
      </c>
      <c r="P16" s="269" t="s">
        <v>873</v>
      </c>
      <c r="Q16" s="269"/>
      <c r="R16" s="294">
        <v>10102175</v>
      </c>
      <c r="S16" s="238">
        <v>47</v>
      </c>
      <c r="T16" s="269" t="s">
        <v>135</v>
      </c>
      <c r="U16" s="269">
        <v>84</v>
      </c>
      <c r="V16" s="275">
        <v>84</v>
      </c>
      <c r="W16" s="269">
        <v>0</v>
      </c>
      <c r="X16" s="276">
        <v>42368</v>
      </c>
      <c r="Y16" s="293"/>
      <c r="Z16" s="277">
        <v>78554.92</v>
      </c>
      <c r="AA16" s="277"/>
      <c r="AB16" s="278">
        <v>78554.92</v>
      </c>
      <c r="AC16" s="278">
        <v>73953.815714285709</v>
      </c>
      <c r="AD16" s="278">
        <v>4601.1042857142893</v>
      </c>
      <c r="AE16" s="278">
        <v>0</v>
      </c>
      <c r="AF16" s="278">
        <v>935.17761904761903</v>
      </c>
      <c r="AG16" s="278">
        <v>935.17761904761903</v>
      </c>
      <c r="AH16" s="278">
        <v>0</v>
      </c>
      <c r="AI16" s="279">
        <v>935.17761904761903</v>
      </c>
      <c r="AJ16" s="277"/>
      <c r="AK16" s="280" t="e">
        <v>#REF!</v>
      </c>
      <c r="AL16" s="280" t="e">
        <v>#REF!</v>
      </c>
      <c r="AM16" s="281">
        <v>4601.1042857142893</v>
      </c>
      <c r="AN16" s="281">
        <v>4601.1042857142893</v>
      </c>
      <c r="AO16" s="281">
        <v>4601.1042857142893</v>
      </c>
      <c r="AP16" s="282">
        <v>3665.9266666666704</v>
      </c>
      <c r="AQ16" s="282">
        <v>2730.7490476190515</v>
      </c>
      <c r="AR16" s="282">
        <v>1795.5714285714325</v>
      </c>
      <c r="AS16" s="282">
        <v>860.3938095238135</v>
      </c>
      <c r="AT16" s="282">
        <v>0</v>
      </c>
      <c r="AU16" s="282">
        <v>0</v>
      </c>
      <c r="AV16" s="282">
        <v>0</v>
      </c>
      <c r="AW16" s="282">
        <v>0</v>
      </c>
      <c r="AX16" s="282">
        <v>0</v>
      </c>
      <c r="AY16" s="282">
        <v>0</v>
      </c>
      <c r="AZ16" s="282">
        <v>0</v>
      </c>
      <c r="BA16" s="282">
        <v>0</v>
      </c>
      <c r="BB16" s="281">
        <v>1050.2880952380967</v>
      </c>
      <c r="BC16" s="281">
        <v>2300.5521428571446</v>
      </c>
      <c r="BD16" s="283"/>
      <c r="BE16" s="284">
        <v>0.02</v>
      </c>
      <c r="BF16" s="280">
        <v>0</v>
      </c>
      <c r="BG16" s="285"/>
      <c r="BH16" s="286"/>
      <c r="BI16" s="286"/>
      <c r="BJ16" s="280">
        <v>0</v>
      </c>
      <c r="BK16" s="280">
        <v>0</v>
      </c>
      <c r="BL16" s="283"/>
      <c r="BM16" s="287">
        <v>0</v>
      </c>
      <c r="BN16" s="280">
        <v>0</v>
      </c>
      <c r="BO16" s="280">
        <v>0</v>
      </c>
      <c r="BP16" s="280" t="e">
        <v>#REF!</v>
      </c>
      <c r="BQ16" s="288" t="e">
        <v>#REF!</v>
      </c>
      <c r="BR16" s="289"/>
      <c r="BS16" s="290" t="e">
        <v>#REF!</v>
      </c>
      <c r="BU16" s="291">
        <v>4600.99</v>
      </c>
      <c r="BV16" s="291">
        <v>-0.11428571428950818</v>
      </c>
      <c r="BW16" s="292">
        <v>0</v>
      </c>
      <c r="BX16" s="238" t="s">
        <v>859</v>
      </c>
      <c r="BY16" s="435">
        <f t="shared" si="0"/>
        <v>0.94142818443817022</v>
      </c>
      <c r="BZ16" s="435">
        <v>1</v>
      </c>
      <c r="CA16" s="436">
        <f t="shared" si="1"/>
        <v>5.8571815561829776E-2</v>
      </c>
    </row>
    <row r="17" spans="1:79" s="268" customFormat="1" ht="47.25">
      <c r="A17" s="269">
        <v>4</v>
      </c>
      <c r="B17" s="269" t="s">
        <v>862</v>
      </c>
      <c r="C17" s="269" t="s">
        <v>95</v>
      </c>
      <c r="D17" s="271" t="s">
        <v>863</v>
      </c>
      <c r="E17" s="272">
        <v>41058</v>
      </c>
      <c r="F17" s="238"/>
      <c r="G17" s="238"/>
      <c r="H17" s="272">
        <v>40909</v>
      </c>
      <c r="I17" s="272">
        <v>50405</v>
      </c>
      <c r="J17" s="269"/>
      <c r="K17" s="269" t="s">
        <v>874</v>
      </c>
      <c r="L17" s="273"/>
      <c r="M17" s="238">
        <v>1</v>
      </c>
      <c r="N17" s="269" t="s">
        <v>875</v>
      </c>
      <c r="O17" s="269" t="s">
        <v>82</v>
      </c>
      <c r="P17" s="269" t="s">
        <v>876</v>
      </c>
      <c r="Q17" s="269"/>
      <c r="R17" s="294">
        <v>10102177</v>
      </c>
      <c r="S17" s="238">
        <v>48</v>
      </c>
      <c r="T17" s="269" t="s">
        <v>131</v>
      </c>
      <c r="U17" s="269">
        <v>361</v>
      </c>
      <c r="V17" s="275">
        <v>361</v>
      </c>
      <c r="W17" s="269">
        <v>0</v>
      </c>
      <c r="X17" s="276">
        <v>39113</v>
      </c>
      <c r="Y17" s="293"/>
      <c r="Z17" s="277">
        <v>775710.51</v>
      </c>
      <c r="AA17" s="277"/>
      <c r="AB17" s="278">
        <v>775710.51</v>
      </c>
      <c r="AC17" s="278">
        <v>250983.85436928668</v>
      </c>
      <c r="AD17" s="278">
        <v>524726.65563071333</v>
      </c>
      <c r="AE17" s="278">
        <v>498941.26471658592</v>
      </c>
      <c r="AF17" s="278">
        <v>2148.7825761772851</v>
      </c>
      <c r="AG17" s="278">
        <v>2148.7825761772851</v>
      </c>
      <c r="AH17" s="278">
        <v>0</v>
      </c>
      <c r="AI17" s="279">
        <v>2148.7825761772851</v>
      </c>
      <c r="AJ17" s="277"/>
      <c r="AK17" s="280" t="e">
        <v>#REF!</v>
      </c>
      <c r="AL17" s="280" t="e">
        <v>#REF!</v>
      </c>
      <c r="AM17" s="281">
        <v>25785.39091412742</v>
      </c>
      <c r="AN17" s="281">
        <v>25785.39091412742</v>
      </c>
      <c r="AO17" s="281">
        <v>524726.65563071333</v>
      </c>
      <c r="AP17" s="282">
        <v>522577.87305453606</v>
      </c>
      <c r="AQ17" s="282">
        <v>520429.09047835879</v>
      </c>
      <c r="AR17" s="282">
        <v>518280.30790218152</v>
      </c>
      <c r="AS17" s="282">
        <v>516131.52532600425</v>
      </c>
      <c r="AT17" s="282">
        <v>513982.74274982698</v>
      </c>
      <c r="AU17" s="282">
        <v>511833.96017364971</v>
      </c>
      <c r="AV17" s="282">
        <v>509685.17759747244</v>
      </c>
      <c r="AW17" s="282">
        <v>507536.39502129517</v>
      </c>
      <c r="AX17" s="282">
        <v>505387.61244511791</v>
      </c>
      <c r="AY17" s="282">
        <v>503238.82986894064</v>
      </c>
      <c r="AZ17" s="282">
        <v>501090.04729276337</v>
      </c>
      <c r="BA17" s="282">
        <v>498941.2647165861</v>
      </c>
      <c r="BB17" s="281">
        <v>511833.96017364971</v>
      </c>
      <c r="BC17" s="281">
        <v>511833.9601736496</v>
      </c>
      <c r="BD17" s="283"/>
      <c r="BE17" s="284">
        <v>0.02</v>
      </c>
      <c r="BF17" s="280">
        <v>0</v>
      </c>
      <c r="BG17" s="286"/>
      <c r="BH17" s="286"/>
      <c r="BI17" s="286"/>
      <c r="BJ17" s="280">
        <v>0</v>
      </c>
      <c r="BK17" s="280">
        <v>0</v>
      </c>
      <c r="BL17" s="295"/>
      <c r="BM17" s="280">
        <v>0</v>
      </c>
      <c r="BN17" s="280">
        <v>0</v>
      </c>
      <c r="BO17" s="280">
        <v>0</v>
      </c>
      <c r="BP17" s="280" t="e">
        <v>#REF!</v>
      </c>
      <c r="BQ17" s="288" t="e">
        <v>#REF!</v>
      </c>
      <c r="BR17" s="289"/>
      <c r="BS17" s="290" t="e">
        <v>#REF!</v>
      </c>
      <c r="BU17" s="291">
        <v>25785.360000000001</v>
      </c>
      <c r="BV17" s="291">
        <v>-3.0914127419237047E-2</v>
      </c>
      <c r="BW17" s="292">
        <v>0</v>
      </c>
      <c r="BX17" s="238" t="s">
        <v>859</v>
      </c>
      <c r="BY17" s="435">
        <f t="shared" si="0"/>
        <v>0.323553504991555</v>
      </c>
      <c r="BZ17" s="435">
        <v>0.35679450222147185</v>
      </c>
      <c r="CA17" s="436">
        <f t="shared" si="1"/>
        <v>3.3240997229916858E-2</v>
      </c>
    </row>
    <row r="18" spans="1:79" s="268" customFormat="1" ht="31.5">
      <c r="A18" s="269">
        <v>5</v>
      </c>
      <c r="B18" s="269" t="s">
        <v>862</v>
      </c>
      <c r="C18" s="269" t="s">
        <v>95</v>
      </c>
      <c r="D18" s="271" t="s">
        <v>863</v>
      </c>
      <c r="E18" s="272">
        <v>41058</v>
      </c>
      <c r="F18" s="238">
        <v>3</v>
      </c>
      <c r="G18" s="296">
        <v>41541</v>
      </c>
      <c r="H18" s="272">
        <v>40909</v>
      </c>
      <c r="I18" s="272">
        <v>50405</v>
      </c>
      <c r="J18" s="269"/>
      <c r="K18" s="269" t="s">
        <v>877</v>
      </c>
      <c r="L18" s="273"/>
      <c r="M18" s="238">
        <v>1</v>
      </c>
      <c r="N18" s="269" t="s">
        <v>878</v>
      </c>
      <c r="O18" s="269" t="s">
        <v>82</v>
      </c>
      <c r="P18" s="269" t="s">
        <v>879</v>
      </c>
      <c r="Q18" s="269"/>
      <c r="R18" s="294">
        <v>10102251</v>
      </c>
      <c r="S18" s="238">
        <v>49</v>
      </c>
      <c r="T18" s="269" t="s">
        <v>131</v>
      </c>
      <c r="U18" s="269">
        <v>361</v>
      </c>
      <c r="V18" s="275">
        <v>361</v>
      </c>
      <c r="W18" s="269">
        <v>0</v>
      </c>
      <c r="X18" s="276">
        <v>40485</v>
      </c>
      <c r="Y18" s="293"/>
      <c r="Z18" s="277">
        <v>2539821.96</v>
      </c>
      <c r="AA18" s="277"/>
      <c r="AB18" s="278">
        <v>2539821.96</v>
      </c>
      <c r="AC18" s="278">
        <v>602680.29390789464</v>
      </c>
      <c r="AD18" s="278">
        <v>1937141.6660921052</v>
      </c>
      <c r="AE18" s="278">
        <v>1852715.4513552631</v>
      </c>
      <c r="AF18" s="278">
        <v>7035.5178947368422</v>
      </c>
      <c r="AG18" s="278">
        <v>7035.5178947368422</v>
      </c>
      <c r="AH18" s="278">
        <v>0</v>
      </c>
      <c r="AI18" s="279">
        <v>7035.5178947368422</v>
      </c>
      <c r="AJ18" s="277"/>
      <c r="AK18" s="280" t="e">
        <v>#REF!</v>
      </c>
      <c r="AL18" s="280" t="e">
        <v>#REF!</v>
      </c>
      <c r="AM18" s="281">
        <v>84426.214736842114</v>
      </c>
      <c r="AN18" s="281">
        <v>84426.214736842114</v>
      </c>
      <c r="AO18" s="281">
        <v>1937141.6660921052</v>
      </c>
      <c r="AP18" s="282">
        <v>1930106.1481973683</v>
      </c>
      <c r="AQ18" s="282">
        <v>1923070.6303026313</v>
      </c>
      <c r="AR18" s="282">
        <v>1916035.1124078943</v>
      </c>
      <c r="AS18" s="282">
        <v>1908999.5945131574</v>
      </c>
      <c r="AT18" s="282">
        <v>1901964.0766184204</v>
      </c>
      <c r="AU18" s="282">
        <v>1894928.5587236835</v>
      </c>
      <c r="AV18" s="282">
        <v>1887893.0408289465</v>
      </c>
      <c r="AW18" s="282">
        <v>1880857.5229342096</v>
      </c>
      <c r="AX18" s="282">
        <v>1873822.0050394726</v>
      </c>
      <c r="AY18" s="282">
        <v>1866786.4871447356</v>
      </c>
      <c r="AZ18" s="282">
        <v>1859750.9692499987</v>
      </c>
      <c r="BA18" s="282">
        <v>1852715.4513552617</v>
      </c>
      <c r="BB18" s="281">
        <v>1894928.5587236835</v>
      </c>
      <c r="BC18" s="281">
        <v>1894928.5587236842</v>
      </c>
      <c r="BD18" s="283"/>
      <c r="BE18" s="284">
        <v>0.02</v>
      </c>
      <c r="BF18" s="280">
        <v>0</v>
      </c>
      <c r="BG18" s="285"/>
      <c r="BH18" s="286"/>
      <c r="BI18" s="285"/>
      <c r="BJ18" s="280">
        <v>0</v>
      </c>
      <c r="BK18" s="280">
        <v>0</v>
      </c>
      <c r="BL18" s="283"/>
      <c r="BM18" s="287">
        <v>0</v>
      </c>
      <c r="BN18" s="280">
        <v>0</v>
      </c>
      <c r="BO18" s="280">
        <v>0</v>
      </c>
      <c r="BP18" s="280" t="e">
        <v>#REF!</v>
      </c>
      <c r="BQ18" s="288" t="e">
        <v>#REF!</v>
      </c>
      <c r="BR18" s="289"/>
      <c r="BS18" s="290" t="e">
        <v>#REF!</v>
      </c>
      <c r="BU18" s="291">
        <v>84426.240000000005</v>
      </c>
      <c r="BV18" s="291">
        <v>2.5263157891458832E-2</v>
      </c>
      <c r="BW18" s="292">
        <v>0</v>
      </c>
      <c r="BX18" s="238" t="s">
        <v>859</v>
      </c>
      <c r="BY18" s="435">
        <f t="shared" si="0"/>
        <v>0.2372923391480144</v>
      </c>
      <c r="BZ18" s="435">
        <v>0.27053333637793131</v>
      </c>
      <c r="CA18" s="436">
        <f t="shared" si="1"/>
        <v>3.3240997229916913E-2</v>
      </c>
    </row>
    <row r="19" spans="1:79" s="268" customFormat="1" ht="47.25">
      <c r="A19" s="269">
        <v>6</v>
      </c>
      <c r="B19" s="269" t="s">
        <v>862</v>
      </c>
      <c r="C19" s="269" t="s">
        <v>95</v>
      </c>
      <c r="D19" s="271" t="s">
        <v>863</v>
      </c>
      <c r="E19" s="272">
        <v>41058</v>
      </c>
      <c r="F19" s="238"/>
      <c r="G19" s="238"/>
      <c r="H19" s="272">
        <v>40909</v>
      </c>
      <c r="I19" s="272">
        <v>50405</v>
      </c>
      <c r="J19" s="269"/>
      <c r="K19" s="269" t="s">
        <v>880</v>
      </c>
      <c r="L19" s="273"/>
      <c r="M19" s="238">
        <v>1</v>
      </c>
      <c r="N19" s="269" t="s">
        <v>881</v>
      </c>
      <c r="O19" s="269" t="s">
        <v>82</v>
      </c>
      <c r="P19" s="269" t="s">
        <v>882</v>
      </c>
      <c r="Q19" s="269"/>
      <c r="R19" s="294">
        <v>10102309</v>
      </c>
      <c r="S19" s="238">
        <v>50</v>
      </c>
      <c r="T19" s="269" t="s">
        <v>135</v>
      </c>
      <c r="U19" s="269">
        <v>84</v>
      </c>
      <c r="V19" s="275">
        <v>84</v>
      </c>
      <c r="W19" s="269">
        <v>0</v>
      </c>
      <c r="X19" s="276">
        <v>31778</v>
      </c>
      <c r="Y19" s="293"/>
      <c r="Z19" s="277">
        <v>1436000</v>
      </c>
      <c r="AA19" s="277"/>
      <c r="AB19" s="278">
        <v>1436000</v>
      </c>
      <c r="AC19" s="278">
        <v>1436000</v>
      </c>
      <c r="AD19" s="278">
        <v>0</v>
      </c>
      <c r="AE19" s="278">
        <v>0</v>
      </c>
      <c r="AF19" s="278">
        <v>17095.238095238095</v>
      </c>
      <c r="AG19" s="278">
        <v>17095.238095238095</v>
      </c>
      <c r="AH19" s="278">
        <v>0</v>
      </c>
      <c r="AI19" s="279">
        <v>17095.238095238095</v>
      </c>
      <c r="AJ19" s="277"/>
      <c r="AK19" s="280" t="e">
        <v>#REF!</v>
      </c>
      <c r="AL19" s="280" t="e">
        <v>#REF!</v>
      </c>
      <c r="AM19" s="281">
        <v>0</v>
      </c>
      <c r="AN19" s="281">
        <v>0</v>
      </c>
      <c r="AO19" s="281">
        <v>0</v>
      </c>
      <c r="AP19" s="282">
        <v>0</v>
      </c>
      <c r="AQ19" s="282">
        <v>0</v>
      </c>
      <c r="AR19" s="282">
        <v>0</v>
      </c>
      <c r="AS19" s="282">
        <v>0</v>
      </c>
      <c r="AT19" s="282">
        <v>0</v>
      </c>
      <c r="AU19" s="282">
        <v>0</v>
      </c>
      <c r="AV19" s="282">
        <v>0</v>
      </c>
      <c r="AW19" s="282">
        <v>0</v>
      </c>
      <c r="AX19" s="282">
        <v>0</v>
      </c>
      <c r="AY19" s="282">
        <v>0</v>
      </c>
      <c r="AZ19" s="282">
        <v>0</v>
      </c>
      <c r="BA19" s="282">
        <v>0</v>
      </c>
      <c r="BB19" s="281">
        <v>0</v>
      </c>
      <c r="BC19" s="281">
        <v>0</v>
      </c>
      <c r="BD19" s="283"/>
      <c r="BE19" s="284">
        <v>0.02</v>
      </c>
      <c r="BF19" s="280">
        <v>0</v>
      </c>
      <c r="BG19" s="285"/>
      <c r="BH19" s="286"/>
      <c r="BI19" s="285"/>
      <c r="BJ19" s="280">
        <v>0</v>
      </c>
      <c r="BK19" s="280">
        <v>0</v>
      </c>
      <c r="BL19" s="283"/>
      <c r="BM19" s="287">
        <v>0</v>
      </c>
      <c r="BN19" s="280">
        <v>0</v>
      </c>
      <c r="BO19" s="280">
        <v>0</v>
      </c>
      <c r="BP19" s="280" t="e">
        <v>#REF!</v>
      </c>
      <c r="BQ19" s="288" t="e">
        <v>#REF!</v>
      </c>
      <c r="BR19" s="289"/>
      <c r="BS19" s="290" t="e">
        <v>#REF!</v>
      </c>
      <c r="BU19" s="291"/>
      <c r="BV19" s="291">
        <v>0</v>
      </c>
      <c r="BW19" s="292">
        <v>0</v>
      </c>
      <c r="BX19" s="238" t="s">
        <v>859</v>
      </c>
      <c r="BY19" s="435">
        <f t="shared" si="0"/>
        <v>1</v>
      </c>
      <c r="BZ19" s="435">
        <v>1</v>
      </c>
      <c r="CA19" s="436">
        <f t="shared" si="1"/>
        <v>0</v>
      </c>
    </row>
    <row r="20" spans="1:79" s="268" customFormat="1" ht="31.5">
      <c r="A20" s="269">
        <v>7</v>
      </c>
      <c r="B20" s="269" t="s">
        <v>862</v>
      </c>
      <c r="C20" s="269" t="s">
        <v>95</v>
      </c>
      <c r="D20" s="271" t="s">
        <v>863</v>
      </c>
      <c r="E20" s="272">
        <v>41058</v>
      </c>
      <c r="F20" s="238"/>
      <c r="G20" s="238"/>
      <c r="H20" s="272">
        <v>40909</v>
      </c>
      <c r="I20" s="272">
        <v>50405</v>
      </c>
      <c r="J20" s="269"/>
      <c r="K20" s="269" t="s">
        <v>883</v>
      </c>
      <c r="L20" s="273"/>
      <c r="M20" s="238">
        <v>1</v>
      </c>
      <c r="N20" s="269" t="s">
        <v>884</v>
      </c>
      <c r="O20" s="269" t="s">
        <v>82</v>
      </c>
      <c r="P20" s="269" t="s">
        <v>885</v>
      </c>
      <c r="Q20" s="269"/>
      <c r="R20" s="294">
        <v>10102354</v>
      </c>
      <c r="S20" s="238">
        <v>51</v>
      </c>
      <c r="T20" s="269" t="s">
        <v>131</v>
      </c>
      <c r="U20" s="269">
        <v>361</v>
      </c>
      <c r="V20" s="275">
        <v>361</v>
      </c>
      <c r="W20" s="269">
        <v>0</v>
      </c>
      <c r="X20" s="276">
        <v>38718</v>
      </c>
      <c r="Y20" s="293"/>
      <c r="Z20" s="277">
        <v>1402100</v>
      </c>
      <c r="AA20" s="277"/>
      <c r="AB20" s="278">
        <v>1402100</v>
      </c>
      <c r="AC20" s="278">
        <v>340006.42372670374</v>
      </c>
      <c r="AD20" s="278">
        <v>1062093.5762732963</v>
      </c>
      <c r="AE20" s="278">
        <v>1015486.3740572298</v>
      </c>
      <c r="AF20" s="278">
        <v>3883.93351800554</v>
      </c>
      <c r="AG20" s="278">
        <v>3883.93351800554</v>
      </c>
      <c r="AH20" s="278">
        <v>0</v>
      </c>
      <c r="AI20" s="279">
        <v>3883.93351800554</v>
      </c>
      <c r="AJ20" s="277"/>
      <c r="AK20" s="280" t="e">
        <v>#REF!</v>
      </c>
      <c r="AL20" s="280" t="e">
        <v>#REF!</v>
      </c>
      <c r="AM20" s="281">
        <v>46607.202216066478</v>
      </c>
      <c r="AN20" s="281">
        <v>46607.202216066478</v>
      </c>
      <c r="AO20" s="281">
        <v>1062093.5762732963</v>
      </c>
      <c r="AP20" s="282">
        <v>1058209.6427552907</v>
      </c>
      <c r="AQ20" s="282">
        <v>1054325.7092372852</v>
      </c>
      <c r="AR20" s="282">
        <v>1050441.7757192797</v>
      </c>
      <c r="AS20" s="282">
        <v>1046557.8422012741</v>
      </c>
      <c r="AT20" s="282">
        <v>1042673.9086832686</v>
      </c>
      <c r="AU20" s="282">
        <v>1038789.9751652631</v>
      </c>
      <c r="AV20" s="282">
        <v>1034906.0416472575</v>
      </c>
      <c r="AW20" s="282">
        <v>1031022.108129252</v>
      </c>
      <c r="AX20" s="282">
        <v>1027138.1746112464</v>
      </c>
      <c r="AY20" s="282">
        <v>1023254.2410932409</v>
      </c>
      <c r="AZ20" s="282">
        <v>1019370.3075752354</v>
      </c>
      <c r="BA20" s="282">
        <v>1015486.3740572298</v>
      </c>
      <c r="BB20" s="281">
        <v>1038789.9751652629</v>
      </c>
      <c r="BC20" s="281">
        <v>1038789.9751652631</v>
      </c>
      <c r="BD20" s="283"/>
      <c r="BE20" s="284">
        <v>0.02</v>
      </c>
      <c r="BF20" s="280">
        <v>0</v>
      </c>
      <c r="BG20" s="285"/>
      <c r="BH20" s="286"/>
      <c r="BI20" s="285"/>
      <c r="BJ20" s="280">
        <v>0</v>
      </c>
      <c r="BK20" s="280">
        <v>0</v>
      </c>
      <c r="BL20" s="283"/>
      <c r="BM20" s="287">
        <v>0</v>
      </c>
      <c r="BN20" s="280">
        <v>0</v>
      </c>
      <c r="BO20" s="280">
        <v>0</v>
      </c>
      <c r="BP20" s="280" t="e">
        <v>#REF!</v>
      </c>
      <c r="BQ20" s="288" t="e">
        <v>#REF!</v>
      </c>
      <c r="BR20" s="289"/>
      <c r="BS20" s="290" t="e">
        <v>#REF!</v>
      </c>
      <c r="BU20" s="291">
        <v>46607.16</v>
      </c>
      <c r="BV20" s="291">
        <v>-4.2216066474793479E-2</v>
      </c>
      <c r="BW20" s="292">
        <v>0</v>
      </c>
      <c r="BX20" s="238" t="s">
        <v>859</v>
      </c>
      <c r="BY20" s="435">
        <f t="shared" si="0"/>
        <v>0.24249798425697436</v>
      </c>
      <c r="BZ20" s="435">
        <v>0.27573898148689124</v>
      </c>
      <c r="CA20" s="436">
        <f t="shared" si="1"/>
        <v>3.3240997229916885E-2</v>
      </c>
    </row>
    <row r="21" spans="1:79" s="268" customFormat="1" ht="31.5">
      <c r="A21" s="269">
        <v>8</v>
      </c>
      <c r="B21" s="269" t="s">
        <v>862</v>
      </c>
      <c r="C21" s="269" t="s">
        <v>95</v>
      </c>
      <c r="D21" s="271" t="s">
        <v>863</v>
      </c>
      <c r="E21" s="272">
        <v>41058</v>
      </c>
      <c r="F21" s="238"/>
      <c r="G21" s="238"/>
      <c r="H21" s="272">
        <v>40909</v>
      </c>
      <c r="I21" s="272">
        <v>50405</v>
      </c>
      <c r="J21" s="269"/>
      <c r="K21" s="269" t="s">
        <v>886</v>
      </c>
      <c r="L21" s="273"/>
      <c r="M21" s="238">
        <v>1</v>
      </c>
      <c r="N21" s="269" t="s">
        <v>887</v>
      </c>
      <c r="O21" s="269" t="s">
        <v>82</v>
      </c>
      <c r="P21" s="269" t="s">
        <v>888</v>
      </c>
      <c r="Q21" s="269"/>
      <c r="R21" s="294">
        <v>10102355</v>
      </c>
      <c r="S21" s="238">
        <v>52</v>
      </c>
      <c r="T21" s="269" t="s">
        <v>131</v>
      </c>
      <c r="U21" s="269">
        <v>361</v>
      </c>
      <c r="V21" s="275">
        <v>361</v>
      </c>
      <c r="W21" s="269">
        <v>0</v>
      </c>
      <c r="X21" s="276">
        <v>40841</v>
      </c>
      <c r="Y21" s="293"/>
      <c r="Z21" s="277">
        <v>4981598.2699999996</v>
      </c>
      <c r="AA21" s="277"/>
      <c r="AB21" s="278">
        <v>4981598.2699999996</v>
      </c>
      <c r="AC21" s="278">
        <v>1105838.5780619523</v>
      </c>
      <c r="AD21" s="278">
        <v>3875759.6919380473</v>
      </c>
      <c r="AE21" s="278">
        <v>3710166.3976444183</v>
      </c>
      <c r="AF21" s="278">
        <v>13799.441191135733</v>
      </c>
      <c r="AG21" s="278">
        <v>13799.441191135733</v>
      </c>
      <c r="AH21" s="278">
        <v>0</v>
      </c>
      <c r="AI21" s="279">
        <v>13799.441191135733</v>
      </c>
      <c r="AJ21" s="277"/>
      <c r="AK21" s="280" t="e">
        <v>#REF!</v>
      </c>
      <c r="AL21" s="280" t="e">
        <v>#REF!</v>
      </c>
      <c r="AM21" s="281">
        <v>165593.2942936288</v>
      </c>
      <c r="AN21" s="281">
        <v>165593.2942936288</v>
      </c>
      <c r="AO21" s="281">
        <v>3875759.6919380473</v>
      </c>
      <c r="AP21" s="282">
        <v>3861960.2507469114</v>
      </c>
      <c r="AQ21" s="282">
        <v>3848160.8095557755</v>
      </c>
      <c r="AR21" s="282">
        <v>3834361.3683646396</v>
      </c>
      <c r="AS21" s="282">
        <v>3820561.9271735037</v>
      </c>
      <c r="AT21" s="282">
        <v>3806762.4859823678</v>
      </c>
      <c r="AU21" s="282">
        <v>3792963.0447912319</v>
      </c>
      <c r="AV21" s="282">
        <v>3779163.603600096</v>
      </c>
      <c r="AW21" s="282">
        <v>3765364.1624089601</v>
      </c>
      <c r="AX21" s="282">
        <v>3751564.7212178241</v>
      </c>
      <c r="AY21" s="282">
        <v>3737765.2800266882</v>
      </c>
      <c r="AZ21" s="282">
        <v>3723965.8388355523</v>
      </c>
      <c r="BA21" s="282">
        <v>3710166.3976444164</v>
      </c>
      <c r="BB21" s="281">
        <v>3792963.0447912323</v>
      </c>
      <c r="BC21" s="281">
        <v>3792963.0447912328</v>
      </c>
      <c r="BD21" s="283"/>
      <c r="BE21" s="284">
        <v>0.02</v>
      </c>
      <c r="BF21" s="280">
        <v>0</v>
      </c>
      <c r="BG21" s="285"/>
      <c r="BH21" s="286"/>
      <c r="BI21" s="285"/>
      <c r="BJ21" s="280">
        <v>0</v>
      </c>
      <c r="BK21" s="280">
        <v>0</v>
      </c>
      <c r="BL21" s="283"/>
      <c r="BM21" s="287">
        <v>0</v>
      </c>
      <c r="BN21" s="280">
        <v>0</v>
      </c>
      <c r="BO21" s="280">
        <v>0</v>
      </c>
      <c r="BP21" s="280" t="e">
        <v>#REF!</v>
      </c>
      <c r="BQ21" s="288" t="e">
        <v>#REF!</v>
      </c>
      <c r="BR21" s="289"/>
      <c r="BS21" s="290" t="e">
        <v>#REF!</v>
      </c>
      <c r="BU21" s="291">
        <v>165593.28</v>
      </c>
      <c r="BV21" s="291">
        <v>-1.4293628802988678E-2</v>
      </c>
      <c r="BW21" s="292">
        <v>0</v>
      </c>
      <c r="BX21" s="238" t="s">
        <v>859</v>
      </c>
      <c r="BY21" s="435">
        <f t="shared" si="0"/>
        <v>0.22198469610074606</v>
      </c>
      <c r="BZ21" s="435">
        <v>0.25522569333066297</v>
      </c>
      <c r="CA21" s="436">
        <f t="shared" si="1"/>
        <v>3.3240997229916913E-2</v>
      </c>
    </row>
    <row r="22" spans="1:79" s="268" customFormat="1" ht="15.75" customHeight="1">
      <c r="A22" s="269">
        <v>9</v>
      </c>
      <c r="B22" s="269" t="s">
        <v>862</v>
      </c>
      <c r="C22" s="269" t="s">
        <v>95</v>
      </c>
      <c r="D22" s="271" t="s">
        <v>863</v>
      </c>
      <c r="E22" s="272">
        <v>41058</v>
      </c>
      <c r="F22" s="238"/>
      <c r="G22" s="238"/>
      <c r="H22" s="272">
        <v>40909</v>
      </c>
      <c r="I22" s="272">
        <v>50405</v>
      </c>
      <c r="J22" s="269"/>
      <c r="K22" s="269" t="s">
        <v>889</v>
      </c>
      <c r="L22" s="273"/>
      <c r="M22" s="238">
        <v>1</v>
      </c>
      <c r="N22" s="269" t="s">
        <v>890</v>
      </c>
      <c r="O22" s="269" t="s">
        <v>82</v>
      </c>
      <c r="P22" s="269" t="s">
        <v>891</v>
      </c>
      <c r="Q22" s="269"/>
      <c r="R22" s="294">
        <v>10102396</v>
      </c>
      <c r="S22" s="238">
        <v>53</v>
      </c>
      <c r="T22" s="269" t="s">
        <v>131</v>
      </c>
      <c r="U22" s="269">
        <v>361</v>
      </c>
      <c r="V22" s="275">
        <v>361</v>
      </c>
      <c r="W22" s="269">
        <v>0</v>
      </c>
      <c r="X22" s="276">
        <v>41187</v>
      </c>
      <c r="Y22" s="293"/>
      <c r="Z22" s="277">
        <v>101888</v>
      </c>
      <c r="AA22" s="277"/>
      <c r="AB22" s="278">
        <v>101888</v>
      </c>
      <c r="AC22" s="278">
        <v>20192.863178989093</v>
      </c>
      <c r="AD22" s="278">
        <v>81695.136821010907</v>
      </c>
      <c r="AE22" s="278">
        <v>78308.27809524913</v>
      </c>
      <c r="AF22" s="278">
        <v>282.23822714681438</v>
      </c>
      <c r="AG22" s="278">
        <v>282.23822714681438</v>
      </c>
      <c r="AH22" s="278">
        <v>0</v>
      </c>
      <c r="AI22" s="279">
        <v>282.23822714681438</v>
      </c>
      <c r="AJ22" s="277"/>
      <c r="AK22" s="280" t="e">
        <v>#REF!</v>
      </c>
      <c r="AL22" s="280" t="e">
        <v>#REF!</v>
      </c>
      <c r="AM22" s="281">
        <v>3386.8587257617728</v>
      </c>
      <c r="AN22" s="281">
        <v>3386.8587257617728</v>
      </c>
      <c r="AO22" s="281">
        <v>81695.136821010907</v>
      </c>
      <c r="AP22" s="282">
        <v>81412.898593864098</v>
      </c>
      <c r="AQ22" s="282">
        <v>81130.660366717289</v>
      </c>
      <c r="AR22" s="282">
        <v>80848.422139570481</v>
      </c>
      <c r="AS22" s="282">
        <v>80566.183912423672</v>
      </c>
      <c r="AT22" s="282">
        <v>80283.945685276864</v>
      </c>
      <c r="AU22" s="282">
        <v>80001.707458130055</v>
      </c>
      <c r="AV22" s="282">
        <v>79719.469230983246</v>
      </c>
      <c r="AW22" s="282">
        <v>79437.231003836438</v>
      </c>
      <c r="AX22" s="282">
        <v>79154.992776689629</v>
      </c>
      <c r="AY22" s="282">
        <v>78872.75454954282</v>
      </c>
      <c r="AZ22" s="282">
        <v>78590.516322396012</v>
      </c>
      <c r="BA22" s="282">
        <v>78308.278095249203</v>
      </c>
      <c r="BB22" s="281">
        <v>80001.707458130055</v>
      </c>
      <c r="BC22" s="281">
        <v>80001.707458130026</v>
      </c>
      <c r="BD22" s="283"/>
      <c r="BE22" s="284">
        <v>0.02</v>
      </c>
      <c r="BF22" s="280">
        <v>0</v>
      </c>
      <c r="BG22" s="285"/>
      <c r="BH22" s="286"/>
      <c r="BI22" s="285"/>
      <c r="BJ22" s="280">
        <v>0</v>
      </c>
      <c r="BK22" s="280">
        <v>0</v>
      </c>
      <c r="BL22" s="283"/>
      <c r="BM22" s="287">
        <v>0</v>
      </c>
      <c r="BN22" s="280">
        <v>0</v>
      </c>
      <c r="BO22" s="280">
        <v>0</v>
      </c>
      <c r="BP22" s="280" t="e">
        <v>#REF!</v>
      </c>
      <c r="BQ22" s="288" t="e">
        <v>#REF!</v>
      </c>
      <c r="BR22" s="289"/>
      <c r="BS22" s="290" t="e">
        <v>#REF!</v>
      </c>
      <c r="BU22" s="291">
        <v>3386.88</v>
      </c>
      <c r="BV22" s="291">
        <v>2.1274238227306341E-2</v>
      </c>
      <c r="BW22" s="292">
        <v>0</v>
      </c>
      <c r="BX22" s="238" t="s">
        <v>859</v>
      </c>
      <c r="BY22" s="435">
        <f t="shared" si="0"/>
        <v>0.19818686380132197</v>
      </c>
      <c r="BZ22" s="435">
        <v>0.23142786103123886</v>
      </c>
      <c r="CA22" s="436">
        <f t="shared" si="1"/>
        <v>3.3240997229916885E-2</v>
      </c>
    </row>
    <row r="23" spans="1:79" s="268" customFormat="1" ht="31.5">
      <c r="A23" s="269">
        <v>10</v>
      </c>
      <c r="B23" s="269" t="s">
        <v>862</v>
      </c>
      <c r="C23" s="269" t="s">
        <v>95</v>
      </c>
      <c r="D23" s="271" t="s">
        <v>863</v>
      </c>
      <c r="E23" s="272">
        <v>41058</v>
      </c>
      <c r="F23" s="238">
        <v>3</v>
      </c>
      <c r="G23" s="296">
        <v>41541</v>
      </c>
      <c r="H23" s="272">
        <v>40909</v>
      </c>
      <c r="I23" s="272">
        <v>50405</v>
      </c>
      <c r="J23" s="269"/>
      <c r="K23" s="269" t="s">
        <v>892</v>
      </c>
      <c r="L23" s="273"/>
      <c r="M23" s="238">
        <v>1</v>
      </c>
      <c r="N23" s="269" t="s">
        <v>893</v>
      </c>
      <c r="O23" s="269" t="s">
        <v>82</v>
      </c>
      <c r="P23" s="269" t="s">
        <v>894</v>
      </c>
      <c r="Q23" s="269"/>
      <c r="R23" s="294">
        <v>10102439</v>
      </c>
      <c r="S23" s="238">
        <v>54</v>
      </c>
      <c r="T23" s="269" t="s">
        <v>131</v>
      </c>
      <c r="U23" s="269">
        <v>361</v>
      </c>
      <c r="V23" s="275">
        <v>361</v>
      </c>
      <c r="W23" s="269">
        <v>0</v>
      </c>
      <c r="X23" s="276">
        <v>25204</v>
      </c>
      <c r="Y23" s="293"/>
      <c r="Z23" s="277">
        <v>1380000</v>
      </c>
      <c r="AA23" s="277"/>
      <c r="AB23" s="278">
        <v>1380000</v>
      </c>
      <c r="AC23" s="278">
        <v>246963.29639889195</v>
      </c>
      <c r="AD23" s="278">
        <v>1133036.7036011079</v>
      </c>
      <c r="AE23" s="278">
        <v>1087164.1274238226</v>
      </c>
      <c r="AF23" s="278">
        <v>3822.7146814404432</v>
      </c>
      <c r="AG23" s="278">
        <v>3822.7146814404432</v>
      </c>
      <c r="AH23" s="278">
        <v>0</v>
      </c>
      <c r="AI23" s="279">
        <v>3822.7146814404432</v>
      </c>
      <c r="AJ23" s="277"/>
      <c r="AK23" s="280" t="e">
        <v>#REF!</v>
      </c>
      <c r="AL23" s="280" t="e">
        <v>#REF!</v>
      </c>
      <c r="AM23" s="281">
        <v>45872.576177285315</v>
      </c>
      <c r="AN23" s="281">
        <v>45872.576177285315</v>
      </c>
      <c r="AO23" s="281">
        <v>1133036.7036011079</v>
      </c>
      <c r="AP23" s="282">
        <v>1129213.9889196674</v>
      </c>
      <c r="AQ23" s="282">
        <v>1125391.2742382269</v>
      </c>
      <c r="AR23" s="282">
        <v>1121568.5595567864</v>
      </c>
      <c r="AS23" s="282">
        <v>1117745.8448753459</v>
      </c>
      <c r="AT23" s="282">
        <v>1113923.1301939054</v>
      </c>
      <c r="AU23" s="282">
        <v>1110100.4155124649</v>
      </c>
      <c r="AV23" s="282">
        <v>1106277.7008310244</v>
      </c>
      <c r="AW23" s="282">
        <v>1102454.9861495839</v>
      </c>
      <c r="AX23" s="282">
        <v>1098632.2714681434</v>
      </c>
      <c r="AY23" s="282">
        <v>1094809.5567867029</v>
      </c>
      <c r="AZ23" s="282">
        <v>1090986.8421052624</v>
      </c>
      <c r="BA23" s="282">
        <v>1087164.1274238219</v>
      </c>
      <c r="BB23" s="281">
        <v>1110100.4155124649</v>
      </c>
      <c r="BC23" s="281">
        <v>1110100.4155124654</v>
      </c>
      <c r="BD23" s="283"/>
      <c r="BE23" s="284">
        <v>0.02</v>
      </c>
      <c r="BF23" s="280">
        <v>0</v>
      </c>
      <c r="BG23" s="285"/>
      <c r="BH23" s="286"/>
      <c r="BI23" s="285"/>
      <c r="BJ23" s="280">
        <v>0</v>
      </c>
      <c r="BK23" s="280">
        <v>0</v>
      </c>
      <c r="BL23" s="283"/>
      <c r="BM23" s="287">
        <v>0</v>
      </c>
      <c r="BN23" s="280">
        <v>0</v>
      </c>
      <c r="BO23" s="280">
        <v>0</v>
      </c>
      <c r="BP23" s="280" t="e">
        <v>#REF!</v>
      </c>
      <c r="BQ23" s="288" t="e">
        <v>#REF!</v>
      </c>
      <c r="BR23" s="289"/>
      <c r="BS23" s="290" t="e">
        <v>#REF!</v>
      </c>
      <c r="BU23" s="291">
        <v>45872.52</v>
      </c>
      <c r="BV23" s="291">
        <v>-5.6177285317971837E-2</v>
      </c>
      <c r="BW23" s="292">
        <v>0</v>
      </c>
      <c r="BX23" s="238" t="s">
        <v>859</v>
      </c>
      <c r="BY23" s="435">
        <f t="shared" si="0"/>
        <v>0.17895891043397968</v>
      </c>
      <c r="BZ23" s="435">
        <v>0.21219990766389654</v>
      </c>
      <c r="CA23" s="436">
        <f t="shared" si="1"/>
        <v>3.3240997229916858E-2</v>
      </c>
    </row>
    <row r="24" spans="1:79" s="268" customFormat="1" ht="31.5">
      <c r="A24" s="269">
        <v>11</v>
      </c>
      <c r="B24" s="269" t="s">
        <v>862</v>
      </c>
      <c r="C24" s="269" t="s">
        <v>95</v>
      </c>
      <c r="D24" s="271" t="s">
        <v>863</v>
      </c>
      <c r="E24" s="272">
        <v>41058</v>
      </c>
      <c r="F24" s="238">
        <v>3</v>
      </c>
      <c r="G24" s="296">
        <v>41541</v>
      </c>
      <c r="H24" s="272">
        <v>40909</v>
      </c>
      <c r="I24" s="272">
        <v>50405</v>
      </c>
      <c r="J24" s="269"/>
      <c r="K24" s="269" t="s">
        <v>895</v>
      </c>
      <c r="L24" s="273"/>
      <c r="M24" s="238">
        <v>1</v>
      </c>
      <c r="N24" s="269" t="s">
        <v>893</v>
      </c>
      <c r="O24" s="269" t="s">
        <v>82</v>
      </c>
      <c r="P24" s="269" t="s">
        <v>896</v>
      </c>
      <c r="Q24" s="269"/>
      <c r="R24" s="294">
        <v>10102440</v>
      </c>
      <c r="S24" s="238">
        <v>55</v>
      </c>
      <c r="T24" s="269" t="s">
        <v>131</v>
      </c>
      <c r="U24" s="269">
        <v>361</v>
      </c>
      <c r="V24" s="275">
        <v>361</v>
      </c>
      <c r="W24" s="269">
        <v>0</v>
      </c>
      <c r="X24" s="276">
        <v>25569</v>
      </c>
      <c r="Y24" s="293"/>
      <c r="Z24" s="277">
        <v>1380000</v>
      </c>
      <c r="AA24" s="277"/>
      <c r="AB24" s="278">
        <v>1380000</v>
      </c>
      <c r="AC24" s="278">
        <v>244088.29639889195</v>
      </c>
      <c r="AD24" s="278">
        <v>1135911.7036011079</v>
      </c>
      <c r="AE24" s="278">
        <v>1090039.1274238226</v>
      </c>
      <c r="AF24" s="278">
        <v>3822.7146814404432</v>
      </c>
      <c r="AG24" s="278">
        <v>3822.7146814404432</v>
      </c>
      <c r="AH24" s="278">
        <v>0</v>
      </c>
      <c r="AI24" s="279">
        <v>3822.7146814404432</v>
      </c>
      <c r="AJ24" s="277"/>
      <c r="AK24" s="280" t="e">
        <v>#REF!</v>
      </c>
      <c r="AL24" s="280" t="e">
        <v>#REF!</v>
      </c>
      <c r="AM24" s="281">
        <v>45872.576177285315</v>
      </c>
      <c r="AN24" s="281">
        <v>45872.576177285315</v>
      </c>
      <c r="AO24" s="281">
        <v>1135911.7036011079</v>
      </c>
      <c r="AP24" s="282">
        <v>1132088.9889196674</v>
      </c>
      <c r="AQ24" s="282">
        <v>1128266.2742382269</v>
      </c>
      <c r="AR24" s="282">
        <v>1124443.5595567864</v>
      </c>
      <c r="AS24" s="282">
        <v>1120620.8448753459</v>
      </c>
      <c r="AT24" s="282">
        <v>1116798.1301939054</v>
      </c>
      <c r="AU24" s="282">
        <v>1112975.4155124649</v>
      </c>
      <c r="AV24" s="282">
        <v>1109152.7008310244</v>
      </c>
      <c r="AW24" s="282">
        <v>1105329.9861495839</v>
      </c>
      <c r="AX24" s="282">
        <v>1101507.2714681434</v>
      </c>
      <c r="AY24" s="282">
        <v>1097684.5567867029</v>
      </c>
      <c r="AZ24" s="282">
        <v>1093861.8421052624</v>
      </c>
      <c r="BA24" s="282">
        <v>1090039.1274238219</v>
      </c>
      <c r="BB24" s="281">
        <v>1112975.4155124649</v>
      </c>
      <c r="BC24" s="281">
        <v>1112975.4155124654</v>
      </c>
      <c r="BD24" s="283"/>
      <c r="BE24" s="284">
        <v>0.02</v>
      </c>
      <c r="BF24" s="280">
        <v>0</v>
      </c>
      <c r="BG24" s="285"/>
      <c r="BH24" s="286"/>
      <c r="BI24" s="285"/>
      <c r="BJ24" s="280">
        <v>0</v>
      </c>
      <c r="BK24" s="280">
        <v>0</v>
      </c>
      <c r="BL24" s="283"/>
      <c r="BM24" s="287">
        <v>0</v>
      </c>
      <c r="BN24" s="280">
        <v>0</v>
      </c>
      <c r="BO24" s="280">
        <v>0</v>
      </c>
      <c r="BP24" s="280" t="e">
        <v>#REF!</v>
      </c>
      <c r="BQ24" s="288" t="e">
        <v>#REF!</v>
      </c>
      <c r="BR24" s="289"/>
      <c r="BS24" s="290" t="e">
        <v>#REF!</v>
      </c>
      <c r="BU24" s="291">
        <v>45872.52</v>
      </c>
      <c r="BV24" s="291">
        <v>-5.6177285317971837E-2</v>
      </c>
      <c r="BW24" s="292">
        <v>0</v>
      </c>
      <c r="BX24" s="238" t="s">
        <v>859</v>
      </c>
      <c r="BY24" s="435">
        <f t="shared" si="0"/>
        <v>0.17687557710064633</v>
      </c>
      <c r="BZ24" s="435">
        <v>0.21011657433056322</v>
      </c>
      <c r="CA24" s="436">
        <f t="shared" si="1"/>
        <v>3.3240997229916885E-2</v>
      </c>
    </row>
    <row r="25" spans="1:79" s="268" customFormat="1" ht="31.5">
      <c r="A25" s="269">
        <v>12</v>
      </c>
      <c r="B25" s="269" t="s">
        <v>862</v>
      </c>
      <c r="C25" s="269" t="s">
        <v>95</v>
      </c>
      <c r="D25" s="271" t="s">
        <v>863</v>
      </c>
      <c r="E25" s="272">
        <v>41058</v>
      </c>
      <c r="F25" s="238">
        <v>3</v>
      </c>
      <c r="G25" s="296">
        <v>41541</v>
      </c>
      <c r="H25" s="272">
        <v>40909</v>
      </c>
      <c r="I25" s="272">
        <v>50405</v>
      </c>
      <c r="J25" s="269"/>
      <c r="K25" s="269" t="s">
        <v>897</v>
      </c>
      <c r="L25" s="273"/>
      <c r="M25" s="238">
        <v>1</v>
      </c>
      <c r="N25" s="269" t="s">
        <v>893</v>
      </c>
      <c r="O25" s="269" t="s">
        <v>82</v>
      </c>
      <c r="P25" s="269" t="s">
        <v>898</v>
      </c>
      <c r="Q25" s="269"/>
      <c r="R25" s="294">
        <v>10102441</v>
      </c>
      <c r="S25" s="238">
        <v>56</v>
      </c>
      <c r="T25" s="269" t="s">
        <v>131</v>
      </c>
      <c r="U25" s="269">
        <v>361</v>
      </c>
      <c r="V25" s="275">
        <v>361</v>
      </c>
      <c r="W25" s="269">
        <v>0</v>
      </c>
      <c r="X25" s="276">
        <v>25569</v>
      </c>
      <c r="Y25" s="293"/>
      <c r="Z25" s="277">
        <v>1380000</v>
      </c>
      <c r="AA25" s="277"/>
      <c r="AB25" s="278">
        <v>1380000</v>
      </c>
      <c r="AC25" s="278">
        <v>244088.29639889195</v>
      </c>
      <c r="AD25" s="278">
        <v>1135911.7036011079</v>
      </c>
      <c r="AE25" s="278">
        <v>1090039.1274238226</v>
      </c>
      <c r="AF25" s="278">
        <v>3822.7146814404432</v>
      </c>
      <c r="AG25" s="278">
        <v>3822.7146814404432</v>
      </c>
      <c r="AH25" s="278">
        <v>0</v>
      </c>
      <c r="AI25" s="279">
        <v>3822.7146814404432</v>
      </c>
      <c r="AJ25" s="277"/>
      <c r="AK25" s="280" t="e">
        <v>#REF!</v>
      </c>
      <c r="AL25" s="280" t="e">
        <v>#REF!</v>
      </c>
      <c r="AM25" s="281">
        <v>45872.576177285315</v>
      </c>
      <c r="AN25" s="281">
        <v>45872.576177285315</v>
      </c>
      <c r="AO25" s="281">
        <v>1135911.7036011079</v>
      </c>
      <c r="AP25" s="282">
        <v>1132088.9889196674</v>
      </c>
      <c r="AQ25" s="282">
        <v>1128266.2742382269</v>
      </c>
      <c r="AR25" s="282">
        <v>1124443.5595567864</v>
      </c>
      <c r="AS25" s="282">
        <v>1120620.8448753459</v>
      </c>
      <c r="AT25" s="282">
        <v>1116798.1301939054</v>
      </c>
      <c r="AU25" s="282">
        <v>1112975.4155124649</v>
      </c>
      <c r="AV25" s="282">
        <v>1109152.7008310244</v>
      </c>
      <c r="AW25" s="282">
        <v>1105329.9861495839</v>
      </c>
      <c r="AX25" s="282">
        <v>1101507.2714681434</v>
      </c>
      <c r="AY25" s="282">
        <v>1097684.5567867029</v>
      </c>
      <c r="AZ25" s="282">
        <v>1093861.8421052624</v>
      </c>
      <c r="BA25" s="282">
        <v>1090039.1274238219</v>
      </c>
      <c r="BB25" s="281">
        <v>1112975.4155124649</v>
      </c>
      <c r="BC25" s="281">
        <v>1112975.4155124654</v>
      </c>
      <c r="BD25" s="283"/>
      <c r="BE25" s="284">
        <v>0.02</v>
      </c>
      <c r="BF25" s="280">
        <v>0</v>
      </c>
      <c r="BG25" s="285"/>
      <c r="BH25" s="286"/>
      <c r="BI25" s="285"/>
      <c r="BJ25" s="280">
        <v>0</v>
      </c>
      <c r="BK25" s="280">
        <v>0</v>
      </c>
      <c r="BL25" s="283"/>
      <c r="BM25" s="287">
        <v>0</v>
      </c>
      <c r="BN25" s="280">
        <v>0</v>
      </c>
      <c r="BO25" s="280">
        <v>0</v>
      </c>
      <c r="BP25" s="280" t="e">
        <v>#REF!</v>
      </c>
      <c r="BQ25" s="288" t="e">
        <v>#REF!</v>
      </c>
      <c r="BR25" s="289"/>
      <c r="BS25" s="290" t="e">
        <v>#REF!</v>
      </c>
      <c r="BU25" s="291">
        <v>45872.52</v>
      </c>
      <c r="BV25" s="291">
        <v>-5.6177285317971837E-2</v>
      </c>
      <c r="BW25" s="292">
        <v>0</v>
      </c>
      <c r="BX25" s="238" t="s">
        <v>859</v>
      </c>
      <c r="BY25" s="435">
        <f t="shared" si="0"/>
        <v>0.17687557710064633</v>
      </c>
      <c r="BZ25" s="435">
        <v>0.21011657433056322</v>
      </c>
      <c r="CA25" s="436">
        <f t="shared" si="1"/>
        <v>3.3240997229916885E-2</v>
      </c>
    </row>
    <row r="26" spans="1:79" s="268" customFormat="1" ht="31.5">
      <c r="A26" s="269">
        <v>13</v>
      </c>
      <c r="B26" s="269" t="s">
        <v>862</v>
      </c>
      <c r="C26" s="269" t="s">
        <v>95</v>
      </c>
      <c r="D26" s="271" t="s">
        <v>863</v>
      </c>
      <c r="E26" s="272">
        <v>41058</v>
      </c>
      <c r="F26" s="238">
        <v>3</v>
      </c>
      <c r="G26" s="296">
        <v>41541</v>
      </c>
      <c r="H26" s="272">
        <v>40909</v>
      </c>
      <c r="I26" s="272">
        <v>50405</v>
      </c>
      <c r="J26" s="269"/>
      <c r="K26" s="269" t="s">
        <v>899</v>
      </c>
      <c r="L26" s="273"/>
      <c r="M26" s="238">
        <v>1</v>
      </c>
      <c r="N26" s="269" t="s">
        <v>893</v>
      </c>
      <c r="O26" s="269" t="s">
        <v>82</v>
      </c>
      <c r="P26" s="269" t="s">
        <v>900</v>
      </c>
      <c r="Q26" s="269"/>
      <c r="R26" s="294">
        <v>10102442</v>
      </c>
      <c r="S26" s="238">
        <v>57</v>
      </c>
      <c r="T26" s="269" t="s">
        <v>131</v>
      </c>
      <c r="U26" s="269">
        <v>361</v>
      </c>
      <c r="V26" s="275">
        <v>361</v>
      </c>
      <c r="W26" s="269">
        <v>0</v>
      </c>
      <c r="X26" s="276">
        <v>25204</v>
      </c>
      <c r="Y26" s="293"/>
      <c r="Z26" s="277">
        <v>1380000</v>
      </c>
      <c r="AA26" s="277"/>
      <c r="AB26" s="278">
        <v>1380000</v>
      </c>
      <c r="AC26" s="278">
        <v>244088.29639889195</v>
      </c>
      <c r="AD26" s="278">
        <v>1135911.7036011079</v>
      </c>
      <c r="AE26" s="278">
        <v>1090039.1274238226</v>
      </c>
      <c r="AF26" s="278">
        <v>3822.7146814404432</v>
      </c>
      <c r="AG26" s="278">
        <v>3822.7146814404432</v>
      </c>
      <c r="AH26" s="278">
        <v>0</v>
      </c>
      <c r="AI26" s="279">
        <v>3822.7146814404432</v>
      </c>
      <c r="AJ26" s="277"/>
      <c r="AK26" s="280" t="e">
        <v>#REF!</v>
      </c>
      <c r="AL26" s="280" t="e">
        <v>#REF!</v>
      </c>
      <c r="AM26" s="281">
        <v>45872.576177285315</v>
      </c>
      <c r="AN26" s="281">
        <v>45872.576177285315</v>
      </c>
      <c r="AO26" s="281">
        <v>1135911.7036011079</v>
      </c>
      <c r="AP26" s="282">
        <v>1132088.9889196674</v>
      </c>
      <c r="AQ26" s="282">
        <v>1128266.2742382269</v>
      </c>
      <c r="AR26" s="282">
        <v>1124443.5595567864</v>
      </c>
      <c r="AS26" s="282">
        <v>1120620.8448753459</v>
      </c>
      <c r="AT26" s="282">
        <v>1116798.1301939054</v>
      </c>
      <c r="AU26" s="282">
        <v>1112975.4155124649</v>
      </c>
      <c r="AV26" s="282">
        <v>1109152.7008310244</v>
      </c>
      <c r="AW26" s="282">
        <v>1105329.9861495839</v>
      </c>
      <c r="AX26" s="282">
        <v>1101507.2714681434</v>
      </c>
      <c r="AY26" s="282">
        <v>1097684.5567867029</v>
      </c>
      <c r="AZ26" s="282">
        <v>1093861.8421052624</v>
      </c>
      <c r="BA26" s="282">
        <v>1090039.1274238219</v>
      </c>
      <c r="BB26" s="281">
        <v>1112975.4155124649</v>
      </c>
      <c r="BC26" s="281">
        <v>1112975.4155124654</v>
      </c>
      <c r="BD26" s="283"/>
      <c r="BE26" s="284">
        <v>0.02</v>
      </c>
      <c r="BF26" s="280">
        <v>0</v>
      </c>
      <c r="BG26" s="285"/>
      <c r="BH26" s="286"/>
      <c r="BI26" s="285"/>
      <c r="BJ26" s="280">
        <v>0</v>
      </c>
      <c r="BK26" s="280">
        <v>0</v>
      </c>
      <c r="BL26" s="283"/>
      <c r="BM26" s="287">
        <v>0</v>
      </c>
      <c r="BN26" s="280">
        <v>0</v>
      </c>
      <c r="BO26" s="280">
        <v>0</v>
      </c>
      <c r="BP26" s="280" t="e">
        <v>#REF!</v>
      </c>
      <c r="BQ26" s="288" t="e">
        <v>#REF!</v>
      </c>
      <c r="BR26" s="289"/>
      <c r="BS26" s="290" t="e">
        <v>#REF!</v>
      </c>
      <c r="BU26" s="291">
        <v>45872.52</v>
      </c>
      <c r="BV26" s="291">
        <v>-5.6177285317971837E-2</v>
      </c>
      <c r="BW26" s="292">
        <v>0</v>
      </c>
      <c r="BX26" s="238" t="s">
        <v>859</v>
      </c>
      <c r="BY26" s="435">
        <f t="shared" si="0"/>
        <v>0.17687557710064633</v>
      </c>
      <c r="BZ26" s="435">
        <v>0.21011657433056322</v>
      </c>
      <c r="CA26" s="436">
        <f t="shared" si="1"/>
        <v>3.3240997229916885E-2</v>
      </c>
    </row>
    <row r="27" spans="1:79" s="268" customFormat="1" ht="28.5" customHeight="1">
      <c r="A27" s="269">
        <v>14</v>
      </c>
      <c r="B27" s="269" t="s">
        <v>862</v>
      </c>
      <c r="C27" s="269" t="s">
        <v>95</v>
      </c>
      <c r="D27" s="271" t="s">
        <v>863</v>
      </c>
      <c r="E27" s="272">
        <v>41058</v>
      </c>
      <c r="F27" s="238">
        <v>5</v>
      </c>
      <c r="G27" s="296">
        <v>41188</v>
      </c>
      <c r="H27" s="272">
        <v>40909</v>
      </c>
      <c r="I27" s="272">
        <v>50405</v>
      </c>
      <c r="J27" s="269"/>
      <c r="K27" s="269" t="s">
        <v>901</v>
      </c>
      <c r="L27" s="273"/>
      <c r="M27" s="238">
        <v>1</v>
      </c>
      <c r="N27" s="269" t="s">
        <v>902</v>
      </c>
      <c r="O27" s="269" t="s">
        <v>82</v>
      </c>
      <c r="P27" s="269" t="s">
        <v>903</v>
      </c>
      <c r="Q27" s="269"/>
      <c r="R27" s="294">
        <v>10102461</v>
      </c>
      <c r="S27" s="238">
        <v>58</v>
      </c>
      <c r="T27" s="269" t="s">
        <v>135</v>
      </c>
      <c r="U27" s="269">
        <v>361</v>
      </c>
      <c r="V27" s="275">
        <v>361</v>
      </c>
      <c r="W27" s="269">
        <v>0</v>
      </c>
      <c r="X27" s="276">
        <v>33604</v>
      </c>
      <c r="Y27" s="293"/>
      <c r="Z27" s="277">
        <v>1852000</v>
      </c>
      <c r="AA27" s="277"/>
      <c r="AB27" s="278">
        <v>1852000</v>
      </c>
      <c r="AC27" s="278">
        <v>1165756.035948867</v>
      </c>
      <c r="AD27" s="278">
        <v>686243.96405113302</v>
      </c>
      <c r="AE27" s="278">
        <v>624681.63718132698</v>
      </c>
      <c r="AF27" s="278">
        <v>5130.1939058171747</v>
      </c>
      <c r="AG27" s="278">
        <v>5130.1939058171747</v>
      </c>
      <c r="AH27" s="278">
        <v>0</v>
      </c>
      <c r="AI27" s="279">
        <v>5130.1939058171747</v>
      </c>
      <c r="AJ27" s="277"/>
      <c r="AK27" s="280" t="e">
        <v>#REF!</v>
      </c>
      <c r="AL27" s="280" t="e">
        <v>#REF!</v>
      </c>
      <c r="AM27" s="281">
        <v>61562.3268698061</v>
      </c>
      <c r="AN27" s="281">
        <v>61562.3268698061</v>
      </c>
      <c r="AO27" s="281">
        <v>686243.96405113302</v>
      </c>
      <c r="AP27" s="282">
        <v>681113.77014531579</v>
      </c>
      <c r="AQ27" s="282">
        <v>675983.57623949856</v>
      </c>
      <c r="AR27" s="282">
        <v>670853.38233368134</v>
      </c>
      <c r="AS27" s="282">
        <v>665723.18842786411</v>
      </c>
      <c r="AT27" s="282">
        <v>660592.99452204688</v>
      </c>
      <c r="AU27" s="282">
        <v>655462.80061622965</v>
      </c>
      <c r="AV27" s="282">
        <v>650332.60671041242</v>
      </c>
      <c r="AW27" s="282">
        <v>645202.41280459519</v>
      </c>
      <c r="AX27" s="282">
        <v>640072.21889877797</v>
      </c>
      <c r="AY27" s="282">
        <v>634942.02499296074</v>
      </c>
      <c r="AZ27" s="282">
        <v>629811.83108714351</v>
      </c>
      <c r="BA27" s="282">
        <v>624681.63718132628</v>
      </c>
      <c r="BB27" s="281">
        <v>655462.80061622954</v>
      </c>
      <c r="BC27" s="281">
        <v>655462.80061623</v>
      </c>
      <c r="BD27" s="283"/>
      <c r="BE27" s="284">
        <v>0.02</v>
      </c>
      <c r="BF27" s="280">
        <v>0</v>
      </c>
      <c r="BG27" s="285"/>
      <c r="BH27" s="286"/>
      <c r="BI27" s="285"/>
      <c r="BJ27" s="280">
        <v>0</v>
      </c>
      <c r="BK27" s="280">
        <v>0</v>
      </c>
      <c r="BL27" s="283"/>
      <c r="BM27" s="287">
        <v>0</v>
      </c>
      <c r="BN27" s="280">
        <v>0</v>
      </c>
      <c r="BO27" s="280">
        <v>0</v>
      </c>
      <c r="BP27" s="280" t="e">
        <v>#REF!</v>
      </c>
      <c r="BQ27" s="288" t="e">
        <v>#REF!</v>
      </c>
      <c r="BR27" s="289"/>
      <c r="BS27" s="290" t="e">
        <v>#REF!</v>
      </c>
      <c r="BU27" s="291">
        <v>61562.28</v>
      </c>
      <c r="BV27" s="291">
        <v>-4.6869806101312861E-2</v>
      </c>
      <c r="BW27" s="292">
        <v>0</v>
      </c>
      <c r="BX27" s="238" t="s">
        <v>859</v>
      </c>
      <c r="BY27" s="435">
        <f t="shared" si="0"/>
        <v>0.62945790278016578</v>
      </c>
      <c r="BZ27" s="435">
        <v>0.66269890001008258</v>
      </c>
      <c r="CA27" s="436">
        <f t="shared" si="1"/>
        <v>3.3240997229916802E-2</v>
      </c>
    </row>
    <row r="28" spans="1:79" s="268" customFormat="1" ht="28.5" customHeight="1">
      <c r="A28" s="269">
        <v>15</v>
      </c>
      <c r="B28" s="269" t="s">
        <v>862</v>
      </c>
      <c r="C28" s="269" t="s">
        <v>95</v>
      </c>
      <c r="D28" s="271" t="s">
        <v>863</v>
      </c>
      <c r="E28" s="272">
        <v>41058</v>
      </c>
      <c r="F28" s="238"/>
      <c r="G28" s="238"/>
      <c r="H28" s="272">
        <v>40909</v>
      </c>
      <c r="I28" s="272">
        <v>50405</v>
      </c>
      <c r="J28" s="269"/>
      <c r="K28" s="269" t="s">
        <v>904</v>
      </c>
      <c r="L28" s="273"/>
      <c r="M28" s="238">
        <v>1</v>
      </c>
      <c r="N28" s="269" t="s">
        <v>905</v>
      </c>
      <c r="O28" s="269" t="s">
        <v>82</v>
      </c>
      <c r="P28" s="269" t="s">
        <v>906</v>
      </c>
      <c r="Q28" s="269"/>
      <c r="R28" s="294">
        <v>10102462</v>
      </c>
      <c r="S28" s="238">
        <v>59</v>
      </c>
      <c r="T28" s="269" t="s">
        <v>135</v>
      </c>
      <c r="U28" s="269">
        <v>84</v>
      </c>
      <c r="V28" s="275">
        <v>84</v>
      </c>
      <c r="W28" s="269">
        <v>0</v>
      </c>
      <c r="X28" s="276">
        <v>27395</v>
      </c>
      <c r="Y28" s="293"/>
      <c r="Z28" s="277">
        <v>253942.67</v>
      </c>
      <c r="AA28" s="277"/>
      <c r="AB28" s="278">
        <v>253942.67</v>
      </c>
      <c r="AC28" s="278">
        <v>253942.67</v>
      </c>
      <c r="AD28" s="278">
        <v>0</v>
      </c>
      <c r="AE28" s="278">
        <v>0</v>
      </c>
      <c r="AF28" s="278">
        <v>3023.127023809524</v>
      </c>
      <c r="AG28" s="278">
        <v>3023.127023809524</v>
      </c>
      <c r="AH28" s="278">
        <v>0</v>
      </c>
      <c r="AI28" s="279">
        <v>3023.127023809524</v>
      </c>
      <c r="AJ28" s="277"/>
      <c r="AK28" s="280" t="e">
        <v>#REF!</v>
      </c>
      <c r="AL28" s="280" t="e">
        <v>#REF!</v>
      </c>
      <c r="AM28" s="281">
        <v>0</v>
      </c>
      <c r="AN28" s="281">
        <v>0</v>
      </c>
      <c r="AO28" s="281">
        <v>0</v>
      </c>
      <c r="AP28" s="282">
        <v>0</v>
      </c>
      <c r="AQ28" s="282">
        <v>0</v>
      </c>
      <c r="AR28" s="282">
        <v>0</v>
      </c>
      <c r="AS28" s="282">
        <v>0</v>
      </c>
      <c r="AT28" s="282">
        <v>0</v>
      </c>
      <c r="AU28" s="282">
        <v>0</v>
      </c>
      <c r="AV28" s="282">
        <v>0</v>
      </c>
      <c r="AW28" s="282">
        <v>0</v>
      </c>
      <c r="AX28" s="282">
        <v>0</v>
      </c>
      <c r="AY28" s="282">
        <v>0</v>
      </c>
      <c r="AZ28" s="282">
        <v>0</v>
      </c>
      <c r="BA28" s="282">
        <v>0</v>
      </c>
      <c r="BB28" s="281">
        <v>0</v>
      </c>
      <c r="BC28" s="281">
        <v>0</v>
      </c>
      <c r="BD28" s="283"/>
      <c r="BE28" s="284">
        <v>0.02</v>
      </c>
      <c r="BF28" s="280">
        <v>0</v>
      </c>
      <c r="BG28" s="285"/>
      <c r="BH28" s="286"/>
      <c r="BI28" s="285"/>
      <c r="BJ28" s="280">
        <v>0</v>
      </c>
      <c r="BK28" s="280">
        <v>0</v>
      </c>
      <c r="BL28" s="283"/>
      <c r="BM28" s="287">
        <v>0</v>
      </c>
      <c r="BN28" s="280">
        <v>0</v>
      </c>
      <c r="BO28" s="280">
        <v>0</v>
      </c>
      <c r="BP28" s="280" t="e">
        <v>#REF!</v>
      </c>
      <c r="BQ28" s="288" t="e">
        <v>#REF!</v>
      </c>
      <c r="BR28" s="289"/>
      <c r="BS28" s="290" t="e">
        <v>#REF!</v>
      </c>
      <c r="BU28" s="291"/>
      <c r="BV28" s="291">
        <v>0</v>
      </c>
      <c r="BW28" s="292">
        <v>0</v>
      </c>
      <c r="BX28" s="238" t="s">
        <v>859</v>
      </c>
      <c r="BY28" s="435">
        <f t="shared" si="0"/>
        <v>1</v>
      </c>
      <c r="BZ28" s="435">
        <v>1</v>
      </c>
      <c r="CA28" s="436">
        <f t="shared" si="1"/>
        <v>0</v>
      </c>
    </row>
    <row r="29" spans="1:79" s="268" customFormat="1" ht="47.25">
      <c r="A29" s="269">
        <v>16</v>
      </c>
      <c r="B29" s="269" t="s">
        <v>862</v>
      </c>
      <c r="C29" s="269" t="s">
        <v>95</v>
      </c>
      <c r="D29" s="271" t="s">
        <v>863</v>
      </c>
      <c r="E29" s="272">
        <v>41058</v>
      </c>
      <c r="F29" s="238"/>
      <c r="G29" s="238"/>
      <c r="H29" s="272">
        <v>40909</v>
      </c>
      <c r="I29" s="272">
        <v>50405</v>
      </c>
      <c r="J29" s="269"/>
      <c r="K29" s="269" t="s">
        <v>907</v>
      </c>
      <c r="L29" s="273"/>
      <c r="M29" s="238">
        <v>1</v>
      </c>
      <c r="N29" s="269" t="s">
        <v>908</v>
      </c>
      <c r="O29" s="269" t="s">
        <v>82</v>
      </c>
      <c r="P29" s="269" t="s">
        <v>909</v>
      </c>
      <c r="Q29" s="269"/>
      <c r="R29" s="274">
        <v>10102465</v>
      </c>
      <c r="S29" s="238">
        <v>60</v>
      </c>
      <c r="T29" s="269" t="s">
        <v>87</v>
      </c>
      <c r="U29" s="269">
        <v>240</v>
      </c>
      <c r="V29" s="275">
        <v>240</v>
      </c>
      <c r="W29" s="269">
        <v>0</v>
      </c>
      <c r="X29" s="276">
        <v>41275</v>
      </c>
      <c r="Y29" s="293"/>
      <c r="Z29" s="277">
        <v>1066600.26</v>
      </c>
      <c r="AA29" s="277"/>
      <c r="AB29" s="278">
        <v>1066600.26</v>
      </c>
      <c r="AC29" s="278">
        <v>346453.57068646408</v>
      </c>
      <c r="AD29" s="278">
        <v>720146.68931353593</v>
      </c>
      <c r="AE29" s="278">
        <v>666816.67631353589</v>
      </c>
      <c r="AF29" s="278">
        <v>4444.1677499999996</v>
      </c>
      <c r="AG29" s="278">
        <v>4444.1677499999996</v>
      </c>
      <c r="AH29" s="278">
        <v>0</v>
      </c>
      <c r="AI29" s="279">
        <v>4444.1677499999996</v>
      </c>
      <c r="AJ29" s="277"/>
      <c r="AK29" s="280" t="e">
        <v>#REF!</v>
      </c>
      <c r="AL29" s="280" t="e">
        <v>#REF!</v>
      </c>
      <c r="AM29" s="281">
        <v>53330.012999999992</v>
      </c>
      <c r="AN29" s="281">
        <v>53330.012999999992</v>
      </c>
      <c r="AO29" s="281">
        <v>720146.68931353593</v>
      </c>
      <c r="AP29" s="282">
        <v>715702.52156353591</v>
      </c>
      <c r="AQ29" s="282">
        <v>711258.35381353588</v>
      </c>
      <c r="AR29" s="282">
        <v>706814.18606353586</v>
      </c>
      <c r="AS29" s="282">
        <v>702370.01831353584</v>
      </c>
      <c r="AT29" s="282">
        <v>697925.85056353582</v>
      </c>
      <c r="AU29" s="282">
        <v>693481.68281353579</v>
      </c>
      <c r="AV29" s="282">
        <v>689037.51506353577</v>
      </c>
      <c r="AW29" s="282">
        <v>684593.34731353575</v>
      </c>
      <c r="AX29" s="282">
        <v>680149.17956353573</v>
      </c>
      <c r="AY29" s="282">
        <v>675705.0118135357</v>
      </c>
      <c r="AZ29" s="282">
        <v>671260.84406353568</v>
      </c>
      <c r="BA29" s="282">
        <v>666816.67631353566</v>
      </c>
      <c r="BB29" s="281">
        <v>693481.68281353568</v>
      </c>
      <c r="BC29" s="281">
        <v>693481.68281353591</v>
      </c>
      <c r="BD29" s="283"/>
      <c r="BE29" s="284">
        <v>0.02</v>
      </c>
      <c r="BF29" s="280">
        <v>0</v>
      </c>
      <c r="BG29" s="285"/>
      <c r="BH29" s="286"/>
      <c r="BI29" s="285"/>
      <c r="BJ29" s="280">
        <v>0</v>
      </c>
      <c r="BK29" s="280">
        <v>0</v>
      </c>
      <c r="BL29" s="283"/>
      <c r="BM29" s="287">
        <v>0</v>
      </c>
      <c r="BN29" s="280">
        <v>0</v>
      </c>
      <c r="BO29" s="280">
        <v>0</v>
      </c>
      <c r="BP29" s="280" t="e">
        <v>#REF!</v>
      </c>
      <c r="BQ29" s="288" t="e">
        <v>#REF!</v>
      </c>
      <c r="BR29" s="289"/>
      <c r="BS29" s="290" t="e">
        <v>#REF!</v>
      </c>
      <c r="BU29" s="291">
        <v>53330.04</v>
      </c>
      <c r="BV29" s="291">
        <v>2.7000000009138603E-2</v>
      </c>
      <c r="BW29" s="292">
        <v>0</v>
      </c>
      <c r="BX29" s="238" t="s">
        <v>859</v>
      </c>
      <c r="BY29" s="435">
        <f t="shared" si="0"/>
        <v>0.32482044462136556</v>
      </c>
      <c r="BZ29" s="435">
        <v>0.37482044462136549</v>
      </c>
      <c r="CA29" s="436">
        <f t="shared" si="1"/>
        <v>4.9999999999999933E-2</v>
      </c>
    </row>
    <row r="30" spans="1:79" s="268" customFormat="1" ht="47.25">
      <c r="A30" s="269">
        <v>17</v>
      </c>
      <c r="B30" s="269" t="s">
        <v>862</v>
      </c>
      <c r="C30" s="269" t="s">
        <v>95</v>
      </c>
      <c r="D30" s="271" t="s">
        <v>863</v>
      </c>
      <c r="E30" s="272">
        <v>41058</v>
      </c>
      <c r="F30" s="238">
        <v>5</v>
      </c>
      <c r="G30" s="296">
        <v>41188</v>
      </c>
      <c r="H30" s="272">
        <v>40909</v>
      </c>
      <c r="I30" s="272">
        <v>50405</v>
      </c>
      <c r="J30" s="269"/>
      <c r="K30" s="269" t="s">
        <v>910</v>
      </c>
      <c r="L30" s="273"/>
      <c r="M30" s="238">
        <v>1</v>
      </c>
      <c r="N30" s="269" t="s">
        <v>911</v>
      </c>
      <c r="O30" s="269" t="s">
        <v>82</v>
      </c>
      <c r="P30" s="269" t="s">
        <v>912</v>
      </c>
      <c r="Q30" s="269"/>
      <c r="R30" s="274">
        <v>10102466</v>
      </c>
      <c r="S30" s="238">
        <v>61</v>
      </c>
      <c r="T30" s="269" t="s">
        <v>149</v>
      </c>
      <c r="U30" s="269">
        <v>120</v>
      </c>
      <c r="V30" s="275">
        <v>120</v>
      </c>
      <c r="W30" s="269">
        <v>0</v>
      </c>
      <c r="X30" s="276">
        <v>40909</v>
      </c>
      <c r="Y30" s="293"/>
      <c r="Z30" s="277">
        <v>969772</v>
      </c>
      <c r="AA30" s="277"/>
      <c r="AB30" s="278">
        <v>969772</v>
      </c>
      <c r="AC30" s="278">
        <v>794256.71442622948</v>
      </c>
      <c r="AD30" s="278">
        <v>175515.28557377052</v>
      </c>
      <c r="AE30" s="278">
        <v>78538.085573770528</v>
      </c>
      <c r="AF30" s="278">
        <v>8081.4333333333334</v>
      </c>
      <c r="AG30" s="278">
        <v>8081.4333333333334</v>
      </c>
      <c r="AH30" s="278">
        <v>0</v>
      </c>
      <c r="AI30" s="279">
        <v>8081.4333333333334</v>
      </c>
      <c r="AJ30" s="277"/>
      <c r="AK30" s="280" t="e">
        <v>#REF!</v>
      </c>
      <c r="AL30" s="280" t="e">
        <v>#REF!</v>
      </c>
      <c r="AM30" s="281">
        <v>96977.2</v>
      </c>
      <c r="AN30" s="281">
        <v>96977.2</v>
      </c>
      <c r="AO30" s="281">
        <v>175515.28557377052</v>
      </c>
      <c r="AP30" s="282">
        <v>167433.85224043721</v>
      </c>
      <c r="AQ30" s="282">
        <v>159352.41890710389</v>
      </c>
      <c r="AR30" s="282">
        <v>151270.98557377057</v>
      </c>
      <c r="AS30" s="282">
        <v>143189.55224043725</v>
      </c>
      <c r="AT30" s="282">
        <v>135108.11890710393</v>
      </c>
      <c r="AU30" s="282">
        <v>127026.68557377059</v>
      </c>
      <c r="AV30" s="282">
        <v>118945.25224043726</v>
      </c>
      <c r="AW30" s="282">
        <v>110863.81890710392</v>
      </c>
      <c r="AX30" s="282">
        <v>102782.38557377059</v>
      </c>
      <c r="AY30" s="282">
        <v>94700.952240437255</v>
      </c>
      <c r="AZ30" s="282">
        <v>86619.51890710392</v>
      </c>
      <c r="BA30" s="282">
        <v>78538.085573770586</v>
      </c>
      <c r="BB30" s="281">
        <v>127026.68557377058</v>
      </c>
      <c r="BC30" s="281">
        <v>127026.68557377052</v>
      </c>
      <c r="BD30" s="283"/>
      <c r="BE30" s="284">
        <v>0.02</v>
      </c>
      <c r="BF30" s="280">
        <v>0</v>
      </c>
      <c r="BG30" s="285"/>
      <c r="BH30" s="286"/>
      <c r="BI30" s="285"/>
      <c r="BJ30" s="280">
        <v>0</v>
      </c>
      <c r="BK30" s="280">
        <v>0</v>
      </c>
      <c r="BL30" s="283"/>
      <c r="BM30" s="287">
        <v>0</v>
      </c>
      <c r="BN30" s="280">
        <v>0</v>
      </c>
      <c r="BO30" s="280">
        <v>0</v>
      </c>
      <c r="BP30" s="280" t="e">
        <v>#REF!</v>
      </c>
      <c r="BQ30" s="288" t="e">
        <v>#REF!</v>
      </c>
      <c r="BR30" s="289"/>
      <c r="BS30" s="290" t="e">
        <v>#REF!</v>
      </c>
      <c r="BU30" s="291">
        <v>96977.16</v>
      </c>
      <c r="BV30" s="291">
        <v>-3.9999999993597157E-2</v>
      </c>
      <c r="BW30" s="292">
        <v>0</v>
      </c>
      <c r="BX30" s="238" t="s">
        <v>859</v>
      </c>
      <c r="BY30" s="435">
        <f t="shared" si="0"/>
        <v>0.81901386555420186</v>
      </c>
      <c r="BZ30" s="435">
        <v>0.91901386555420184</v>
      </c>
      <c r="CA30" s="436">
        <f t="shared" si="1"/>
        <v>9.9999999999999978E-2</v>
      </c>
    </row>
    <row r="31" spans="1:79" s="268" customFormat="1" ht="47.25">
      <c r="A31" s="269">
        <v>18</v>
      </c>
      <c r="B31" s="269" t="s">
        <v>862</v>
      </c>
      <c r="C31" s="269" t="s">
        <v>95</v>
      </c>
      <c r="D31" s="271" t="s">
        <v>863</v>
      </c>
      <c r="E31" s="272">
        <v>41058</v>
      </c>
      <c r="F31" s="238"/>
      <c r="G31" s="238"/>
      <c r="H31" s="272">
        <v>40909</v>
      </c>
      <c r="I31" s="272">
        <v>50405</v>
      </c>
      <c r="J31" s="269"/>
      <c r="K31" s="269" t="s">
        <v>913</v>
      </c>
      <c r="L31" s="273"/>
      <c r="M31" s="238">
        <v>1</v>
      </c>
      <c r="N31" s="269" t="s">
        <v>914</v>
      </c>
      <c r="O31" s="269" t="s">
        <v>82</v>
      </c>
      <c r="P31" s="269" t="s">
        <v>915</v>
      </c>
      <c r="Q31" s="269"/>
      <c r="R31" s="274">
        <v>10102469</v>
      </c>
      <c r="S31" s="238">
        <v>62</v>
      </c>
      <c r="T31" s="269" t="s">
        <v>87</v>
      </c>
      <c r="U31" s="269">
        <v>240</v>
      </c>
      <c r="V31" s="275">
        <v>240</v>
      </c>
      <c r="W31" s="269">
        <v>0</v>
      </c>
      <c r="X31" s="276">
        <v>42000</v>
      </c>
      <c r="Y31" s="293"/>
      <c r="Z31" s="277">
        <v>3144314.21</v>
      </c>
      <c r="AA31" s="277"/>
      <c r="AB31" s="278">
        <v>3144314.21</v>
      </c>
      <c r="AC31" s="278">
        <v>1042299.6045918509</v>
      </c>
      <c r="AD31" s="278">
        <v>2102014.6054081488</v>
      </c>
      <c r="AE31" s="278">
        <v>1944798.8949081488</v>
      </c>
      <c r="AF31" s="278">
        <v>13101.309208333334</v>
      </c>
      <c r="AG31" s="278">
        <v>13101.309208333334</v>
      </c>
      <c r="AH31" s="278">
        <v>0</v>
      </c>
      <c r="AI31" s="279">
        <v>13101.309208333334</v>
      </c>
      <c r="AJ31" s="277"/>
      <c r="AK31" s="280" t="e">
        <v>#REF!</v>
      </c>
      <c r="AL31" s="280" t="e">
        <v>#REF!</v>
      </c>
      <c r="AM31" s="281">
        <v>157215.71050000002</v>
      </c>
      <c r="AN31" s="281">
        <v>157215.71050000002</v>
      </c>
      <c r="AO31" s="281">
        <v>2102014.6054081488</v>
      </c>
      <c r="AP31" s="282">
        <v>2088913.2961998156</v>
      </c>
      <c r="AQ31" s="282">
        <v>2075811.9869914823</v>
      </c>
      <c r="AR31" s="282">
        <v>2062710.6777831491</v>
      </c>
      <c r="AS31" s="282">
        <v>2049609.3685748158</v>
      </c>
      <c r="AT31" s="282">
        <v>2036508.0593664825</v>
      </c>
      <c r="AU31" s="282">
        <v>2023406.7501581493</v>
      </c>
      <c r="AV31" s="282">
        <v>2010305.440949816</v>
      </c>
      <c r="AW31" s="282">
        <v>1997204.1317414828</v>
      </c>
      <c r="AX31" s="282">
        <v>1984102.8225331495</v>
      </c>
      <c r="AY31" s="282">
        <v>1971001.5133248162</v>
      </c>
      <c r="AZ31" s="282">
        <v>1957900.204116483</v>
      </c>
      <c r="BA31" s="282">
        <v>1944798.8949081497</v>
      </c>
      <c r="BB31" s="281">
        <v>2023406.7501581493</v>
      </c>
      <c r="BC31" s="281">
        <v>2023406.7501581488</v>
      </c>
      <c r="BD31" s="283"/>
      <c r="BE31" s="284">
        <v>0.02</v>
      </c>
      <c r="BF31" s="280">
        <v>0</v>
      </c>
      <c r="BG31" s="285"/>
      <c r="BH31" s="286"/>
      <c r="BI31" s="285"/>
      <c r="BJ31" s="280">
        <v>0</v>
      </c>
      <c r="BK31" s="280">
        <v>0</v>
      </c>
      <c r="BL31" s="283"/>
      <c r="BM31" s="287">
        <v>0</v>
      </c>
      <c r="BN31" s="280">
        <v>0</v>
      </c>
      <c r="BO31" s="280">
        <v>0</v>
      </c>
      <c r="BP31" s="280" t="e">
        <v>#REF!</v>
      </c>
      <c r="BQ31" s="288" t="e">
        <v>#REF!</v>
      </c>
      <c r="BR31" s="289"/>
      <c r="BS31" s="290" t="e">
        <v>#REF!</v>
      </c>
      <c r="BU31" s="291">
        <v>157215.72</v>
      </c>
      <c r="BV31" s="291">
        <v>9.4999999855645001E-3</v>
      </c>
      <c r="BW31" s="292">
        <v>0</v>
      </c>
      <c r="BX31" s="238" t="s">
        <v>859</v>
      </c>
      <c r="BY31" s="435">
        <f t="shared" si="0"/>
        <v>0.33148710179058438</v>
      </c>
      <c r="BZ31" s="435">
        <v>0.38148710179058437</v>
      </c>
      <c r="CA31" s="436">
        <f t="shared" si="1"/>
        <v>4.9999999999999989E-2</v>
      </c>
    </row>
    <row r="32" spans="1:79" s="268" customFormat="1" ht="47.25">
      <c r="A32" s="269">
        <v>19</v>
      </c>
      <c r="B32" s="269" t="s">
        <v>862</v>
      </c>
      <c r="C32" s="269" t="s">
        <v>95</v>
      </c>
      <c r="D32" s="271" t="s">
        <v>863</v>
      </c>
      <c r="E32" s="272">
        <v>41058</v>
      </c>
      <c r="F32" s="238"/>
      <c r="G32" s="238"/>
      <c r="H32" s="272">
        <v>40909</v>
      </c>
      <c r="I32" s="272">
        <v>50405</v>
      </c>
      <c r="J32" s="269"/>
      <c r="K32" s="269" t="s">
        <v>916</v>
      </c>
      <c r="L32" s="273"/>
      <c r="M32" s="238">
        <v>1</v>
      </c>
      <c r="N32" s="269" t="s">
        <v>917</v>
      </c>
      <c r="O32" s="269" t="s">
        <v>82</v>
      </c>
      <c r="P32" s="269" t="s">
        <v>918</v>
      </c>
      <c r="Q32" s="269"/>
      <c r="R32" s="274">
        <v>10102470</v>
      </c>
      <c r="S32" s="238">
        <v>63</v>
      </c>
      <c r="T32" s="269" t="s">
        <v>135</v>
      </c>
      <c r="U32" s="269">
        <v>84</v>
      </c>
      <c r="V32" s="275">
        <v>84</v>
      </c>
      <c r="W32" s="269">
        <v>0</v>
      </c>
      <c r="X32" s="276">
        <v>28126</v>
      </c>
      <c r="Y32" s="293"/>
      <c r="Z32" s="277">
        <v>396700</v>
      </c>
      <c r="AA32" s="277"/>
      <c r="AB32" s="278">
        <v>396700</v>
      </c>
      <c r="AC32" s="278">
        <v>396700</v>
      </c>
      <c r="AD32" s="278">
        <v>0</v>
      </c>
      <c r="AE32" s="278">
        <v>0</v>
      </c>
      <c r="AF32" s="278">
        <v>4722.6190476190477</v>
      </c>
      <c r="AG32" s="278">
        <v>4722.6190476190477</v>
      </c>
      <c r="AH32" s="278">
        <v>0</v>
      </c>
      <c r="AI32" s="279">
        <v>4722.6190476190477</v>
      </c>
      <c r="AJ32" s="277"/>
      <c r="AK32" s="280" t="e">
        <v>#REF!</v>
      </c>
      <c r="AL32" s="280" t="e">
        <v>#REF!</v>
      </c>
      <c r="AM32" s="281">
        <v>0</v>
      </c>
      <c r="AN32" s="281">
        <v>0</v>
      </c>
      <c r="AO32" s="281">
        <v>0</v>
      </c>
      <c r="AP32" s="282">
        <v>0</v>
      </c>
      <c r="AQ32" s="282">
        <v>0</v>
      </c>
      <c r="AR32" s="282">
        <v>0</v>
      </c>
      <c r="AS32" s="282">
        <v>0</v>
      </c>
      <c r="AT32" s="282">
        <v>0</v>
      </c>
      <c r="AU32" s="282">
        <v>0</v>
      </c>
      <c r="AV32" s="282">
        <v>0</v>
      </c>
      <c r="AW32" s="282">
        <v>0</v>
      </c>
      <c r="AX32" s="282">
        <v>0</v>
      </c>
      <c r="AY32" s="282">
        <v>0</v>
      </c>
      <c r="AZ32" s="282">
        <v>0</v>
      </c>
      <c r="BA32" s="282">
        <v>0</v>
      </c>
      <c r="BB32" s="281">
        <v>0</v>
      </c>
      <c r="BC32" s="281">
        <v>0</v>
      </c>
      <c r="BD32" s="283"/>
      <c r="BE32" s="284">
        <v>0.02</v>
      </c>
      <c r="BF32" s="280">
        <v>0</v>
      </c>
      <c r="BG32" s="285"/>
      <c r="BH32" s="286"/>
      <c r="BI32" s="285"/>
      <c r="BJ32" s="280">
        <v>0</v>
      </c>
      <c r="BK32" s="280">
        <v>0</v>
      </c>
      <c r="BL32" s="283"/>
      <c r="BM32" s="287">
        <v>0</v>
      </c>
      <c r="BN32" s="280">
        <v>0</v>
      </c>
      <c r="BO32" s="280">
        <v>0</v>
      </c>
      <c r="BP32" s="280" t="e">
        <v>#REF!</v>
      </c>
      <c r="BQ32" s="288" t="e">
        <v>#REF!</v>
      </c>
      <c r="BR32" s="289"/>
      <c r="BS32" s="290" t="e">
        <v>#REF!</v>
      </c>
      <c r="BU32" s="291">
        <v>0</v>
      </c>
      <c r="BV32" s="291">
        <v>0</v>
      </c>
      <c r="BW32" s="292">
        <v>0</v>
      </c>
      <c r="BX32" s="238" t="s">
        <v>859</v>
      </c>
      <c r="BY32" s="435">
        <f t="shared" si="0"/>
        <v>1</v>
      </c>
      <c r="BZ32" s="435">
        <v>1</v>
      </c>
      <c r="CA32" s="436">
        <f t="shared" si="1"/>
        <v>0</v>
      </c>
    </row>
    <row r="33" spans="1:79" s="268" customFormat="1" ht="47.25">
      <c r="A33" s="269">
        <v>20</v>
      </c>
      <c r="B33" s="269" t="s">
        <v>862</v>
      </c>
      <c r="C33" s="269" t="s">
        <v>95</v>
      </c>
      <c r="D33" s="271" t="s">
        <v>863</v>
      </c>
      <c r="E33" s="272">
        <v>41058</v>
      </c>
      <c r="F33" s="238">
        <v>6</v>
      </c>
      <c r="G33" s="296">
        <v>42000</v>
      </c>
      <c r="H33" s="272">
        <v>40909</v>
      </c>
      <c r="I33" s="272">
        <v>50405</v>
      </c>
      <c r="J33" s="269"/>
      <c r="K33" s="269" t="s">
        <v>919</v>
      </c>
      <c r="L33" s="273"/>
      <c r="M33" s="238">
        <v>1</v>
      </c>
      <c r="N33" s="269" t="s">
        <v>920</v>
      </c>
      <c r="O33" s="269" t="s">
        <v>82</v>
      </c>
      <c r="P33" s="269" t="s">
        <v>921</v>
      </c>
      <c r="Q33" s="269"/>
      <c r="R33" s="274">
        <v>10102472</v>
      </c>
      <c r="S33" s="238">
        <v>64</v>
      </c>
      <c r="T33" s="269" t="s">
        <v>135</v>
      </c>
      <c r="U33" s="269">
        <v>84</v>
      </c>
      <c r="V33" s="275">
        <v>84</v>
      </c>
      <c r="W33" s="269">
        <v>0</v>
      </c>
      <c r="X33" s="276">
        <v>41640</v>
      </c>
      <c r="Y33" s="293"/>
      <c r="Z33" s="277">
        <v>36500</v>
      </c>
      <c r="AA33" s="277"/>
      <c r="AB33" s="278">
        <v>36500</v>
      </c>
      <c r="AC33" s="278">
        <v>36500</v>
      </c>
      <c r="AD33" s="278">
        <v>0</v>
      </c>
      <c r="AE33" s="278">
        <v>0</v>
      </c>
      <c r="AF33" s="278">
        <v>434.52380952380952</v>
      </c>
      <c r="AG33" s="278">
        <v>434.52380952380952</v>
      </c>
      <c r="AH33" s="278">
        <v>0</v>
      </c>
      <c r="AI33" s="279">
        <v>434.52380952380952</v>
      </c>
      <c r="AJ33" s="277"/>
      <c r="AK33" s="280" t="e">
        <v>#REF!</v>
      </c>
      <c r="AL33" s="280" t="e">
        <v>#REF!</v>
      </c>
      <c r="AM33" s="281">
        <v>0</v>
      </c>
      <c r="AN33" s="281">
        <v>0</v>
      </c>
      <c r="AO33" s="281">
        <v>0</v>
      </c>
      <c r="AP33" s="282">
        <v>0</v>
      </c>
      <c r="AQ33" s="282">
        <v>0</v>
      </c>
      <c r="AR33" s="282">
        <v>0</v>
      </c>
      <c r="AS33" s="282">
        <v>0</v>
      </c>
      <c r="AT33" s="282">
        <v>0</v>
      </c>
      <c r="AU33" s="282">
        <v>0</v>
      </c>
      <c r="AV33" s="282">
        <v>0</v>
      </c>
      <c r="AW33" s="282">
        <v>0</v>
      </c>
      <c r="AX33" s="282">
        <v>0</v>
      </c>
      <c r="AY33" s="282">
        <v>0</v>
      </c>
      <c r="AZ33" s="282">
        <v>0</v>
      </c>
      <c r="BA33" s="282">
        <v>0</v>
      </c>
      <c r="BB33" s="281">
        <v>0</v>
      </c>
      <c r="BC33" s="281">
        <v>0</v>
      </c>
      <c r="BD33" s="283"/>
      <c r="BE33" s="284">
        <v>0.02</v>
      </c>
      <c r="BF33" s="280">
        <v>0</v>
      </c>
      <c r="BG33" s="285"/>
      <c r="BH33" s="286"/>
      <c r="BI33" s="285"/>
      <c r="BJ33" s="280">
        <v>0</v>
      </c>
      <c r="BK33" s="280">
        <v>0</v>
      </c>
      <c r="BL33" s="283"/>
      <c r="BM33" s="287">
        <v>0</v>
      </c>
      <c r="BN33" s="280">
        <v>0</v>
      </c>
      <c r="BO33" s="280">
        <v>0</v>
      </c>
      <c r="BP33" s="280" t="e">
        <v>#REF!</v>
      </c>
      <c r="BQ33" s="288" t="e">
        <v>#REF!</v>
      </c>
      <c r="BR33" s="289"/>
      <c r="BS33" s="290" t="e">
        <v>#REF!</v>
      </c>
      <c r="BU33" s="291"/>
      <c r="BV33" s="291">
        <v>0</v>
      </c>
      <c r="BW33" s="292">
        <v>0</v>
      </c>
      <c r="BX33" s="238" t="s">
        <v>859</v>
      </c>
      <c r="BY33" s="435">
        <f t="shared" si="0"/>
        <v>1</v>
      </c>
      <c r="BZ33" s="435">
        <v>1</v>
      </c>
      <c r="CA33" s="436">
        <f t="shared" si="1"/>
        <v>0</v>
      </c>
    </row>
    <row r="34" spans="1:79" s="268" customFormat="1" ht="47.25">
      <c r="A34" s="269">
        <v>21</v>
      </c>
      <c r="B34" s="269" t="s">
        <v>862</v>
      </c>
      <c r="C34" s="269" t="s">
        <v>95</v>
      </c>
      <c r="D34" s="271" t="s">
        <v>863</v>
      </c>
      <c r="E34" s="272">
        <v>41058</v>
      </c>
      <c r="F34" s="238"/>
      <c r="G34" s="238"/>
      <c r="H34" s="272">
        <v>40909</v>
      </c>
      <c r="I34" s="272">
        <v>50405</v>
      </c>
      <c r="J34" s="269"/>
      <c r="K34" s="269" t="s">
        <v>922</v>
      </c>
      <c r="L34" s="273"/>
      <c r="M34" s="238">
        <v>1</v>
      </c>
      <c r="N34" s="269" t="s">
        <v>923</v>
      </c>
      <c r="O34" s="269" t="s">
        <v>82</v>
      </c>
      <c r="P34" s="269" t="s">
        <v>924</v>
      </c>
      <c r="Q34" s="269"/>
      <c r="R34" s="274">
        <v>10102473</v>
      </c>
      <c r="S34" s="238">
        <v>65</v>
      </c>
      <c r="T34" s="269" t="s">
        <v>135</v>
      </c>
      <c r="U34" s="269">
        <v>84</v>
      </c>
      <c r="V34" s="275">
        <v>84</v>
      </c>
      <c r="W34" s="269">
        <v>0</v>
      </c>
      <c r="X34" s="276">
        <v>23377</v>
      </c>
      <c r="Y34" s="293"/>
      <c r="Z34" s="277">
        <v>108300</v>
      </c>
      <c r="AA34" s="277"/>
      <c r="AB34" s="278">
        <v>108300</v>
      </c>
      <c r="AC34" s="278">
        <v>108300</v>
      </c>
      <c r="AD34" s="278">
        <v>0</v>
      </c>
      <c r="AE34" s="278">
        <v>0</v>
      </c>
      <c r="AF34" s="278">
        <v>1289.2857142857142</v>
      </c>
      <c r="AG34" s="278">
        <v>1289.2857142857142</v>
      </c>
      <c r="AH34" s="278">
        <v>0</v>
      </c>
      <c r="AI34" s="279">
        <v>1289.2857142857142</v>
      </c>
      <c r="AJ34" s="277"/>
      <c r="AK34" s="280" t="e">
        <v>#REF!</v>
      </c>
      <c r="AL34" s="280" t="e">
        <v>#REF!</v>
      </c>
      <c r="AM34" s="281">
        <v>0</v>
      </c>
      <c r="AN34" s="281">
        <v>0</v>
      </c>
      <c r="AO34" s="281">
        <v>0</v>
      </c>
      <c r="AP34" s="282">
        <v>0</v>
      </c>
      <c r="AQ34" s="282">
        <v>0</v>
      </c>
      <c r="AR34" s="282">
        <v>0</v>
      </c>
      <c r="AS34" s="282">
        <v>0</v>
      </c>
      <c r="AT34" s="282">
        <v>0</v>
      </c>
      <c r="AU34" s="282">
        <v>0</v>
      </c>
      <c r="AV34" s="282">
        <v>0</v>
      </c>
      <c r="AW34" s="282">
        <v>0</v>
      </c>
      <c r="AX34" s="282">
        <v>0</v>
      </c>
      <c r="AY34" s="282">
        <v>0</v>
      </c>
      <c r="AZ34" s="282">
        <v>0</v>
      </c>
      <c r="BA34" s="282">
        <v>0</v>
      </c>
      <c r="BB34" s="281">
        <v>0</v>
      </c>
      <c r="BC34" s="281">
        <v>0</v>
      </c>
      <c r="BD34" s="283"/>
      <c r="BE34" s="284">
        <v>0.02</v>
      </c>
      <c r="BF34" s="280">
        <v>0</v>
      </c>
      <c r="BG34" s="285"/>
      <c r="BH34" s="286"/>
      <c r="BI34" s="285"/>
      <c r="BJ34" s="280">
        <v>0</v>
      </c>
      <c r="BK34" s="280">
        <v>0</v>
      </c>
      <c r="BL34" s="283"/>
      <c r="BM34" s="287">
        <v>0</v>
      </c>
      <c r="BN34" s="280">
        <v>0</v>
      </c>
      <c r="BO34" s="280">
        <v>0</v>
      </c>
      <c r="BP34" s="280" t="e">
        <v>#REF!</v>
      </c>
      <c r="BQ34" s="288" t="e">
        <v>#REF!</v>
      </c>
      <c r="BR34" s="289"/>
      <c r="BS34" s="290" t="e">
        <v>#REF!</v>
      </c>
      <c r="BU34" s="291"/>
      <c r="BV34" s="291">
        <v>0</v>
      </c>
      <c r="BW34" s="292">
        <v>0</v>
      </c>
      <c r="BX34" s="238" t="s">
        <v>859</v>
      </c>
      <c r="BY34" s="435">
        <f t="shared" si="0"/>
        <v>1</v>
      </c>
      <c r="BZ34" s="435">
        <v>1</v>
      </c>
      <c r="CA34" s="436">
        <f t="shared" si="1"/>
        <v>0</v>
      </c>
    </row>
    <row r="35" spans="1:79" s="268" customFormat="1" ht="47.25">
      <c r="A35" s="269">
        <v>22</v>
      </c>
      <c r="B35" s="269" t="s">
        <v>862</v>
      </c>
      <c r="C35" s="269" t="s">
        <v>95</v>
      </c>
      <c r="D35" s="271" t="s">
        <v>863</v>
      </c>
      <c r="E35" s="272">
        <v>41058</v>
      </c>
      <c r="F35" s="238"/>
      <c r="G35" s="238"/>
      <c r="H35" s="272">
        <v>40909</v>
      </c>
      <c r="I35" s="272">
        <v>50405</v>
      </c>
      <c r="J35" s="269"/>
      <c r="K35" s="269" t="s">
        <v>925</v>
      </c>
      <c r="L35" s="273"/>
      <c r="M35" s="238">
        <v>1</v>
      </c>
      <c r="N35" s="269" t="s">
        <v>926</v>
      </c>
      <c r="O35" s="269" t="s">
        <v>82</v>
      </c>
      <c r="P35" s="269" t="s">
        <v>927</v>
      </c>
      <c r="Q35" s="269"/>
      <c r="R35" s="274">
        <v>10102474</v>
      </c>
      <c r="S35" s="238">
        <v>66</v>
      </c>
      <c r="T35" s="269" t="s">
        <v>135</v>
      </c>
      <c r="U35" s="269">
        <v>84</v>
      </c>
      <c r="V35" s="275">
        <v>84</v>
      </c>
      <c r="W35" s="269">
        <v>0</v>
      </c>
      <c r="X35" s="276">
        <v>20090</v>
      </c>
      <c r="Y35" s="293"/>
      <c r="Z35" s="277">
        <v>48500</v>
      </c>
      <c r="AA35" s="277"/>
      <c r="AB35" s="278">
        <v>48500</v>
      </c>
      <c r="AC35" s="278">
        <v>48500</v>
      </c>
      <c r="AD35" s="278">
        <v>0</v>
      </c>
      <c r="AE35" s="278">
        <v>0</v>
      </c>
      <c r="AF35" s="278">
        <v>577.38095238095241</v>
      </c>
      <c r="AG35" s="278">
        <v>577.38095238095241</v>
      </c>
      <c r="AH35" s="278">
        <v>0</v>
      </c>
      <c r="AI35" s="279">
        <v>577.38095238095241</v>
      </c>
      <c r="AJ35" s="277"/>
      <c r="AK35" s="280" t="e">
        <v>#REF!</v>
      </c>
      <c r="AL35" s="280" t="e">
        <v>#REF!</v>
      </c>
      <c r="AM35" s="281">
        <v>0</v>
      </c>
      <c r="AN35" s="281">
        <v>0</v>
      </c>
      <c r="AO35" s="281">
        <v>0</v>
      </c>
      <c r="AP35" s="282">
        <v>0</v>
      </c>
      <c r="AQ35" s="282">
        <v>0</v>
      </c>
      <c r="AR35" s="282">
        <v>0</v>
      </c>
      <c r="AS35" s="282">
        <v>0</v>
      </c>
      <c r="AT35" s="282">
        <v>0</v>
      </c>
      <c r="AU35" s="282">
        <v>0</v>
      </c>
      <c r="AV35" s="282">
        <v>0</v>
      </c>
      <c r="AW35" s="282">
        <v>0</v>
      </c>
      <c r="AX35" s="282">
        <v>0</v>
      </c>
      <c r="AY35" s="282">
        <v>0</v>
      </c>
      <c r="AZ35" s="282">
        <v>0</v>
      </c>
      <c r="BA35" s="282">
        <v>0</v>
      </c>
      <c r="BB35" s="281">
        <v>0</v>
      </c>
      <c r="BC35" s="281">
        <v>0</v>
      </c>
      <c r="BD35" s="283"/>
      <c r="BE35" s="284">
        <v>0.02</v>
      </c>
      <c r="BF35" s="280">
        <v>0</v>
      </c>
      <c r="BG35" s="285"/>
      <c r="BH35" s="286"/>
      <c r="BI35" s="285"/>
      <c r="BJ35" s="280">
        <v>0</v>
      </c>
      <c r="BK35" s="280">
        <v>0</v>
      </c>
      <c r="BL35" s="283"/>
      <c r="BM35" s="287">
        <v>0</v>
      </c>
      <c r="BN35" s="280">
        <v>0</v>
      </c>
      <c r="BO35" s="280">
        <v>0</v>
      </c>
      <c r="BP35" s="280" t="e">
        <v>#REF!</v>
      </c>
      <c r="BQ35" s="288" t="e">
        <v>#REF!</v>
      </c>
      <c r="BR35" s="289"/>
      <c r="BS35" s="290" t="e">
        <v>#REF!</v>
      </c>
      <c r="BU35" s="291"/>
      <c r="BV35" s="291">
        <v>0</v>
      </c>
      <c r="BW35" s="292">
        <v>0</v>
      </c>
      <c r="BX35" s="238" t="s">
        <v>859</v>
      </c>
      <c r="BY35" s="435">
        <f t="shared" si="0"/>
        <v>1</v>
      </c>
      <c r="BZ35" s="435">
        <v>1</v>
      </c>
      <c r="CA35" s="436">
        <f t="shared" si="1"/>
        <v>0</v>
      </c>
    </row>
    <row r="36" spans="1:79" s="268" customFormat="1" ht="47.25">
      <c r="A36" s="269">
        <v>23</v>
      </c>
      <c r="B36" s="269" t="s">
        <v>862</v>
      </c>
      <c r="C36" s="269" t="s">
        <v>95</v>
      </c>
      <c r="D36" s="271" t="s">
        <v>863</v>
      </c>
      <c r="E36" s="272">
        <v>41058</v>
      </c>
      <c r="F36" s="238"/>
      <c r="G36" s="238"/>
      <c r="H36" s="272">
        <v>40909</v>
      </c>
      <c r="I36" s="272">
        <v>50405</v>
      </c>
      <c r="J36" s="269"/>
      <c r="K36" s="269" t="s">
        <v>928</v>
      </c>
      <c r="L36" s="273"/>
      <c r="M36" s="238">
        <v>1</v>
      </c>
      <c r="N36" s="269" t="s">
        <v>929</v>
      </c>
      <c r="O36" s="269" t="s">
        <v>82</v>
      </c>
      <c r="P36" s="269" t="s">
        <v>930</v>
      </c>
      <c r="Q36" s="269"/>
      <c r="R36" s="274">
        <v>10102475</v>
      </c>
      <c r="S36" s="238">
        <v>67</v>
      </c>
      <c r="T36" s="269" t="s">
        <v>135</v>
      </c>
      <c r="U36" s="269">
        <v>84</v>
      </c>
      <c r="V36" s="275">
        <v>84</v>
      </c>
      <c r="W36" s="269">
        <v>0</v>
      </c>
      <c r="X36" s="276">
        <v>24108</v>
      </c>
      <c r="Y36" s="293"/>
      <c r="Z36" s="277">
        <v>96900</v>
      </c>
      <c r="AA36" s="277"/>
      <c r="AB36" s="278">
        <v>96900</v>
      </c>
      <c r="AC36" s="278">
        <v>96900</v>
      </c>
      <c r="AD36" s="278">
        <v>0</v>
      </c>
      <c r="AE36" s="278">
        <v>0</v>
      </c>
      <c r="AF36" s="278">
        <v>1153.5714285714287</v>
      </c>
      <c r="AG36" s="278">
        <v>1153.5714285714287</v>
      </c>
      <c r="AH36" s="278">
        <v>0</v>
      </c>
      <c r="AI36" s="279">
        <v>1153.5714285714287</v>
      </c>
      <c r="AJ36" s="277"/>
      <c r="AK36" s="280" t="e">
        <v>#REF!</v>
      </c>
      <c r="AL36" s="280" t="e">
        <v>#REF!</v>
      </c>
      <c r="AM36" s="281">
        <v>0</v>
      </c>
      <c r="AN36" s="281">
        <v>0</v>
      </c>
      <c r="AO36" s="281">
        <v>0</v>
      </c>
      <c r="AP36" s="282">
        <v>0</v>
      </c>
      <c r="AQ36" s="282">
        <v>0</v>
      </c>
      <c r="AR36" s="282">
        <v>0</v>
      </c>
      <c r="AS36" s="282">
        <v>0</v>
      </c>
      <c r="AT36" s="282">
        <v>0</v>
      </c>
      <c r="AU36" s="282">
        <v>0</v>
      </c>
      <c r="AV36" s="282">
        <v>0</v>
      </c>
      <c r="AW36" s="282">
        <v>0</v>
      </c>
      <c r="AX36" s="282">
        <v>0</v>
      </c>
      <c r="AY36" s="282">
        <v>0</v>
      </c>
      <c r="AZ36" s="282">
        <v>0</v>
      </c>
      <c r="BA36" s="282">
        <v>0</v>
      </c>
      <c r="BB36" s="281">
        <v>0</v>
      </c>
      <c r="BC36" s="281">
        <v>0</v>
      </c>
      <c r="BD36" s="283"/>
      <c r="BE36" s="284">
        <v>0.02</v>
      </c>
      <c r="BF36" s="280">
        <v>0</v>
      </c>
      <c r="BG36" s="285"/>
      <c r="BH36" s="286"/>
      <c r="BI36" s="285"/>
      <c r="BJ36" s="280">
        <v>0</v>
      </c>
      <c r="BK36" s="280">
        <v>0</v>
      </c>
      <c r="BL36" s="283"/>
      <c r="BM36" s="287">
        <v>0</v>
      </c>
      <c r="BN36" s="280">
        <v>0</v>
      </c>
      <c r="BO36" s="280">
        <v>0</v>
      </c>
      <c r="BP36" s="280" t="e">
        <v>#REF!</v>
      </c>
      <c r="BQ36" s="288" t="e">
        <v>#REF!</v>
      </c>
      <c r="BR36" s="289"/>
      <c r="BS36" s="290" t="e">
        <v>#REF!</v>
      </c>
      <c r="BU36" s="291"/>
      <c r="BV36" s="291">
        <v>0</v>
      </c>
      <c r="BW36" s="292">
        <v>0</v>
      </c>
      <c r="BX36" s="238" t="s">
        <v>859</v>
      </c>
      <c r="BY36" s="435">
        <f t="shared" si="0"/>
        <v>1</v>
      </c>
      <c r="BZ36" s="435">
        <v>1</v>
      </c>
      <c r="CA36" s="436">
        <f t="shared" si="1"/>
        <v>0</v>
      </c>
    </row>
    <row r="37" spans="1:79" s="268" customFormat="1" ht="47.25">
      <c r="A37" s="269">
        <v>24</v>
      </c>
      <c r="B37" s="269" t="s">
        <v>862</v>
      </c>
      <c r="C37" s="269" t="s">
        <v>95</v>
      </c>
      <c r="D37" s="271" t="s">
        <v>863</v>
      </c>
      <c r="E37" s="272">
        <v>41058</v>
      </c>
      <c r="F37" s="238"/>
      <c r="G37" s="238"/>
      <c r="H37" s="272">
        <v>40909</v>
      </c>
      <c r="I37" s="272">
        <v>50405</v>
      </c>
      <c r="J37" s="269"/>
      <c r="K37" s="269" t="s">
        <v>931</v>
      </c>
      <c r="L37" s="273"/>
      <c r="M37" s="238">
        <v>1</v>
      </c>
      <c r="N37" s="269" t="s">
        <v>932</v>
      </c>
      <c r="O37" s="269" t="s">
        <v>82</v>
      </c>
      <c r="P37" s="269" t="s">
        <v>933</v>
      </c>
      <c r="Q37" s="269"/>
      <c r="R37" s="274">
        <v>10102476</v>
      </c>
      <c r="S37" s="238">
        <v>68</v>
      </c>
      <c r="T37" s="269" t="s">
        <v>135</v>
      </c>
      <c r="U37" s="269">
        <v>84</v>
      </c>
      <c r="V37" s="275">
        <v>84</v>
      </c>
      <c r="W37" s="269">
        <v>0</v>
      </c>
      <c r="X37" s="276">
        <v>32874</v>
      </c>
      <c r="Y37" s="293"/>
      <c r="Z37" s="277">
        <v>246500</v>
      </c>
      <c r="AA37" s="277"/>
      <c r="AB37" s="278">
        <v>246500</v>
      </c>
      <c r="AC37" s="278">
        <v>246500</v>
      </c>
      <c r="AD37" s="278">
        <v>0</v>
      </c>
      <c r="AE37" s="278">
        <v>0</v>
      </c>
      <c r="AF37" s="278">
        <v>2934.5238095238096</v>
      </c>
      <c r="AG37" s="278">
        <v>2934.5238095238096</v>
      </c>
      <c r="AH37" s="278">
        <v>0</v>
      </c>
      <c r="AI37" s="279">
        <v>2934.5238095238096</v>
      </c>
      <c r="AJ37" s="277"/>
      <c r="AK37" s="280" t="e">
        <v>#REF!</v>
      </c>
      <c r="AL37" s="280" t="e">
        <v>#REF!</v>
      </c>
      <c r="AM37" s="281">
        <v>0</v>
      </c>
      <c r="AN37" s="281">
        <v>0</v>
      </c>
      <c r="AO37" s="281">
        <v>0</v>
      </c>
      <c r="AP37" s="282">
        <v>0</v>
      </c>
      <c r="AQ37" s="282">
        <v>0</v>
      </c>
      <c r="AR37" s="282">
        <v>0</v>
      </c>
      <c r="AS37" s="282">
        <v>0</v>
      </c>
      <c r="AT37" s="282">
        <v>0</v>
      </c>
      <c r="AU37" s="282">
        <v>0</v>
      </c>
      <c r="AV37" s="282">
        <v>0</v>
      </c>
      <c r="AW37" s="282">
        <v>0</v>
      </c>
      <c r="AX37" s="282">
        <v>0</v>
      </c>
      <c r="AY37" s="282">
        <v>0</v>
      </c>
      <c r="AZ37" s="282">
        <v>0</v>
      </c>
      <c r="BA37" s="282">
        <v>0</v>
      </c>
      <c r="BB37" s="281">
        <v>0</v>
      </c>
      <c r="BC37" s="281">
        <v>0</v>
      </c>
      <c r="BD37" s="283"/>
      <c r="BE37" s="284">
        <v>0.02</v>
      </c>
      <c r="BF37" s="280">
        <v>0</v>
      </c>
      <c r="BG37" s="285"/>
      <c r="BH37" s="286"/>
      <c r="BI37" s="285"/>
      <c r="BJ37" s="280">
        <v>0</v>
      </c>
      <c r="BK37" s="280">
        <v>0</v>
      </c>
      <c r="BL37" s="283"/>
      <c r="BM37" s="287">
        <v>0</v>
      </c>
      <c r="BN37" s="280">
        <v>0</v>
      </c>
      <c r="BO37" s="280">
        <v>0</v>
      </c>
      <c r="BP37" s="280" t="e">
        <v>#REF!</v>
      </c>
      <c r="BQ37" s="288" t="e">
        <v>#REF!</v>
      </c>
      <c r="BR37" s="289"/>
      <c r="BS37" s="290" t="e">
        <v>#REF!</v>
      </c>
      <c r="BU37" s="291"/>
      <c r="BV37" s="291">
        <v>0</v>
      </c>
      <c r="BW37" s="292">
        <v>0</v>
      </c>
      <c r="BX37" s="238" t="s">
        <v>859</v>
      </c>
      <c r="BY37" s="435">
        <f t="shared" si="0"/>
        <v>1</v>
      </c>
      <c r="BZ37" s="435">
        <v>1</v>
      </c>
      <c r="CA37" s="436">
        <f t="shared" si="1"/>
        <v>0</v>
      </c>
    </row>
    <row r="38" spans="1:79" s="268" customFormat="1" ht="47.25">
      <c r="A38" s="269">
        <v>25</v>
      </c>
      <c r="B38" s="269" t="s">
        <v>862</v>
      </c>
      <c r="C38" s="269" t="s">
        <v>95</v>
      </c>
      <c r="D38" s="271" t="s">
        <v>863</v>
      </c>
      <c r="E38" s="272">
        <v>41058</v>
      </c>
      <c r="F38" s="238"/>
      <c r="G38" s="238"/>
      <c r="H38" s="272">
        <v>40909</v>
      </c>
      <c r="I38" s="272">
        <v>50405</v>
      </c>
      <c r="J38" s="269"/>
      <c r="K38" s="269" t="s">
        <v>934</v>
      </c>
      <c r="L38" s="273"/>
      <c r="M38" s="238">
        <v>1</v>
      </c>
      <c r="N38" s="269" t="s">
        <v>935</v>
      </c>
      <c r="O38" s="269" t="s">
        <v>82</v>
      </c>
      <c r="P38" s="269" t="s">
        <v>936</v>
      </c>
      <c r="Q38" s="269"/>
      <c r="R38" s="274">
        <v>10102477</v>
      </c>
      <c r="S38" s="238">
        <v>69</v>
      </c>
      <c r="T38" s="269" t="s">
        <v>135</v>
      </c>
      <c r="U38" s="269">
        <v>84</v>
      </c>
      <c r="V38" s="275">
        <v>84</v>
      </c>
      <c r="W38" s="269">
        <v>0</v>
      </c>
      <c r="X38" s="276">
        <v>24108</v>
      </c>
      <c r="Y38" s="293"/>
      <c r="Z38" s="277">
        <v>79100</v>
      </c>
      <c r="AA38" s="277"/>
      <c r="AB38" s="278">
        <v>79100</v>
      </c>
      <c r="AC38" s="278">
        <v>79100</v>
      </c>
      <c r="AD38" s="278">
        <v>0</v>
      </c>
      <c r="AE38" s="278">
        <v>0</v>
      </c>
      <c r="AF38" s="278">
        <v>941.66666666666663</v>
      </c>
      <c r="AG38" s="278">
        <v>941.66666666666663</v>
      </c>
      <c r="AH38" s="278">
        <v>0</v>
      </c>
      <c r="AI38" s="279">
        <v>941.66666666666663</v>
      </c>
      <c r="AJ38" s="277"/>
      <c r="AK38" s="280" t="e">
        <v>#REF!</v>
      </c>
      <c r="AL38" s="280" t="e">
        <v>#REF!</v>
      </c>
      <c r="AM38" s="281">
        <v>0</v>
      </c>
      <c r="AN38" s="281">
        <v>0</v>
      </c>
      <c r="AO38" s="281">
        <v>0</v>
      </c>
      <c r="AP38" s="282">
        <v>0</v>
      </c>
      <c r="AQ38" s="282">
        <v>0</v>
      </c>
      <c r="AR38" s="282">
        <v>0</v>
      </c>
      <c r="AS38" s="282">
        <v>0</v>
      </c>
      <c r="AT38" s="282">
        <v>0</v>
      </c>
      <c r="AU38" s="282">
        <v>0</v>
      </c>
      <c r="AV38" s="282">
        <v>0</v>
      </c>
      <c r="AW38" s="282">
        <v>0</v>
      </c>
      <c r="AX38" s="282">
        <v>0</v>
      </c>
      <c r="AY38" s="282">
        <v>0</v>
      </c>
      <c r="AZ38" s="282">
        <v>0</v>
      </c>
      <c r="BA38" s="282">
        <v>0</v>
      </c>
      <c r="BB38" s="281">
        <v>0</v>
      </c>
      <c r="BC38" s="281">
        <v>0</v>
      </c>
      <c r="BD38" s="283"/>
      <c r="BE38" s="284">
        <v>0.02</v>
      </c>
      <c r="BF38" s="280">
        <v>0</v>
      </c>
      <c r="BG38" s="285"/>
      <c r="BH38" s="286"/>
      <c r="BI38" s="285"/>
      <c r="BJ38" s="280">
        <v>0</v>
      </c>
      <c r="BK38" s="280">
        <v>0</v>
      </c>
      <c r="BL38" s="283"/>
      <c r="BM38" s="287">
        <v>0</v>
      </c>
      <c r="BN38" s="280">
        <v>0</v>
      </c>
      <c r="BO38" s="280">
        <v>0</v>
      </c>
      <c r="BP38" s="280" t="e">
        <v>#REF!</v>
      </c>
      <c r="BQ38" s="288" t="e">
        <v>#REF!</v>
      </c>
      <c r="BR38" s="289"/>
      <c r="BS38" s="290" t="e">
        <v>#REF!</v>
      </c>
      <c r="BU38" s="291"/>
      <c r="BV38" s="291">
        <v>0</v>
      </c>
      <c r="BW38" s="292">
        <v>0</v>
      </c>
      <c r="BX38" s="238" t="s">
        <v>859</v>
      </c>
      <c r="BY38" s="435">
        <f t="shared" si="0"/>
        <v>1</v>
      </c>
      <c r="BZ38" s="435">
        <v>1</v>
      </c>
      <c r="CA38" s="436">
        <f t="shared" si="1"/>
        <v>0</v>
      </c>
    </row>
    <row r="39" spans="1:79" s="268" customFormat="1" ht="47.25">
      <c r="A39" s="269">
        <v>26</v>
      </c>
      <c r="B39" s="269" t="s">
        <v>862</v>
      </c>
      <c r="C39" s="269" t="s">
        <v>95</v>
      </c>
      <c r="D39" s="271" t="s">
        <v>863</v>
      </c>
      <c r="E39" s="272">
        <v>41058</v>
      </c>
      <c r="F39" s="238"/>
      <c r="G39" s="238"/>
      <c r="H39" s="272">
        <v>40909</v>
      </c>
      <c r="I39" s="272">
        <v>50405</v>
      </c>
      <c r="J39" s="269"/>
      <c r="K39" s="269" t="s">
        <v>937</v>
      </c>
      <c r="L39" s="273"/>
      <c r="M39" s="238">
        <v>1</v>
      </c>
      <c r="N39" s="269" t="s">
        <v>938</v>
      </c>
      <c r="O39" s="269" t="s">
        <v>82</v>
      </c>
      <c r="P39" s="269" t="s">
        <v>939</v>
      </c>
      <c r="Q39" s="269"/>
      <c r="R39" s="274">
        <v>10102478</v>
      </c>
      <c r="S39" s="238">
        <v>70</v>
      </c>
      <c r="T39" s="269" t="s">
        <v>135</v>
      </c>
      <c r="U39" s="269">
        <v>84</v>
      </c>
      <c r="V39" s="275">
        <v>84</v>
      </c>
      <c r="W39" s="269">
        <v>0</v>
      </c>
      <c r="X39" s="276">
        <v>42000</v>
      </c>
      <c r="Y39" s="293"/>
      <c r="Z39" s="277">
        <v>70000</v>
      </c>
      <c r="AA39" s="277"/>
      <c r="AB39" s="278">
        <v>70000</v>
      </c>
      <c r="AC39" s="278">
        <v>63285.510655737708</v>
      </c>
      <c r="AD39" s="278">
        <v>6714.4893442622924</v>
      </c>
      <c r="AE39" s="278">
        <v>0</v>
      </c>
      <c r="AF39" s="278">
        <v>833.33333333333337</v>
      </c>
      <c r="AG39" s="278">
        <v>833.33333333333337</v>
      </c>
      <c r="AH39" s="278">
        <v>0</v>
      </c>
      <c r="AI39" s="279">
        <v>833.33333333333337</v>
      </c>
      <c r="AJ39" s="277"/>
      <c r="AK39" s="280" t="e">
        <v>#REF!</v>
      </c>
      <c r="AL39" s="280" t="e">
        <v>#REF!</v>
      </c>
      <c r="AM39" s="281">
        <v>6714.4893442622924</v>
      </c>
      <c r="AN39" s="281">
        <v>6714.4893442622924</v>
      </c>
      <c r="AO39" s="281">
        <v>6714.4893442622924</v>
      </c>
      <c r="AP39" s="282">
        <v>5881.1560109289594</v>
      </c>
      <c r="AQ39" s="282">
        <v>5047.8226775956264</v>
      </c>
      <c r="AR39" s="282">
        <v>4214.4893442622933</v>
      </c>
      <c r="AS39" s="282">
        <v>3381.1560109289599</v>
      </c>
      <c r="AT39" s="282">
        <v>2547.8226775956264</v>
      </c>
      <c r="AU39" s="282">
        <v>1714.4893442622929</v>
      </c>
      <c r="AV39" s="282">
        <v>881.15601092895952</v>
      </c>
      <c r="AW39" s="282">
        <v>47.822677595626146</v>
      </c>
      <c r="AX39" s="282">
        <v>0</v>
      </c>
      <c r="AY39" s="282">
        <v>0</v>
      </c>
      <c r="AZ39" s="282">
        <v>0</v>
      </c>
      <c r="BA39" s="282">
        <v>0</v>
      </c>
      <c r="BB39" s="281">
        <v>2340.8003152585102</v>
      </c>
      <c r="BC39" s="281">
        <v>3357.2446721311462</v>
      </c>
      <c r="BD39" s="283"/>
      <c r="BE39" s="284">
        <v>0.02</v>
      </c>
      <c r="BF39" s="280">
        <v>0</v>
      </c>
      <c r="BG39" s="285"/>
      <c r="BH39" s="286"/>
      <c r="BI39" s="285"/>
      <c r="BJ39" s="280">
        <v>0</v>
      </c>
      <c r="BK39" s="280">
        <v>0</v>
      </c>
      <c r="BL39" s="283"/>
      <c r="BM39" s="287">
        <v>0</v>
      </c>
      <c r="BN39" s="280">
        <v>0</v>
      </c>
      <c r="BO39" s="280">
        <v>0</v>
      </c>
      <c r="BP39" s="280" t="e">
        <v>#REF!</v>
      </c>
      <c r="BQ39" s="288" t="e">
        <v>#REF!</v>
      </c>
      <c r="BR39" s="289"/>
      <c r="BS39" s="290" t="e">
        <v>#REF!</v>
      </c>
      <c r="BU39" s="291">
        <v>6714.6</v>
      </c>
      <c r="BV39" s="291">
        <v>0.1106557377079298</v>
      </c>
      <c r="BW39" s="292">
        <v>0</v>
      </c>
      <c r="BX39" s="238" t="s">
        <v>859</v>
      </c>
      <c r="BY39" s="435">
        <f t="shared" si="0"/>
        <v>0.90407872365339581</v>
      </c>
      <c r="BZ39" s="435">
        <v>1</v>
      </c>
      <c r="CA39" s="436">
        <f t="shared" si="1"/>
        <v>9.592127634660419E-2</v>
      </c>
    </row>
    <row r="40" spans="1:79" s="268" customFormat="1" ht="47.25">
      <c r="A40" s="269">
        <v>27</v>
      </c>
      <c r="B40" s="269" t="s">
        <v>862</v>
      </c>
      <c r="C40" s="269" t="s">
        <v>95</v>
      </c>
      <c r="D40" s="271" t="s">
        <v>863</v>
      </c>
      <c r="E40" s="272">
        <v>41058</v>
      </c>
      <c r="F40" s="238"/>
      <c r="G40" s="238"/>
      <c r="H40" s="272">
        <v>40909</v>
      </c>
      <c r="I40" s="272">
        <v>50405</v>
      </c>
      <c r="J40" s="269"/>
      <c r="K40" s="269" t="s">
        <v>940</v>
      </c>
      <c r="L40" s="273"/>
      <c r="M40" s="238">
        <v>1</v>
      </c>
      <c r="N40" s="269" t="s">
        <v>941</v>
      </c>
      <c r="O40" s="269" t="s">
        <v>82</v>
      </c>
      <c r="P40" s="269" t="s">
        <v>942</v>
      </c>
      <c r="Q40" s="269"/>
      <c r="R40" s="274">
        <v>10102479</v>
      </c>
      <c r="S40" s="238">
        <v>71</v>
      </c>
      <c r="T40" s="269" t="s">
        <v>135</v>
      </c>
      <c r="U40" s="269">
        <v>84</v>
      </c>
      <c r="V40" s="275">
        <v>84</v>
      </c>
      <c r="W40" s="269">
        <v>0</v>
      </c>
      <c r="X40" s="276">
        <v>29221</v>
      </c>
      <c r="Y40" s="293"/>
      <c r="Z40" s="277">
        <v>128500</v>
      </c>
      <c r="AA40" s="277"/>
      <c r="AB40" s="278">
        <v>128500</v>
      </c>
      <c r="AC40" s="278">
        <v>128500</v>
      </c>
      <c r="AD40" s="278">
        <v>0</v>
      </c>
      <c r="AE40" s="278">
        <v>0</v>
      </c>
      <c r="AF40" s="278">
        <v>1529.7619047619048</v>
      </c>
      <c r="AG40" s="278">
        <v>1529.7619047619048</v>
      </c>
      <c r="AH40" s="278">
        <v>0</v>
      </c>
      <c r="AI40" s="279">
        <v>1529.7619047619048</v>
      </c>
      <c r="AJ40" s="277"/>
      <c r="AK40" s="280" t="e">
        <v>#REF!</v>
      </c>
      <c r="AL40" s="280" t="e">
        <v>#REF!</v>
      </c>
      <c r="AM40" s="281">
        <v>0</v>
      </c>
      <c r="AN40" s="281">
        <v>0</v>
      </c>
      <c r="AO40" s="281">
        <v>0</v>
      </c>
      <c r="AP40" s="282">
        <v>0</v>
      </c>
      <c r="AQ40" s="282">
        <v>0</v>
      </c>
      <c r="AR40" s="282">
        <v>0</v>
      </c>
      <c r="AS40" s="282">
        <v>0</v>
      </c>
      <c r="AT40" s="282">
        <v>0</v>
      </c>
      <c r="AU40" s="282">
        <v>0</v>
      </c>
      <c r="AV40" s="282">
        <v>0</v>
      </c>
      <c r="AW40" s="282">
        <v>0</v>
      </c>
      <c r="AX40" s="282">
        <v>0</v>
      </c>
      <c r="AY40" s="282">
        <v>0</v>
      </c>
      <c r="AZ40" s="282">
        <v>0</v>
      </c>
      <c r="BA40" s="282">
        <v>0</v>
      </c>
      <c r="BB40" s="281">
        <v>0</v>
      </c>
      <c r="BC40" s="281">
        <v>0</v>
      </c>
      <c r="BD40" s="283"/>
      <c r="BE40" s="284">
        <v>0.02</v>
      </c>
      <c r="BF40" s="280">
        <v>0</v>
      </c>
      <c r="BG40" s="285"/>
      <c r="BH40" s="286"/>
      <c r="BI40" s="285"/>
      <c r="BJ40" s="280">
        <v>0</v>
      </c>
      <c r="BK40" s="280">
        <v>0</v>
      </c>
      <c r="BL40" s="283"/>
      <c r="BM40" s="287">
        <v>0</v>
      </c>
      <c r="BN40" s="280">
        <v>0</v>
      </c>
      <c r="BO40" s="280">
        <v>0</v>
      </c>
      <c r="BP40" s="280" t="e">
        <v>#REF!</v>
      </c>
      <c r="BQ40" s="288" t="e">
        <v>#REF!</v>
      </c>
      <c r="BR40" s="289"/>
      <c r="BS40" s="290" t="e">
        <v>#REF!</v>
      </c>
      <c r="BU40" s="291"/>
      <c r="BV40" s="291">
        <v>0</v>
      </c>
      <c r="BW40" s="292">
        <v>0</v>
      </c>
      <c r="BX40" s="238" t="s">
        <v>859</v>
      </c>
      <c r="BY40" s="435">
        <f t="shared" si="0"/>
        <v>1</v>
      </c>
      <c r="BZ40" s="435">
        <v>1</v>
      </c>
      <c r="CA40" s="436">
        <f t="shared" si="1"/>
        <v>0</v>
      </c>
    </row>
    <row r="41" spans="1:79" s="268" customFormat="1" ht="47.25">
      <c r="A41" s="269">
        <v>28</v>
      </c>
      <c r="B41" s="269" t="s">
        <v>862</v>
      </c>
      <c r="C41" s="269" t="s">
        <v>95</v>
      </c>
      <c r="D41" s="271" t="s">
        <v>863</v>
      </c>
      <c r="E41" s="272">
        <v>41058</v>
      </c>
      <c r="F41" s="238"/>
      <c r="G41" s="238"/>
      <c r="H41" s="272">
        <v>40909</v>
      </c>
      <c r="I41" s="272">
        <v>50405</v>
      </c>
      <c r="J41" s="269"/>
      <c r="K41" s="269" t="s">
        <v>943</v>
      </c>
      <c r="L41" s="273"/>
      <c r="M41" s="238">
        <v>1</v>
      </c>
      <c r="N41" s="269" t="s">
        <v>893</v>
      </c>
      <c r="O41" s="269" t="s">
        <v>82</v>
      </c>
      <c r="P41" s="269" t="s">
        <v>944</v>
      </c>
      <c r="Q41" s="269"/>
      <c r="R41" s="274">
        <v>10102480</v>
      </c>
      <c r="S41" s="238">
        <v>72</v>
      </c>
      <c r="T41" s="269" t="s">
        <v>135</v>
      </c>
      <c r="U41" s="269">
        <v>84</v>
      </c>
      <c r="V41" s="275">
        <v>84</v>
      </c>
      <c r="W41" s="269">
        <v>0</v>
      </c>
      <c r="X41" s="276">
        <v>25569</v>
      </c>
      <c r="Y41" s="293"/>
      <c r="Z41" s="277">
        <v>42100</v>
      </c>
      <c r="AA41" s="277"/>
      <c r="AB41" s="278">
        <v>42100</v>
      </c>
      <c r="AC41" s="278">
        <v>36681.355480093676</v>
      </c>
      <c r="AD41" s="278">
        <v>5418.6445199063237</v>
      </c>
      <c r="AE41" s="278">
        <v>0</v>
      </c>
      <c r="AF41" s="278">
        <v>501.1904761904762</v>
      </c>
      <c r="AG41" s="278">
        <v>501.1904761904762</v>
      </c>
      <c r="AH41" s="278">
        <v>0</v>
      </c>
      <c r="AI41" s="279">
        <v>501.1904761904762</v>
      </c>
      <c r="AJ41" s="277"/>
      <c r="AK41" s="280" t="e">
        <v>#REF!</v>
      </c>
      <c r="AL41" s="280" t="e">
        <v>#REF!</v>
      </c>
      <c r="AM41" s="281">
        <v>5418.6445199063237</v>
      </c>
      <c r="AN41" s="281">
        <v>5418.6445199063237</v>
      </c>
      <c r="AO41" s="281">
        <v>5418.6445199063237</v>
      </c>
      <c r="AP41" s="282">
        <v>4917.4540437158475</v>
      </c>
      <c r="AQ41" s="282">
        <v>4416.2635675253714</v>
      </c>
      <c r="AR41" s="282">
        <v>3915.0730913348953</v>
      </c>
      <c r="AS41" s="282">
        <v>3413.8826151444191</v>
      </c>
      <c r="AT41" s="282">
        <v>2912.692138953943</v>
      </c>
      <c r="AU41" s="282">
        <v>2411.5016627634668</v>
      </c>
      <c r="AV41" s="282">
        <v>1910.3111865729907</v>
      </c>
      <c r="AW41" s="282">
        <v>1409.1207103825145</v>
      </c>
      <c r="AX41" s="282">
        <v>907.93023419203837</v>
      </c>
      <c r="AY41" s="282">
        <v>406.73975800156217</v>
      </c>
      <c r="AZ41" s="282">
        <v>0</v>
      </c>
      <c r="BA41" s="282">
        <v>0</v>
      </c>
      <c r="BB41" s="281">
        <v>2464.5856560379516</v>
      </c>
      <c r="BC41" s="281">
        <v>2709.3222599531618</v>
      </c>
      <c r="BD41" s="283"/>
      <c r="BE41" s="284">
        <v>0.02</v>
      </c>
      <c r="BF41" s="280">
        <v>0</v>
      </c>
      <c r="BG41" s="285"/>
      <c r="BH41" s="286"/>
      <c r="BI41" s="285"/>
      <c r="BJ41" s="280">
        <v>0</v>
      </c>
      <c r="BK41" s="280">
        <v>0</v>
      </c>
      <c r="BL41" s="283"/>
      <c r="BM41" s="287">
        <v>0</v>
      </c>
      <c r="BN41" s="280">
        <v>0</v>
      </c>
      <c r="BO41" s="280">
        <v>0</v>
      </c>
      <c r="BP41" s="280" t="e">
        <v>#REF!</v>
      </c>
      <c r="BQ41" s="288" t="e">
        <v>#REF!</v>
      </c>
      <c r="BR41" s="289"/>
      <c r="BS41" s="290" t="e">
        <v>#REF!</v>
      </c>
      <c r="BU41" s="291">
        <v>5418.74</v>
      </c>
      <c r="BV41" s="291">
        <v>9.5480093676087563E-2</v>
      </c>
      <c r="BW41" s="292">
        <v>0</v>
      </c>
      <c r="BX41" s="238" t="s">
        <v>859</v>
      </c>
      <c r="BY41" s="435">
        <f t="shared" si="0"/>
        <v>0.8712911040402298</v>
      </c>
      <c r="BZ41" s="435">
        <v>1</v>
      </c>
      <c r="CA41" s="436">
        <f t="shared" si="1"/>
        <v>0.1287088959597702</v>
      </c>
    </row>
    <row r="42" spans="1:79" s="268" customFormat="1" ht="47.25">
      <c r="A42" s="269">
        <v>29</v>
      </c>
      <c r="B42" s="269" t="s">
        <v>862</v>
      </c>
      <c r="C42" s="269" t="s">
        <v>95</v>
      </c>
      <c r="D42" s="271" t="s">
        <v>863</v>
      </c>
      <c r="E42" s="272">
        <v>41058</v>
      </c>
      <c r="F42" s="238">
        <v>8</v>
      </c>
      <c r="G42" s="296">
        <v>42256</v>
      </c>
      <c r="H42" s="272">
        <v>40909</v>
      </c>
      <c r="I42" s="272">
        <v>50405</v>
      </c>
      <c r="J42" s="269"/>
      <c r="K42" s="269" t="s">
        <v>945</v>
      </c>
      <c r="L42" s="273"/>
      <c r="M42" s="238">
        <v>1</v>
      </c>
      <c r="N42" s="269" t="s">
        <v>946</v>
      </c>
      <c r="O42" s="269" t="s">
        <v>82</v>
      </c>
      <c r="P42" s="269" t="s">
        <v>947</v>
      </c>
      <c r="Q42" s="269"/>
      <c r="R42" s="274">
        <v>10102494</v>
      </c>
      <c r="S42" s="238">
        <v>73</v>
      </c>
      <c r="T42" s="269" t="s">
        <v>135</v>
      </c>
      <c r="U42" s="269">
        <v>84</v>
      </c>
      <c r="V42" s="275">
        <v>84</v>
      </c>
      <c r="W42" s="269">
        <v>0</v>
      </c>
      <c r="X42" s="276">
        <v>41275</v>
      </c>
      <c r="Y42" s="293"/>
      <c r="Z42" s="277">
        <v>398220</v>
      </c>
      <c r="AA42" s="277"/>
      <c r="AB42" s="278">
        <v>398220</v>
      </c>
      <c r="AC42" s="278">
        <v>290483.42686182668</v>
      </c>
      <c r="AD42" s="278">
        <v>107736.57313817332</v>
      </c>
      <c r="AE42" s="278">
        <v>50848.0017096019</v>
      </c>
      <c r="AF42" s="278">
        <v>4740.7142857142853</v>
      </c>
      <c r="AG42" s="278">
        <v>4740.7142857142853</v>
      </c>
      <c r="AH42" s="278">
        <v>0</v>
      </c>
      <c r="AI42" s="279">
        <v>4740.7142857142853</v>
      </c>
      <c r="AJ42" s="277"/>
      <c r="AK42" s="280" t="e">
        <v>#REF!</v>
      </c>
      <c r="AL42" s="280" t="e">
        <v>#REF!</v>
      </c>
      <c r="AM42" s="281">
        <v>56888.57142857142</v>
      </c>
      <c r="AN42" s="281">
        <v>56888.57142857142</v>
      </c>
      <c r="AO42" s="281">
        <v>107736.57313817332</v>
      </c>
      <c r="AP42" s="282">
        <v>102995.85885245903</v>
      </c>
      <c r="AQ42" s="282">
        <v>98255.144566744741</v>
      </c>
      <c r="AR42" s="282">
        <v>93514.430281030451</v>
      </c>
      <c r="AS42" s="282">
        <v>88773.715995316161</v>
      </c>
      <c r="AT42" s="282">
        <v>84033.001709601871</v>
      </c>
      <c r="AU42" s="282">
        <v>79292.287423887581</v>
      </c>
      <c r="AV42" s="282">
        <v>74551.573138173291</v>
      </c>
      <c r="AW42" s="282">
        <v>69810.858852459001</v>
      </c>
      <c r="AX42" s="282">
        <v>65070.144566744719</v>
      </c>
      <c r="AY42" s="282">
        <v>60329.430281030436</v>
      </c>
      <c r="AZ42" s="282">
        <v>55588.715995316154</v>
      </c>
      <c r="BA42" s="282">
        <v>50848.001709601871</v>
      </c>
      <c r="BB42" s="281">
        <v>79292.287423887581</v>
      </c>
      <c r="BC42" s="281">
        <v>79292.28742388761</v>
      </c>
      <c r="BD42" s="283"/>
      <c r="BE42" s="284">
        <v>0.02</v>
      </c>
      <c r="BF42" s="280">
        <v>0</v>
      </c>
      <c r="BG42" s="285"/>
      <c r="BH42" s="286"/>
      <c r="BI42" s="285"/>
      <c r="BJ42" s="280">
        <v>0</v>
      </c>
      <c r="BK42" s="280">
        <v>0</v>
      </c>
      <c r="BL42" s="283"/>
      <c r="BM42" s="287">
        <v>0</v>
      </c>
      <c r="BN42" s="280">
        <v>0</v>
      </c>
      <c r="BO42" s="280">
        <v>0</v>
      </c>
      <c r="BP42" s="280" t="e">
        <v>#REF!</v>
      </c>
      <c r="BQ42" s="288" t="e">
        <v>#REF!</v>
      </c>
      <c r="BR42" s="289"/>
      <c r="BS42" s="290" t="e">
        <v>#REF!</v>
      </c>
      <c r="BU42" s="291">
        <v>56888.52</v>
      </c>
      <c r="BV42" s="291">
        <v>-5.142857142345747E-2</v>
      </c>
      <c r="BW42" s="292">
        <v>0</v>
      </c>
      <c r="BX42" s="238" t="s">
        <v>859</v>
      </c>
      <c r="BY42" s="435">
        <f t="shared" si="0"/>
        <v>0.72945464030391916</v>
      </c>
      <c r="BZ42" s="435">
        <v>0.87231178316106195</v>
      </c>
      <c r="CA42" s="436">
        <f t="shared" si="1"/>
        <v>0.14285714285714279</v>
      </c>
    </row>
    <row r="43" spans="1:79" s="268" customFormat="1" ht="47.25">
      <c r="A43" s="269">
        <v>30</v>
      </c>
      <c r="B43" s="269" t="s">
        <v>862</v>
      </c>
      <c r="C43" s="269" t="s">
        <v>95</v>
      </c>
      <c r="D43" s="271" t="s">
        <v>863</v>
      </c>
      <c r="E43" s="272">
        <v>41058</v>
      </c>
      <c r="F43" s="238">
        <v>11</v>
      </c>
      <c r="G43" s="296">
        <v>42430</v>
      </c>
      <c r="H43" s="272">
        <v>40909</v>
      </c>
      <c r="I43" s="272">
        <v>50405</v>
      </c>
      <c r="J43" s="269"/>
      <c r="K43" s="269" t="s">
        <v>948</v>
      </c>
      <c r="L43" s="273">
        <v>1</v>
      </c>
      <c r="M43" s="238">
        <v>1</v>
      </c>
      <c r="N43" s="269" t="s">
        <v>949</v>
      </c>
      <c r="O43" s="269" t="s">
        <v>82</v>
      </c>
      <c r="P43" s="269" t="s">
        <v>950</v>
      </c>
      <c r="Q43" s="269"/>
      <c r="R43" s="274">
        <v>10102529</v>
      </c>
      <c r="S43" s="238">
        <v>74</v>
      </c>
      <c r="T43" s="269" t="s">
        <v>135</v>
      </c>
      <c r="U43" s="269">
        <v>84</v>
      </c>
      <c r="V43" s="275">
        <v>84</v>
      </c>
      <c r="W43" s="269">
        <v>0</v>
      </c>
      <c r="X43" s="276">
        <v>42504</v>
      </c>
      <c r="Y43" s="293"/>
      <c r="Z43" s="277">
        <v>354000</v>
      </c>
      <c r="AA43" s="277"/>
      <c r="AB43" s="278">
        <v>354000</v>
      </c>
      <c r="AC43" s="278">
        <v>354000</v>
      </c>
      <c r="AD43" s="278">
        <v>0</v>
      </c>
      <c r="AE43" s="278">
        <v>0</v>
      </c>
      <c r="AF43" s="278">
        <v>4214.2857142857147</v>
      </c>
      <c r="AG43" s="278">
        <v>4214.2857142857147</v>
      </c>
      <c r="AH43" s="278">
        <v>0</v>
      </c>
      <c r="AI43" s="279">
        <v>4214.2857142857147</v>
      </c>
      <c r="AJ43" s="277"/>
      <c r="AK43" s="280" t="e">
        <v>#REF!</v>
      </c>
      <c r="AL43" s="280" t="e">
        <v>#REF!</v>
      </c>
      <c r="AM43" s="281">
        <v>0</v>
      </c>
      <c r="AN43" s="281">
        <v>0</v>
      </c>
      <c r="AO43" s="281">
        <v>0</v>
      </c>
      <c r="AP43" s="282">
        <v>0</v>
      </c>
      <c r="AQ43" s="282">
        <v>0</v>
      </c>
      <c r="AR43" s="282">
        <v>0</v>
      </c>
      <c r="AS43" s="282">
        <v>0</v>
      </c>
      <c r="AT43" s="282">
        <v>0</v>
      </c>
      <c r="AU43" s="282">
        <v>0</v>
      </c>
      <c r="AV43" s="282">
        <v>0</v>
      </c>
      <c r="AW43" s="282">
        <v>0</v>
      </c>
      <c r="AX43" s="282">
        <v>0</v>
      </c>
      <c r="AY43" s="282">
        <v>0</v>
      </c>
      <c r="AZ43" s="282">
        <v>0</v>
      </c>
      <c r="BA43" s="282">
        <v>0</v>
      </c>
      <c r="BB43" s="281">
        <v>0</v>
      </c>
      <c r="BC43" s="281">
        <v>0</v>
      </c>
      <c r="BD43" s="283"/>
      <c r="BE43" s="284">
        <v>0.02</v>
      </c>
      <c r="BF43" s="280">
        <v>0</v>
      </c>
      <c r="BG43" s="285"/>
      <c r="BH43" s="286"/>
      <c r="BI43" s="285"/>
      <c r="BJ43" s="280">
        <v>0</v>
      </c>
      <c r="BK43" s="280">
        <v>0</v>
      </c>
      <c r="BL43" s="283"/>
      <c r="BM43" s="287">
        <v>0</v>
      </c>
      <c r="BN43" s="280">
        <v>0</v>
      </c>
      <c r="BO43" s="280">
        <v>0</v>
      </c>
      <c r="BP43" s="280" t="e">
        <v>#REF!</v>
      </c>
      <c r="BQ43" s="288" t="e">
        <v>#REF!</v>
      </c>
      <c r="BR43" s="289"/>
      <c r="BS43" s="290" t="e">
        <v>#REF!</v>
      </c>
      <c r="BU43" s="291">
        <v>0</v>
      </c>
      <c r="BV43" s="291">
        <v>0</v>
      </c>
      <c r="BW43" s="292">
        <v>0</v>
      </c>
      <c r="BX43" s="238" t="s">
        <v>859</v>
      </c>
      <c r="BY43" s="435">
        <f t="shared" si="0"/>
        <v>1</v>
      </c>
      <c r="BZ43" s="435">
        <v>1</v>
      </c>
      <c r="CA43" s="436">
        <f t="shared" si="1"/>
        <v>0</v>
      </c>
    </row>
    <row r="44" spans="1:79" s="268" customFormat="1" ht="47.25">
      <c r="A44" s="269">
        <v>31</v>
      </c>
      <c r="B44" s="269" t="s">
        <v>862</v>
      </c>
      <c r="C44" s="269" t="s">
        <v>95</v>
      </c>
      <c r="D44" s="271" t="s">
        <v>863</v>
      </c>
      <c r="E44" s="272">
        <v>41058</v>
      </c>
      <c r="F44" s="238">
        <v>11</v>
      </c>
      <c r="G44" s="296">
        <v>42430</v>
      </c>
      <c r="H44" s="272">
        <v>40909</v>
      </c>
      <c r="I44" s="272">
        <v>50405</v>
      </c>
      <c r="J44" s="269"/>
      <c r="K44" s="269" t="s">
        <v>951</v>
      </c>
      <c r="L44" s="273">
        <v>1</v>
      </c>
      <c r="M44" s="238">
        <v>1</v>
      </c>
      <c r="N44" s="269" t="s">
        <v>949</v>
      </c>
      <c r="O44" s="269" t="s">
        <v>82</v>
      </c>
      <c r="P44" s="269" t="s">
        <v>952</v>
      </c>
      <c r="Q44" s="269"/>
      <c r="R44" s="274">
        <v>10102530</v>
      </c>
      <c r="S44" s="238">
        <v>75</v>
      </c>
      <c r="T44" s="269" t="s">
        <v>135</v>
      </c>
      <c r="U44" s="269">
        <v>84</v>
      </c>
      <c r="V44" s="275">
        <v>84</v>
      </c>
      <c r="W44" s="269">
        <v>0</v>
      </c>
      <c r="X44" s="276">
        <v>42494</v>
      </c>
      <c r="Y44" s="293"/>
      <c r="Z44" s="277">
        <v>354000</v>
      </c>
      <c r="AA44" s="277"/>
      <c r="AB44" s="278">
        <v>354000</v>
      </c>
      <c r="AC44" s="278">
        <v>354000</v>
      </c>
      <c r="AD44" s="278">
        <v>0</v>
      </c>
      <c r="AE44" s="278">
        <v>0</v>
      </c>
      <c r="AF44" s="278">
        <v>4214.2857142857147</v>
      </c>
      <c r="AG44" s="278">
        <v>4214.2857142857147</v>
      </c>
      <c r="AH44" s="278">
        <v>0</v>
      </c>
      <c r="AI44" s="279">
        <v>4214.2857142857147</v>
      </c>
      <c r="AJ44" s="277"/>
      <c r="AK44" s="280" t="e">
        <v>#REF!</v>
      </c>
      <c r="AL44" s="280" t="e">
        <v>#REF!</v>
      </c>
      <c r="AM44" s="281">
        <v>0</v>
      </c>
      <c r="AN44" s="281">
        <v>0</v>
      </c>
      <c r="AO44" s="281">
        <v>0</v>
      </c>
      <c r="AP44" s="282">
        <v>0</v>
      </c>
      <c r="AQ44" s="282">
        <v>0</v>
      </c>
      <c r="AR44" s="282">
        <v>0</v>
      </c>
      <c r="AS44" s="282">
        <v>0</v>
      </c>
      <c r="AT44" s="282">
        <v>0</v>
      </c>
      <c r="AU44" s="282">
        <v>0</v>
      </c>
      <c r="AV44" s="282">
        <v>0</v>
      </c>
      <c r="AW44" s="282">
        <v>0</v>
      </c>
      <c r="AX44" s="282">
        <v>0</v>
      </c>
      <c r="AY44" s="282">
        <v>0</v>
      </c>
      <c r="AZ44" s="282">
        <v>0</v>
      </c>
      <c r="BA44" s="282">
        <v>0</v>
      </c>
      <c r="BB44" s="281">
        <v>0</v>
      </c>
      <c r="BC44" s="281">
        <v>0</v>
      </c>
      <c r="BD44" s="283"/>
      <c r="BE44" s="284">
        <v>0.02</v>
      </c>
      <c r="BF44" s="280">
        <v>0</v>
      </c>
      <c r="BG44" s="285"/>
      <c r="BH44" s="286"/>
      <c r="BI44" s="285"/>
      <c r="BJ44" s="280">
        <v>0</v>
      </c>
      <c r="BK44" s="280">
        <v>0</v>
      </c>
      <c r="BL44" s="283"/>
      <c r="BM44" s="287">
        <v>0</v>
      </c>
      <c r="BN44" s="280">
        <v>0</v>
      </c>
      <c r="BO44" s="280">
        <v>0</v>
      </c>
      <c r="BP44" s="280" t="e">
        <v>#REF!</v>
      </c>
      <c r="BQ44" s="288" t="e">
        <v>#REF!</v>
      </c>
      <c r="BR44" s="289"/>
      <c r="BS44" s="290" t="e">
        <v>#REF!</v>
      </c>
      <c r="BU44" s="291">
        <v>0</v>
      </c>
      <c r="BV44" s="291">
        <v>0</v>
      </c>
      <c r="BW44" s="292">
        <v>0</v>
      </c>
      <c r="BX44" s="238" t="s">
        <v>859</v>
      </c>
      <c r="BY44" s="435">
        <f t="shared" si="0"/>
        <v>1</v>
      </c>
      <c r="BZ44" s="435">
        <v>1</v>
      </c>
      <c r="CA44" s="436">
        <f t="shared" si="1"/>
        <v>0</v>
      </c>
    </row>
    <row r="45" spans="1:79" s="268" customFormat="1" ht="47.25">
      <c r="A45" s="269">
        <v>32</v>
      </c>
      <c r="B45" s="269" t="s">
        <v>862</v>
      </c>
      <c r="C45" s="269" t="s">
        <v>95</v>
      </c>
      <c r="D45" s="271" t="s">
        <v>863</v>
      </c>
      <c r="E45" s="272">
        <v>41058</v>
      </c>
      <c r="F45" s="238">
        <v>11</v>
      </c>
      <c r="G45" s="296">
        <v>42430</v>
      </c>
      <c r="H45" s="272">
        <v>40909</v>
      </c>
      <c r="I45" s="272">
        <v>50405</v>
      </c>
      <c r="J45" s="269"/>
      <c r="K45" s="269" t="s">
        <v>953</v>
      </c>
      <c r="L45" s="273">
        <v>1</v>
      </c>
      <c r="M45" s="238">
        <v>1</v>
      </c>
      <c r="N45" s="269" t="s">
        <v>954</v>
      </c>
      <c r="O45" s="269" t="s">
        <v>82</v>
      </c>
      <c r="P45" s="269" t="s">
        <v>955</v>
      </c>
      <c r="Q45" s="269"/>
      <c r="R45" s="274">
        <v>10102531</v>
      </c>
      <c r="S45" s="238">
        <v>76</v>
      </c>
      <c r="T45" s="269" t="s">
        <v>135</v>
      </c>
      <c r="U45" s="269">
        <v>84</v>
      </c>
      <c r="V45" s="275">
        <v>84</v>
      </c>
      <c r="W45" s="269">
        <v>0</v>
      </c>
      <c r="X45" s="276">
        <v>42494</v>
      </c>
      <c r="Y45" s="293"/>
      <c r="Z45" s="277">
        <v>359000</v>
      </c>
      <c r="AA45" s="277"/>
      <c r="AB45" s="278">
        <v>359000</v>
      </c>
      <c r="AC45" s="278">
        <v>359000</v>
      </c>
      <c r="AD45" s="278">
        <v>0</v>
      </c>
      <c r="AE45" s="278">
        <v>0</v>
      </c>
      <c r="AF45" s="278">
        <v>4273.8095238095239</v>
      </c>
      <c r="AG45" s="278">
        <v>4273.8095238095239</v>
      </c>
      <c r="AH45" s="278">
        <v>0</v>
      </c>
      <c r="AI45" s="279">
        <v>4273.8095238095239</v>
      </c>
      <c r="AJ45" s="277"/>
      <c r="AK45" s="280" t="e">
        <v>#REF!</v>
      </c>
      <c r="AL45" s="280" t="e">
        <v>#REF!</v>
      </c>
      <c r="AM45" s="281">
        <v>0</v>
      </c>
      <c r="AN45" s="281">
        <v>0</v>
      </c>
      <c r="AO45" s="281">
        <v>0</v>
      </c>
      <c r="AP45" s="282">
        <v>0</v>
      </c>
      <c r="AQ45" s="282">
        <v>0</v>
      </c>
      <c r="AR45" s="282">
        <v>0</v>
      </c>
      <c r="AS45" s="282">
        <v>0</v>
      </c>
      <c r="AT45" s="282">
        <v>0</v>
      </c>
      <c r="AU45" s="282">
        <v>0</v>
      </c>
      <c r="AV45" s="282">
        <v>0</v>
      </c>
      <c r="AW45" s="282">
        <v>0</v>
      </c>
      <c r="AX45" s="282">
        <v>0</v>
      </c>
      <c r="AY45" s="282">
        <v>0</v>
      </c>
      <c r="AZ45" s="282">
        <v>0</v>
      </c>
      <c r="BA45" s="282">
        <v>0</v>
      </c>
      <c r="BB45" s="281">
        <v>0</v>
      </c>
      <c r="BC45" s="281">
        <v>0</v>
      </c>
      <c r="BD45" s="283"/>
      <c r="BE45" s="284">
        <v>0.02</v>
      </c>
      <c r="BF45" s="280">
        <v>0</v>
      </c>
      <c r="BG45" s="285"/>
      <c r="BH45" s="286"/>
      <c r="BI45" s="285"/>
      <c r="BJ45" s="280">
        <v>0</v>
      </c>
      <c r="BK45" s="280">
        <v>0</v>
      </c>
      <c r="BL45" s="283"/>
      <c r="BM45" s="287">
        <v>0</v>
      </c>
      <c r="BN45" s="280">
        <v>0</v>
      </c>
      <c r="BO45" s="280">
        <v>0</v>
      </c>
      <c r="BP45" s="280" t="e">
        <v>#REF!</v>
      </c>
      <c r="BQ45" s="288" t="e">
        <v>#REF!</v>
      </c>
      <c r="BR45" s="289"/>
      <c r="BS45" s="290" t="e">
        <v>#REF!</v>
      </c>
      <c r="BU45" s="291">
        <v>0</v>
      </c>
      <c r="BV45" s="291">
        <v>0</v>
      </c>
      <c r="BW45" s="292">
        <v>0</v>
      </c>
      <c r="BX45" s="238" t="s">
        <v>859</v>
      </c>
      <c r="BY45" s="435">
        <f t="shared" si="0"/>
        <v>1</v>
      </c>
      <c r="BZ45" s="435">
        <v>1</v>
      </c>
      <c r="CA45" s="436">
        <f t="shared" si="1"/>
        <v>0</v>
      </c>
    </row>
    <row r="46" spans="1:79" s="268" customFormat="1" ht="47.25">
      <c r="A46" s="269">
        <v>33</v>
      </c>
      <c r="B46" s="269" t="s">
        <v>862</v>
      </c>
      <c r="C46" s="269" t="s">
        <v>95</v>
      </c>
      <c r="D46" s="271" t="s">
        <v>863</v>
      </c>
      <c r="E46" s="272">
        <v>41058</v>
      </c>
      <c r="F46" s="238">
        <v>11</v>
      </c>
      <c r="G46" s="296">
        <v>42430</v>
      </c>
      <c r="H46" s="272">
        <v>40909</v>
      </c>
      <c r="I46" s="272">
        <v>50405</v>
      </c>
      <c r="J46" s="269"/>
      <c r="K46" s="269" t="s">
        <v>956</v>
      </c>
      <c r="L46" s="273">
        <v>1</v>
      </c>
      <c r="M46" s="238">
        <v>1</v>
      </c>
      <c r="N46" s="269" t="s">
        <v>957</v>
      </c>
      <c r="O46" s="269" t="s">
        <v>82</v>
      </c>
      <c r="P46" s="269" t="s">
        <v>958</v>
      </c>
      <c r="Q46" s="269"/>
      <c r="R46" s="274">
        <v>10102532</v>
      </c>
      <c r="S46" s="238">
        <v>77</v>
      </c>
      <c r="T46" s="269" t="s">
        <v>135</v>
      </c>
      <c r="U46" s="269">
        <v>84</v>
      </c>
      <c r="V46" s="275">
        <v>84</v>
      </c>
      <c r="W46" s="269">
        <v>0</v>
      </c>
      <c r="X46" s="276">
        <v>42494</v>
      </c>
      <c r="Y46" s="293"/>
      <c r="Z46" s="277">
        <v>311000</v>
      </c>
      <c r="AA46" s="277"/>
      <c r="AB46" s="278">
        <v>311000</v>
      </c>
      <c r="AC46" s="278">
        <v>311000</v>
      </c>
      <c r="AD46" s="278">
        <v>0</v>
      </c>
      <c r="AE46" s="278">
        <v>0</v>
      </c>
      <c r="AF46" s="278">
        <v>3702.3809523809523</v>
      </c>
      <c r="AG46" s="278">
        <v>3702.3809523809523</v>
      </c>
      <c r="AH46" s="278">
        <v>0</v>
      </c>
      <c r="AI46" s="279">
        <v>3702.3809523809523</v>
      </c>
      <c r="AJ46" s="277"/>
      <c r="AK46" s="280" t="e">
        <v>#REF!</v>
      </c>
      <c r="AL46" s="280" t="e">
        <v>#REF!</v>
      </c>
      <c r="AM46" s="281">
        <v>0</v>
      </c>
      <c r="AN46" s="281">
        <v>0</v>
      </c>
      <c r="AO46" s="281">
        <v>0</v>
      </c>
      <c r="AP46" s="282">
        <v>0</v>
      </c>
      <c r="AQ46" s="282">
        <v>0</v>
      </c>
      <c r="AR46" s="282">
        <v>0</v>
      </c>
      <c r="AS46" s="282">
        <v>0</v>
      </c>
      <c r="AT46" s="282">
        <v>0</v>
      </c>
      <c r="AU46" s="282">
        <v>0</v>
      </c>
      <c r="AV46" s="282">
        <v>0</v>
      </c>
      <c r="AW46" s="282">
        <v>0</v>
      </c>
      <c r="AX46" s="282">
        <v>0</v>
      </c>
      <c r="AY46" s="282">
        <v>0</v>
      </c>
      <c r="AZ46" s="282">
        <v>0</v>
      </c>
      <c r="BA46" s="282">
        <v>0</v>
      </c>
      <c r="BB46" s="281">
        <v>0</v>
      </c>
      <c r="BC46" s="281">
        <v>0</v>
      </c>
      <c r="BD46" s="283"/>
      <c r="BE46" s="284">
        <v>0.02</v>
      </c>
      <c r="BF46" s="280">
        <v>0</v>
      </c>
      <c r="BG46" s="285"/>
      <c r="BH46" s="286"/>
      <c r="BI46" s="285"/>
      <c r="BJ46" s="280">
        <v>0</v>
      </c>
      <c r="BK46" s="280">
        <v>0</v>
      </c>
      <c r="BL46" s="283"/>
      <c r="BM46" s="287">
        <v>0</v>
      </c>
      <c r="BN46" s="280">
        <v>0</v>
      </c>
      <c r="BO46" s="280">
        <v>0</v>
      </c>
      <c r="BP46" s="280" t="e">
        <v>#REF!</v>
      </c>
      <c r="BQ46" s="288" t="e">
        <v>#REF!</v>
      </c>
      <c r="BR46" s="289"/>
      <c r="BS46" s="290" t="e">
        <v>#REF!</v>
      </c>
      <c r="BU46" s="291">
        <v>0</v>
      </c>
      <c r="BV46" s="291">
        <v>0</v>
      </c>
      <c r="BW46" s="292">
        <v>0</v>
      </c>
      <c r="BX46" s="238" t="s">
        <v>859</v>
      </c>
      <c r="BY46" s="435">
        <f t="shared" si="0"/>
        <v>1</v>
      </c>
      <c r="BZ46" s="435">
        <v>1</v>
      </c>
      <c r="CA46" s="436">
        <f t="shared" si="1"/>
        <v>0</v>
      </c>
    </row>
    <row r="47" spans="1:79" s="268" customFormat="1" ht="63">
      <c r="A47" s="269">
        <v>34</v>
      </c>
      <c r="B47" s="269" t="s">
        <v>862</v>
      </c>
      <c r="C47" s="269" t="s">
        <v>95</v>
      </c>
      <c r="D47" s="271" t="s">
        <v>863</v>
      </c>
      <c r="E47" s="272">
        <v>41058</v>
      </c>
      <c r="F47" s="238">
        <v>12</v>
      </c>
      <c r="G47" s="296">
        <v>42565</v>
      </c>
      <c r="H47" s="272">
        <v>40909</v>
      </c>
      <c r="I47" s="272">
        <v>50405</v>
      </c>
      <c r="J47" s="269"/>
      <c r="K47" s="269" t="s">
        <v>959</v>
      </c>
      <c r="L47" s="273"/>
      <c r="M47" s="238">
        <v>1</v>
      </c>
      <c r="N47" s="269" t="s">
        <v>960</v>
      </c>
      <c r="O47" s="269" t="s">
        <v>82</v>
      </c>
      <c r="P47" s="269" t="s">
        <v>961</v>
      </c>
      <c r="Q47" s="269"/>
      <c r="R47" s="274">
        <v>10102541</v>
      </c>
      <c r="S47" s="238">
        <v>78</v>
      </c>
      <c r="T47" s="269" t="s">
        <v>135</v>
      </c>
      <c r="U47" s="269">
        <v>84</v>
      </c>
      <c r="V47" s="275">
        <v>84</v>
      </c>
      <c r="W47" s="269">
        <v>0</v>
      </c>
      <c r="X47" s="276">
        <v>42535</v>
      </c>
      <c r="Y47" s="293"/>
      <c r="Z47" s="277">
        <v>5656384.4299999997</v>
      </c>
      <c r="AA47" s="277"/>
      <c r="AB47" s="278">
        <v>5656384.4299999997</v>
      </c>
      <c r="AC47" s="278">
        <v>2919424.2157142852</v>
      </c>
      <c r="AD47" s="278">
        <v>2736960.2142857146</v>
      </c>
      <c r="AE47" s="278">
        <v>1928905.2957142862</v>
      </c>
      <c r="AF47" s="278">
        <v>67337.909880952371</v>
      </c>
      <c r="AG47" s="278">
        <v>67337.909880952371</v>
      </c>
      <c r="AH47" s="278">
        <v>0</v>
      </c>
      <c r="AI47" s="279">
        <v>67337.909880952371</v>
      </c>
      <c r="AJ47" s="277"/>
      <c r="AK47" s="280" t="e">
        <v>#REF!</v>
      </c>
      <c r="AL47" s="280" t="e">
        <v>#REF!</v>
      </c>
      <c r="AM47" s="281">
        <v>808054.9185714284</v>
      </c>
      <c r="AN47" s="281">
        <v>808054.9185714284</v>
      </c>
      <c r="AO47" s="281">
        <v>2736960.2142857146</v>
      </c>
      <c r="AP47" s="282">
        <v>2669622.3044047621</v>
      </c>
      <c r="AQ47" s="282">
        <v>2602284.3945238097</v>
      </c>
      <c r="AR47" s="282">
        <v>2534946.4846428572</v>
      </c>
      <c r="AS47" s="282">
        <v>2467608.5747619048</v>
      </c>
      <c r="AT47" s="282">
        <v>2400270.6648809523</v>
      </c>
      <c r="AU47" s="282">
        <v>2332932.7549999999</v>
      </c>
      <c r="AV47" s="282">
        <v>2265594.8451190474</v>
      </c>
      <c r="AW47" s="282">
        <v>2198256.935238095</v>
      </c>
      <c r="AX47" s="282">
        <v>2130919.0253571426</v>
      </c>
      <c r="AY47" s="282">
        <v>2063581.1154761901</v>
      </c>
      <c r="AZ47" s="282">
        <v>1996243.2055952377</v>
      </c>
      <c r="BA47" s="282">
        <v>1928905.2957142852</v>
      </c>
      <c r="BB47" s="281">
        <v>2332932.7549999999</v>
      </c>
      <c r="BC47" s="281">
        <v>2332932.7550000004</v>
      </c>
      <c r="BD47" s="283"/>
      <c r="BE47" s="284">
        <v>0.02</v>
      </c>
      <c r="BF47" s="280">
        <v>0</v>
      </c>
      <c r="BG47" s="285"/>
      <c r="BH47" s="286"/>
      <c r="BI47" s="285"/>
      <c r="BJ47" s="280">
        <v>0</v>
      </c>
      <c r="BK47" s="280">
        <v>0</v>
      </c>
      <c r="BL47" s="283"/>
      <c r="BM47" s="287">
        <v>0</v>
      </c>
      <c r="BN47" s="280">
        <v>0</v>
      </c>
      <c r="BO47" s="280">
        <v>0</v>
      </c>
      <c r="BP47" s="280" t="e">
        <v>#REF!</v>
      </c>
      <c r="BQ47" s="288" t="e">
        <v>#REF!</v>
      </c>
      <c r="BR47" s="289"/>
      <c r="BS47" s="290" t="e">
        <v>#REF!</v>
      </c>
      <c r="BU47" s="297">
        <v>808054.92</v>
      </c>
      <c r="BV47" s="291">
        <v>1.4285716461017728E-3</v>
      </c>
      <c r="BW47" s="292">
        <v>0</v>
      </c>
      <c r="BX47" s="238" t="s">
        <v>859</v>
      </c>
      <c r="BY47" s="435">
        <f t="shared" si="0"/>
        <v>0.51612903115821029</v>
      </c>
      <c r="BZ47" s="435">
        <v>0.65898617401535309</v>
      </c>
      <c r="CA47" s="436">
        <f t="shared" si="1"/>
        <v>0.14285714285714279</v>
      </c>
    </row>
    <row r="48" spans="1:79" s="268" customFormat="1" ht="47.25">
      <c r="A48" s="269">
        <v>35</v>
      </c>
      <c r="B48" s="269" t="s">
        <v>862</v>
      </c>
      <c r="C48" s="269" t="s">
        <v>95</v>
      </c>
      <c r="D48" s="271" t="s">
        <v>863</v>
      </c>
      <c r="E48" s="272">
        <v>41058</v>
      </c>
      <c r="F48" s="238"/>
      <c r="G48" s="238"/>
      <c r="H48" s="272">
        <v>40909</v>
      </c>
      <c r="I48" s="272">
        <v>50405</v>
      </c>
      <c r="J48" s="269"/>
      <c r="K48" s="269" t="s">
        <v>962</v>
      </c>
      <c r="L48" s="273"/>
      <c r="M48" s="238">
        <v>1</v>
      </c>
      <c r="N48" s="269" t="s">
        <v>963</v>
      </c>
      <c r="O48" s="269" t="s">
        <v>82</v>
      </c>
      <c r="P48" s="269" t="s">
        <v>964</v>
      </c>
      <c r="Q48" s="269"/>
      <c r="R48" s="274">
        <v>10102550</v>
      </c>
      <c r="S48" s="238">
        <v>79</v>
      </c>
      <c r="T48" s="269" t="s">
        <v>135</v>
      </c>
      <c r="U48" s="269">
        <v>84</v>
      </c>
      <c r="V48" s="275">
        <v>84</v>
      </c>
      <c r="W48" s="269">
        <v>0</v>
      </c>
      <c r="X48" s="276">
        <v>42734</v>
      </c>
      <c r="Y48" s="293"/>
      <c r="Z48" s="277">
        <v>1367453.93</v>
      </c>
      <c r="AA48" s="277"/>
      <c r="AB48" s="278">
        <v>1367453.93</v>
      </c>
      <c r="AC48" s="278">
        <v>1367453.93</v>
      </c>
      <c r="AD48" s="278">
        <v>0</v>
      </c>
      <c r="AE48" s="278">
        <v>0</v>
      </c>
      <c r="AF48" s="278">
        <v>16279.213452380951</v>
      </c>
      <c r="AG48" s="278">
        <v>16279.213452380951</v>
      </c>
      <c r="AH48" s="278">
        <v>0</v>
      </c>
      <c r="AI48" s="279">
        <v>16279.213452380951</v>
      </c>
      <c r="AJ48" s="277"/>
      <c r="AK48" s="280" t="e">
        <v>#REF!</v>
      </c>
      <c r="AL48" s="280" t="e">
        <v>#REF!</v>
      </c>
      <c r="AM48" s="281">
        <v>0</v>
      </c>
      <c r="AN48" s="281">
        <v>0</v>
      </c>
      <c r="AO48" s="281">
        <v>0</v>
      </c>
      <c r="AP48" s="282">
        <v>0</v>
      </c>
      <c r="AQ48" s="282">
        <v>0</v>
      </c>
      <c r="AR48" s="282">
        <v>0</v>
      </c>
      <c r="AS48" s="282">
        <v>0</v>
      </c>
      <c r="AT48" s="282">
        <v>0</v>
      </c>
      <c r="AU48" s="282">
        <v>0</v>
      </c>
      <c r="AV48" s="282">
        <v>0</v>
      </c>
      <c r="AW48" s="282">
        <v>0</v>
      </c>
      <c r="AX48" s="282">
        <v>0</v>
      </c>
      <c r="AY48" s="282">
        <v>0</v>
      </c>
      <c r="AZ48" s="282">
        <v>0</v>
      </c>
      <c r="BA48" s="282">
        <v>0</v>
      </c>
      <c r="BB48" s="281">
        <v>0</v>
      </c>
      <c r="BC48" s="281">
        <v>0</v>
      </c>
      <c r="BD48" s="283"/>
      <c r="BE48" s="284">
        <v>0.02</v>
      </c>
      <c r="BF48" s="280">
        <v>0</v>
      </c>
      <c r="BG48" s="285"/>
      <c r="BH48" s="286"/>
      <c r="BI48" s="285"/>
      <c r="BJ48" s="280">
        <v>0</v>
      </c>
      <c r="BK48" s="280">
        <v>0</v>
      </c>
      <c r="BL48" s="283"/>
      <c r="BM48" s="287">
        <v>0</v>
      </c>
      <c r="BN48" s="280">
        <v>0</v>
      </c>
      <c r="BO48" s="280">
        <v>0</v>
      </c>
      <c r="BP48" s="280" t="e">
        <v>#REF!</v>
      </c>
      <c r="BQ48" s="288" t="e">
        <v>#REF!</v>
      </c>
      <c r="BR48" s="289"/>
      <c r="BS48" s="290" t="e">
        <v>#REF!</v>
      </c>
      <c r="BU48" s="291">
        <v>0</v>
      </c>
      <c r="BV48" s="291">
        <v>0</v>
      </c>
      <c r="BW48" s="292">
        <v>0</v>
      </c>
      <c r="BX48" s="238" t="s">
        <v>859</v>
      </c>
      <c r="BY48" s="435">
        <f t="shared" si="0"/>
        <v>1</v>
      </c>
      <c r="BZ48" s="435">
        <v>1</v>
      </c>
      <c r="CA48" s="436">
        <f t="shared" si="1"/>
        <v>0</v>
      </c>
    </row>
    <row r="49" spans="1:79" s="268" customFormat="1" ht="47.25">
      <c r="A49" s="269">
        <v>36</v>
      </c>
      <c r="B49" s="269" t="s">
        <v>862</v>
      </c>
      <c r="C49" s="269" t="s">
        <v>95</v>
      </c>
      <c r="D49" s="271" t="s">
        <v>863</v>
      </c>
      <c r="E49" s="272">
        <v>41058</v>
      </c>
      <c r="F49" s="238"/>
      <c r="G49" s="238"/>
      <c r="H49" s="272">
        <v>40909</v>
      </c>
      <c r="I49" s="272">
        <v>50405</v>
      </c>
      <c r="J49" s="269"/>
      <c r="K49" s="269" t="s">
        <v>965</v>
      </c>
      <c r="L49" s="273"/>
      <c r="M49" s="238">
        <v>1.64</v>
      </c>
      <c r="N49" s="269" t="s">
        <v>966</v>
      </c>
      <c r="O49" s="269" t="s">
        <v>82</v>
      </c>
      <c r="P49" s="269" t="s">
        <v>967</v>
      </c>
      <c r="Q49" s="269"/>
      <c r="R49" s="274">
        <v>10103134</v>
      </c>
      <c r="S49" s="238">
        <v>80</v>
      </c>
      <c r="T49" s="269" t="s">
        <v>87</v>
      </c>
      <c r="U49" s="269">
        <v>240</v>
      </c>
      <c r="V49" s="275">
        <v>240</v>
      </c>
      <c r="W49" s="269">
        <v>0</v>
      </c>
      <c r="X49" s="276">
        <v>39675</v>
      </c>
      <c r="Y49" s="293"/>
      <c r="Z49" s="277">
        <v>1307463.71</v>
      </c>
      <c r="AA49" s="277"/>
      <c r="AB49" s="278">
        <v>1307463.71</v>
      </c>
      <c r="AC49" s="278">
        <v>740896.43200000003</v>
      </c>
      <c r="AD49" s="278">
        <v>566567.27799999993</v>
      </c>
      <c r="AE49" s="278">
        <v>501194.09249999991</v>
      </c>
      <c r="AF49" s="278">
        <v>5447.7654583333333</v>
      </c>
      <c r="AG49" s="278">
        <v>5447.7654583333333</v>
      </c>
      <c r="AH49" s="278">
        <v>0</v>
      </c>
      <c r="AI49" s="279">
        <v>5447.7654583333333</v>
      </c>
      <c r="AJ49" s="277"/>
      <c r="AK49" s="280" t="e">
        <v>#REF!</v>
      </c>
      <c r="AL49" s="280" t="e">
        <v>#REF!</v>
      </c>
      <c r="AM49" s="281">
        <v>65373.1855</v>
      </c>
      <c r="AN49" s="281">
        <v>65373.1855</v>
      </c>
      <c r="AO49" s="281">
        <v>566567.27799999993</v>
      </c>
      <c r="AP49" s="282">
        <v>561119.51254166663</v>
      </c>
      <c r="AQ49" s="282">
        <v>555671.74708333332</v>
      </c>
      <c r="AR49" s="282">
        <v>550223.98162500001</v>
      </c>
      <c r="AS49" s="282">
        <v>544776.21616666671</v>
      </c>
      <c r="AT49" s="282">
        <v>539328.4507083334</v>
      </c>
      <c r="AU49" s="282">
        <v>533880.6852500001</v>
      </c>
      <c r="AV49" s="282">
        <v>528432.91979166679</v>
      </c>
      <c r="AW49" s="282">
        <v>522985.15433333348</v>
      </c>
      <c r="AX49" s="282">
        <v>517537.38887500018</v>
      </c>
      <c r="AY49" s="282">
        <v>512089.62341666687</v>
      </c>
      <c r="AZ49" s="282">
        <v>506641.85795833357</v>
      </c>
      <c r="BA49" s="282">
        <v>501194.09250000026</v>
      </c>
      <c r="BB49" s="281">
        <v>533880.6852500001</v>
      </c>
      <c r="BC49" s="281">
        <v>533880.68524999986</v>
      </c>
      <c r="BD49" s="283"/>
      <c r="BE49" s="284">
        <v>0.02</v>
      </c>
      <c r="BF49" s="280">
        <v>0</v>
      </c>
      <c r="BG49" s="285"/>
      <c r="BH49" s="286"/>
      <c r="BI49" s="285"/>
      <c r="BJ49" s="280">
        <v>0</v>
      </c>
      <c r="BK49" s="280">
        <v>0</v>
      </c>
      <c r="BL49" s="283"/>
      <c r="BM49" s="287">
        <v>0</v>
      </c>
      <c r="BN49" s="280">
        <v>0</v>
      </c>
      <c r="BO49" s="280">
        <v>0</v>
      </c>
      <c r="BP49" s="280" t="e">
        <v>#REF!</v>
      </c>
      <c r="BQ49" s="288" t="e">
        <v>#REF!</v>
      </c>
      <c r="BR49" s="289"/>
      <c r="BS49" s="290" t="e">
        <v>#REF!</v>
      </c>
      <c r="BU49" s="297">
        <v>65373.24</v>
      </c>
      <c r="BV49" s="291">
        <v>5.4499999998370185E-2</v>
      </c>
      <c r="BW49" s="292">
        <v>0</v>
      </c>
      <c r="BX49" s="238" t="s">
        <v>857</v>
      </c>
      <c r="BY49" s="435">
        <f t="shared" si="0"/>
        <v>0.56666691880878284</v>
      </c>
      <c r="BZ49" s="435">
        <v>0.61666691880878288</v>
      </c>
      <c r="CA49" s="436">
        <f t="shared" si="1"/>
        <v>5.0000000000000044E-2</v>
      </c>
    </row>
    <row r="50" spans="1:79" s="268" customFormat="1" ht="47.25">
      <c r="A50" s="269">
        <v>37</v>
      </c>
      <c r="B50" s="269" t="s">
        <v>862</v>
      </c>
      <c r="C50" s="269" t="s">
        <v>95</v>
      </c>
      <c r="D50" s="271" t="s">
        <v>863</v>
      </c>
      <c r="E50" s="272">
        <v>41058</v>
      </c>
      <c r="F50" s="238"/>
      <c r="G50" s="238"/>
      <c r="H50" s="272">
        <v>40909</v>
      </c>
      <c r="I50" s="272">
        <v>50405</v>
      </c>
      <c r="J50" s="269"/>
      <c r="K50" s="269" t="s">
        <v>968</v>
      </c>
      <c r="L50" s="273"/>
      <c r="M50" s="238">
        <v>0.24</v>
      </c>
      <c r="N50" s="269" t="s">
        <v>969</v>
      </c>
      <c r="O50" s="269" t="s">
        <v>82</v>
      </c>
      <c r="P50" s="269" t="s">
        <v>970</v>
      </c>
      <c r="Q50" s="269"/>
      <c r="R50" s="274">
        <v>10103135</v>
      </c>
      <c r="S50" s="238">
        <v>81</v>
      </c>
      <c r="T50" s="269" t="s">
        <v>131</v>
      </c>
      <c r="U50" s="269">
        <v>361</v>
      </c>
      <c r="V50" s="275">
        <v>361</v>
      </c>
      <c r="W50" s="269">
        <v>0</v>
      </c>
      <c r="X50" s="276">
        <v>39675</v>
      </c>
      <c r="Y50" s="293"/>
      <c r="Z50" s="277">
        <v>192219.13</v>
      </c>
      <c r="AA50" s="277"/>
      <c r="AB50" s="278">
        <v>192219.13</v>
      </c>
      <c r="AC50" s="278">
        <v>96038.35227146816</v>
      </c>
      <c r="AD50" s="278">
        <v>96180.777728531844</v>
      </c>
      <c r="AE50" s="278">
        <v>89791.222160664809</v>
      </c>
      <c r="AF50" s="278">
        <v>532.46296398891968</v>
      </c>
      <c r="AG50" s="278">
        <v>532.46296398891968</v>
      </c>
      <c r="AH50" s="278">
        <v>0</v>
      </c>
      <c r="AI50" s="279">
        <v>532.46296398891968</v>
      </c>
      <c r="AJ50" s="277"/>
      <c r="AK50" s="280" t="e">
        <v>#REF!</v>
      </c>
      <c r="AL50" s="280" t="e">
        <v>#REF!</v>
      </c>
      <c r="AM50" s="281">
        <v>6389.5555678670362</v>
      </c>
      <c r="AN50" s="281">
        <v>6389.5555678670362</v>
      </c>
      <c r="AO50" s="281">
        <v>96180.777728531844</v>
      </c>
      <c r="AP50" s="282">
        <v>95648.314764542927</v>
      </c>
      <c r="AQ50" s="282">
        <v>95115.85180055401</v>
      </c>
      <c r="AR50" s="282">
        <v>94583.388836565093</v>
      </c>
      <c r="AS50" s="282">
        <v>94050.925872576176</v>
      </c>
      <c r="AT50" s="282">
        <v>93518.462908587258</v>
      </c>
      <c r="AU50" s="282">
        <v>92985.999944598341</v>
      </c>
      <c r="AV50" s="282">
        <v>92453.536980609424</v>
      </c>
      <c r="AW50" s="282">
        <v>91921.074016620507</v>
      </c>
      <c r="AX50" s="282">
        <v>91388.61105263159</v>
      </c>
      <c r="AY50" s="282">
        <v>90856.148088642673</v>
      </c>
      <c r="AZ50" s="282">
        <v>90323.685124653755</v>
      </c>
      <c r="BA50" s="282">
        <v>89791.222160664838</v>
      </c>
      <c r="BB50" s="281">
        <v>92985.999944598341</v>
      </c>
      <c r="BC50" s="281">
        <v>92985.999944598327</v>
      </c>
      <c r="BD50" s="283"/>
      <c r="BE50" s="284">
        <v>0.02</v>
      </c>
      <c r="BF50" s="280">
        <v>0</v>
      </c>
      <c r="BG50" s="285"/>
      <c r="BH50" s="286"/>
      <c r="BI50" s="285"/>
      <c r="BJ50" s="280">
        <v>0</v>
      </c>
      <c r="BK50" s="280">
        <v>0</v>
      </c>
      <c r="BL50" s="283"/>
      <c r="BM50" s="287">
        <v>0</v>
      </c>
      <c r="BN50" s="280">
        <v>0</v>
      </c>
      <c r="BO50" s="280">
        <v>0</v>
      </c>
      <c r="BP50" s="280" t="e">
        <v>#REF!</v>
      </c>
      <c r="BQ50" s="288" t="e">
        <v>#REF!</v>
      </c>
      <c r="BR50" s="289"/>
      <c r="BS50" s="290" t="e">
        <v>#REF!</v>
      </c>
      <c r="BU50" s="297">
        <v>6389.52</v>
      </c>
      <c r="BV50" s="291">
        <v>-3.5567867035751988E-2</v>
      </c>
      <c r="BW50" s="292">
        <v>0</v>
      </c>
      <c r="BX50" s="238" t="s">
        <v>857</v>
      </c>
      <c r="BY50" s="435">
        <f t="shared" si="0"/>
        <v>0.49962952319817572</v>
      </c>
      <c r="BZ50" s="435">
        <v>0.53287052042809269</v>
      </c>
      <c r="CA50" s="436">
        <f t="shared" si="1"/>
        <v>3.3240997229916969E-2</v>
      </c>
    </row>
    <row r="51" spans="1:79" s="268" customFormat="1" ht="47.25">
      <c r="A51" s="269">
        <v>38</v>
      </c>
      <c r="B51" s="269" t="s">
        <v>862</v>
      </c>
      <c r="C51" s="269" t="s">
        <v>95</v>
      </c>
      <c r="D51" s="271" t="s">
        <v>863</v>
      </c>
      <c r="E51" s="272">
        <v>41058</v>
      </c>
      <c r="F51" s="238"/>
      <c r="G51" s="238"/>
      <c r="H51" s="272">
        <v>40909</v>
      </c>
      <c r="I51" s="272">
        <v>50405</v>
      </c>
      <c r="J51" s="269"/>
      <c r="K51" s="269" t="s">
        <v>971</v>
      </c>
      <c r="L51" s="273"/>
      <c r="M51" s="238">
        <v>3.4350000000000001</v>
      </c>
      <c r="N51" s="269" t="s">
        <v>972</v>
      </c>
      <c r="O51" s="269" t="s">
        <v>82</v>
      </c>
      <c r="P51" s="269" t="s">
        <v>973</v>
      </c>
      <c r="Q51" s="269"/>
      <c r="R51" s="274">
        <v>10103148</v>
      </c>
      <c r="S51" s="238">
        <v>82</v>
      </c>
      <c r="T51" s="269" t="s">
        <v>266</v>
      </c>
      <c r="U51" s="269">
        <v>300</v>
      </c>
      <c r="V51" s="275">
        <v>300</v>
      </c>
      <c r="W51" s="269">
        <v>0</v>
      </c>
      <c r="X51" s="276">
        <v>39975</v>
      </c>
      <c r="Y51" s="293"/>
      <c r="Z51" s="277">
        <v>22876</v>
      </c>
      <c r="AA51" s="277"/>
      <c r="AB51" s="278">
        <v>22876</v>
      </c>
      <c r="AC51" s="278">
        <v>9607.61</v>
      </c>
      <c r="AD51" s="278">
        <v>13268.39</v>
      </c>
      <c r="AE51" s="278">
        <v>12353.349999999999</v>
      </c>
      <c r="AF51" s="278">
        <v>76.25333333333333</v>
      </c>
      <c r="AG51" s="278">
        <v>76.25333333333333</v>
      </c>
      <c r="AH51" s="278">
        <v>0</v>
      </c>
      <c r="AI51" s="279">
        <v>76.25333333333333</v>
      </c>
      <c r="AJ51" s="277"/>
      <c r="AK51" s="280" t="e">
        <v>#REF!</v>
      </c>
      <c r="AL51" s="280" t="e">
        <v>#REF!</v>
      </c>
      <c r="AM51" s="281">
        <v>915.04</v>
      </c>
      <c r="AN51" s="281">
        <v>915.04</v>
      </c>
      <c r="AO51" s="281">
        <v>13268.39</v>
      </c>
      <c r="AP51" s="282">
        <v>13192.136666666665</v>
      </c>
      <c r="AQ51" s="282">
        <v>13115.883333333331</v>
      </c>
      <c r="AR51" s="282">
        <v>13039.629999999997</v>
      </c>
      <c r="AS51" s="282">
        <v>12963.376666666663</v>
      </c>
      <c r="AT51" s="282">
        <v>12887.123333333329</v>
      </c>
      <c r="AU51" s="282">
        <v>12810.869999999995</v>
      </c>
      <c r="AV51" s="282">
        <v>12734.616666666661</v>
      </c>
      <c r="AW51" s="282">
        <v>12658.363333333327</v>
      </c>
      <c r="AX51" s="282">
        <v>12582.109999999993</v>
      </c>
      <c r="AY51" s="282">
        <v>12505.856666666659</v>
      </c>
      <c r="AZ51" s="282">
        <v>12429.603333333325</v>
      </c>
      <c r="BA51" s="282">
        <v>12353.349999999991</v>
      </c>
      <c r="BB51" s="281">
        <v>12810.869999999995</v>
      </c>
      <c r="BC51" s="281">
        <v>12810.869999999999</v>
      </c>
      <c r="BD51" s="283"/>
      <c r="BE51" s="284">
        <v>0.02</v>
      </c>
      <c r="BF51" s="280">
        <v>0</v>
      </c>
      <c r="BG51" s="285"/>
      <c r="BH51" s="286"/>
      <c r="BI51" s="285"/>
      <c r="BJ51" s="280">
        <v>0</v>
      </c>
      <c r="BK51" s="280">
        <v>0</v>
      </c>
      <c r="BL51" s="283"/>
      <c r="BM51" s="287">
        <v>0</v>
      </c>
      <c r="BN51" s="280">
        <v>0</v>
      </c>
      <c r="BO51" s="280">
        <v>0</v>
      </c>
      <c r="BP51" s="280" t="e">
        <v>#REF!</v>
      </c>
      <c r="BQ51" s="288" t="e">
        <v>#REF!</v>
      </c>
      <c r="BR51" s="289"/>
      <c r="BS51" s="290" t="e">
        <v>#REF!</v>
      </c>
      <c r="BU51" s="298">
        <v>915</v>
      </c>
      <c r="BV51" s="291">
        <v>-3.999999999996362E-2</v>
      </c>
      <c r="BW51" s="292">
        <v>0</v>
      </c>
      <c r="BX51" s="238" t="s">
        <v>857</v>
      </c>
      <c r="BY51" s="435">
        <f t="shared" si="0"/>
        <v>0.41998644867983914</v>
      </c>
      <c r="BZ51" s="435">
        <v>0.45998644867983918</v>
      </c>
      <c r="CA51" s="436">
        <f t="shared" si="1"/>
        <v>4.0000000000000036E-2</v>
      </c>
    </row>
    <row r="52" spans="1:79" s="268" customFormat="1" ht="47.25">
      <c r="A52" s="269">
        <v>39</v>
      </c>
      <c r="B52" s="269" t="s">
        <v>862</v>
      </c>
      <c r="C52" s="269" t="s">
        <v>95</v>
      </c>
      <c r="D52" s="271" t="s">
        <v>863</v>
      </c>
      <c r="E52" s="272">
        <v>41058</v>
      </c>
      <c r="F52" s="238"/>
      <c r="G52" s="238"/>
      <c r="H52" s="272">
        <v>40909</v>
      </c>
      <c r="I52" s="272">
        <v>50405</v>
      </c>
      <c r="J52" s="269"/>
      <c r="K52" s="269" t="s">
        <v>974</v>
      </c>
      <c r="L52" s="273"/>
      <c r="M52" s="238">
        <v>0.16800000000000001</v>
      </c>
      <c r="N52" s="269" t="s">
        <v>975</v>
      </c>
      <c r="O52" s="269" t="s">
        <v>82</v>
      </c>
      <c r="P52" s="269" t="s">
        <v>976</v>
      </c>
      <c r="Q52" s="269"/>
      <c r="R52" s="274">
        <v>10103245</v>
      </c>
      <c r="S52" s="238">
        <v>83</v>
      </c>
      <c r="T52" s="269" t="s">
        <v>87</v>
      </c>
      <c r="U52" s="269">
        <v>240</v>
      </c>
      <c r="V52" s="275">
        <v>240</v>
      </c>
      <c r="W52" s="269">
        <v>0</v>
      </c>
      <c r="X52" s="276">
        <v>40154</v>
      </c>
      <c r="Y52" s="293"/>
      <c r="Z52" s="277">
        <v>793817.81</v>
      </c>
      <c r="AA52" s="277"/>
      <c r="AB52" s="278">
        <v>793817.81</v>
      </c>
      <c r="AC52" s="278">
        <v>392541.66199999995</v>
      </c>
      <c r="AD52" s="278">
        <v>401276.1480000001</v>
      </c>
      <c r="AE52" s="278">
        <v>361585.25750000012</v>
      </c>
      <c r="AF52" s="278">
        <v>3307.5742083333334</v>
      </c>
      <c r="AG52" s="278">
        <v>3307.5742083333334</v>
      </c>
      <c r="AH52" s="278">
        <v>0</v>
      </c>
      <c r="AI52" s="279">
        <v>3307.5742083333334</v>
      </c>
      <c r="AJ52" s="277"/>
      <c r="AK52" s="280" t="e">
        <v>#REF!</v>
      </c>
      <c r="AL52" s="280" t="e">
        <v>#REF!</v>
      </c>
      <c r="AM52" s="281">
        <v>39690.890500000001</v>
      </c>
      <c r="AN52" s="281">
        <v>39690.890500000001</v>
      </c>
      <c r="AO52" s="281">
        <v>401276.1480000001</v>
      </c>
      <c r="AP52" s="282">
        <v>397968.57379166677</v>
      </c>
      <c r="AQ52" s="282">
        <v>394660.99958333344</v>
      </c>
      <c r="AR52" s="282">
        <v>391353.42537500011</v>
      </c>
      <c r="AS52" s="282">
        <v>388045.85116666678</v>
      </c>
      <c r="AT52" s="282">
        <v>384738.27695833344</v>
      </c>
      <c r="AU52" s="282">
        <v>381430.70275000011</v>
      </c>
      <c r="AV52" s="282">
        <v>378123.12854166678</v>
      </c>
      <c r="AW52" s="282">
        <v>374815.55433333345</v>
      </c>
      <c r="AX52" s="282">
        <v>371507.98012500012</v>
      </c>
      <c r="AY52" s="282">
        <v>368200.40591666679</v>
      </c>
      <c r="AZ52" s="282">
        <v>364892.83170833346</v>
      </c>
      <c r="BA52" s="282">
        <v>361585.25750000012</v>
      </c>
      <c r="BB52" s="281">
        <v>381430.70275000011</v>
      </c>
      <c r="BC52" s="281">
        <v>381430.70275000011</v>
      </c>
      <c r="BD52" s="283"/>
      <c r="BE52" s="284">
        <v>0.02</v>
      </c>
      <c r="BF52" s="280">
        <v>0</v>
      </c>
      <c r="BG52" s="285"/>
      <c r="BH52" s="286"/>
      <c r="BI52" s="285"/>
      <c r="BJ52" s="280">
        <v>0</v>
      </c>
      <c r="BK52" s="280">
        <v>0</v>
      </c>
      <c r="BL52" s="283"/>
      <c r="BM52" s="287">
        <v>0</v>
      </c>
      <c r="BN52" s="280">
        <v>0</v>
      </c>
      <c r="BO52" s="280">
        <v>0</v>
      </c>
      <c r="BP52" s="280" t="e">
        <v>#REF!</v>
      </c>
      <c r="BQ52" s="288" t="e">
        <v>#REF!</v>
      </c>
      <c r="BR52" s="289"/>
      <c r="BS52" s="290" t="e">
        <v>#REF!</v>
      </c>
      <c r="BU52" s="297">
        <v>39690.839999999997</v>
      </c>
      <c r="BV52" s="291">
        <v>-5.0500000004831236E-2</v>
      </c>
      <c r="BW52" s="292">
        <v>0</v>
      </c>
      <c r="BX52" s="238" t="s">
        <v>857</v>
      </c>
      <c r="BY52" s="435">
        <f t="shared" si="0"/>
        <v>0.49449843157336054</v>
      </c>
      <c r="BZ52" s="435">
        <v>0.54449843157336053</v>
      </c>
      <c r="CA52" s="436">
        <f t="shared" si="1"/>
        <v>4.9999999999999989E-2</v>
      </c>
    </row>
    <row r="53" spans="1:79" s="268" customFormat="1" ht="47.25">
      <c r="A53" s="269">
        <v>40</v>
      </c>
      <c r="B53" s="269" t="s">
        <v>862</v>
      </c>
      <c r="C53" s="269" t="s">
        <v>95</v>
      </c>
      <c r="D53" s="271" t="s">
        <v>863</v>
      </c>
      <c r="E53" s="272">
        <v>41058</v>
      </c>
      <c r="F53" s="238"/>
      <c r="G53" s="238"/>
      <c r="H53" s="272">
        <v>40909</v>
      </c>
      <c r="I53" s="272">
        <v>50405</v>
      </c>
      <c r="J53" s="269"/>
      <c r="K53" s="269" t="s">
        <v>977</v>
      </c>
      <c r="L53" s="273"/>
      <c r="M53" s="238">
        <v>1.4748000000000001</v>
      </c>
      <c r="N53" s="269" t="s">
        <v>978</v>
      </c>
      <c r="O53" s="269" t="s">
        <v>82</v>
      </c>
      <c r="P53" s="269" t="s">
        <v>979</v>
      </c>
      <c r="Q53" s="269"/>
      <c r="R53" s="274">
        <v>10103329</v>
      </c>
      <c r="S53" s="238">
        <v>84</v>
      </c>
      <c r="T53" s="269" t="s">
        <v>87</v>
      </c>
      <c r="U53" s="269">
        <v>240</v>
      </c>
      <c r="V53" s="275">
        <v>240</v>
      </c>
      <c r="W53" s="269">
        <v>0</v>
      </c>
      <c r="X53" s="276">
        <v>39233</v>
      </c>
      <c r="Y53" s="293"/>
      <c r="Z53" s="277">
        <v>665115.06999999995</v>
      </c>
      <c r="AA53" s="277"/>
      <c r="AB53" s="278">
        <v>665115.06999999995</v>
      </c>
      <c r="AC53" s="278">
        <v>346669.93400000001</v>
      </c>
      <c r="AD53" s="278">
        <v>318445.13599999994</v>
      </c>
      <c r="AE53" s="278">
        <v>285189.38249999995</v>
      </c>
      <c r="AF53" s="278">
        <v>2771.3127916666663</v>
      </c>
      <c r="AG53" s="278">
        <v>2771.3127916666663</v>
      </c>
      <c r="AH53" s="278">
        <v>0</v>
      </c>
      <c r="AI53" s="279">
        <v>2771.3127916666663</v>
      </c>
      <c r="AJ53" s="277"/>
      <c r="AK53" s="280" t="e">
        <v>#REF!</v>
      </c>
      <c r="AL53" s="280" t="e">
        <v>#REF!</v>
      </c>
      <c r="AM53" s="281">
        <v>33255.753499999992</v>
      </c>
      <c r="AN53" s="281">
        <v>33255.753499999992</v>
      </c>
      <c r="AO53" s="281">
        <v>318445.13599999994</v>
      </c>
      <c r="AP53" s="282">
        <v>315673.82320833328</v>
      </c>
      <c r="AQ53" s="282">
        <v>312902.51041666663</v>
      </c>
      <c r="AR53" s="282">
        <v>310131.19762499997</v>
      </c>
      <c r="AS53" s="282">
        <v>307359.88483333332</v>
      </c>
      <c r="AT53" s="282">
        <v>304588.57204166666</v>
      </c>
      <c r="AU53" s="282">
        <v>301817.25925</v>
      </c>
      <c r="AV53" s="282">
        <v>299045.94645833335</v>
      </c>
      <c r="AW53" s="282">
        <v>296274.63366666669</v>
      </c>
      <c r="AX53" s="282">
        <v>293503.32087500003</v>
      </c>
      <c r="AY53" s="282">
        <v>290732.00808333338</v>
      </c>
      <c r="AZ53" s="282">
        <v>287960.69529166672</v>
      </c>
      <c r="BA53" s="282">
        <v>285189.38250000007</v>
      </c>
      <c r="BB53" s="281">
        <v>301817.25925</v>
      </c>
      <c r="BC53" s="281">
        <v>301817.25924999994</v>
      </c>
      <c r="BD53" s="283"/>
      <c r="BE53" s="284">
        <v>0.02</v>
      </c>
      <c r="BF53" s="280">
        <v>0</v>
      </c>
      <c r="BG53" s="285"/>
      <c r="BH53" s="286"/>
      <c r="BI53" s="285"/>
      <c r="BJ53" s="280">
        <v>0</v>
      </c>
      <c r="BK53" s="280">
        <v>0</v>
      </c>
      <c r="BL53" s="283"/>
      <c r="BM53" s="287">
        <v>0</v>
      </c>
      <c r="BN53" s="280">
        <v>0</v>
      </c>
      <c r="BO53" s="280">
        <v>0</v>
      </c>
      <c r="BP53" s="280" t="e">
        <v>#REF!</v>
      </c>
      <c r="BQ53" s="288" t="e">
        <v>#REF!</v>
      </c>
      <c r="BR53" s="289"/>
      <c r="BS53" s="290" t="e">
        <v>#REF!</v>
      </c>
      <c r="BU53" s="291">
        <v>33255.72</v>
      </c>
      <c r="BV53" s="291">
        <v>-3.3499999990453944E-2</v>
      </c>
      <c r="BW53" s="292">
        <v>0</v>
      </c>
      <c r="BX53" s="238" t="s">
        <v>857</v>
      </c>
      <c r="BY53" s="435">
        <f t="shared" si="0"/>
        <v>0.52121798112317619</v>
      </c>
      <c r="BZ53" s="435">
        <v>0.57121798112317623</v>
      </c>
      <c r="CA53" s="436">
        <f t="shared" si="1"/>
        <v>5.0000000000000044E-2</v>
      </c>
    </row>
    <row r="54" spans="1:79" s="268" customFormat="1" ht="47.25">
      <c r="A54" s="269">
        <v>41</v>
      </c>
      <c r="B54" s="269" t="s">
        <v>862</v>
      </c>
      <c r="C54" s="269" t="s">
        <v>95</v>
      </c>
      <c r="D54" s="271" t="s">
        <v>863</v>
      </c>
      <c r="E54" s="272">
        <v>41058</v>
      </c>
      <c r="F54" s="238"/>
      <c r="G54" s="238"/>
      <c r="H54" s="272">
        <v>40909</v>
      </c>
      <c r="I54" s="272">
        <v>50405</v>
      </c>
      <c r="J54" s="269"/>
      <c r="K54" s="269" t="s">
        <v>980</v>
      </c>
      <c r="L54" s="273"/>
      <c r="M54" s="238">
        <v>0.3</v>
      </c>
      <c r="N54" s="269" t="s">
        <v>981</v>
      </c>
      <c r="O54" s="269" t="s">
        <v>82</v>
      </c>
      <c r="P54" s="269" t="s">
        <v>982</v>
      </c>
      <c r="Q54" s="269"/>
      <c r="R54" s="274">
        <v>10103349</v>
      </c>
      <c r="S54" s="238">
        <v>85</v>
      </c>
      <c r="T54" s="269" t="s">
        <v>266</v>
      </c>
      <c r="U54" s="269">
        <v>300</v>
      </c>
      <c r="V54" s="275">
        <v>300</v>
      </c>
      <c r="W54" s="269">
        <v>0</v>
      </c>
      <c r="X54" s="276">
        <v>25781</v>
      </c>
      <c r="Y54" s="293"/>
      <c r="Z54" s="277">
        <v>175000</v>
      </c>
      <c r="AA54" s="277"/>
      <c r="AB54" s="278">
        <v>175000</v>
      </c>
      <c r="AC54" s="278">
        <v>175000</v>
      </c>
      <c r="AD54" s="278">
        <v>0</v>
      </c>
      <c r="AE54" s="278">
        <v>0</v>
      </c>
      <c r="AF54" s="278">
        <v>583.33333333333337</v>
      </c>
      <c r="AG54" s="278">
        <v>583.33333333333337</v>
      </c>
      <c r="AH54" s="278">
        <v>0</v>
      </c>
      <c r="AI54" s="279">
        <v>583.33333333333337</v>
      </c>
      <c r="AJ54" s="277"/>
      <c r="AK54" s="280" t="e">
        <v>#REF!</v>
      </c>
      <c r="AL54" s="280" t="e">
        <v>#REF!</v>
      </c>
      <c r="AM54" s="281">
        <v>0</v>
      </c>
      <c r="AN54" s="281">
        <v>0</v>
      </c>
      <c r="AO54" s="281">
        <v>0</v>
      </c>
      <c r="AP54" s="282">
        <v>0</v>
      </c>
      <c r="AQ54" s="282">
        <v>0</v>
      </c>
      <c r="AR54" s="282">
        <v>0</v>
      </c>
      <c r="AS54" s="282">
        <v>0</v>
      </c>
      <c r="AT54" s="282">
        <v>0</v>
      </c>
      <c r="AU54" s="282">
        <v>0</v>
      </c>
      <c r="AV54" s="282">
        <v>0</v>
      </c>
      <c r="AW54" s="282">
        <v>0</v>
      </c>
      <c r="AX54" s="282">
        <v>0</v>
      </c>
      <c r="AY54" s="282">
        <v>0</v>
      </c>
      <c r="AZ54" s="282">
        <v>0</v>
      </c>
      <c r="BA54" s="282">
        <v>0</v>
      </c>
      <c r="BB54" s="281">
        <v>0</v>
      </c>
      <c r="BC54" s="281">
        <v>0</v>
      </c>
      <c r="BD54" s="283"/>
      <c r="BE54" s="284">
        <v>0.02</v>
      </c>
      <c r="BF54" s="280">
        <v>0</v>
      </c>
      <c r="BG54" s="285"/>
      <c r="BH54" s="286"/>
      <c r="BI54" s="285"/>
      <c r="BJ54" s="280">
        <v>0</v>
      </c>
      <c r="BK54" s="280">
        <v>0</v>
      </c>
      <c r="BL54" s="283"/>
      <c r="BM54" s="287">
        <v>0</v>
      </c>
      <c r="BN54" s="280">
        <v>0</v>
      </c>
      <c r="BO54" s="280">
        <v>0</v>
      </c>
      <c r="BP54" s="280" t="e">
        <v>#REF!</v>
      </c>
      <c r="BQ54" s="288" t="e">
        <v>#REF!</v>
      </c>
      <c r="BR54" s="289"/>
      <c r="BS54" s="290" t="e">
        <v>#REF!</v>
      </c>
      <c r="BU54" s="291"/>
      <c r="BV54" s="291">
        <v>0</v>
      </c>
      <c r="BW54" s="292">
        <v>0</v>
      </c>
      <c r="BX54" s="238" t="s">
        <v>859</v>
      </c>
      <c r="BY54" s="435">
        <f t="shared" si="0"/>
        <v>1</v>
      </c>
      <c r="BZ54" s="435">
        <v>1</v>
      </c>
      <c r="CA54" s="436">
        <f t="shared" si="1"/>
        <v>0</v>
      </c>
    </row>
    <row r="55" spans="1:79" s="268" customFormat="1" ht="47.25">
      <c r="A55" s="269">
        <v>42</v>
      </c>
      <c r="B55" s="269" t="s">
        <v>862</v>
      </c>
      <c r="C55" s="269" t="s">
        <v>95</v>
      </c>
      <c r="D55" s="271" t="s">
        <v>863</v>
      </c>
      <c r="E55" s="272">
        <v>41058</v>
      </c>
      <c r="F55" s="238"/>
      <c r="G55" s="238"/>
      <c r="H55" s="272">
        <v>40909</v>
      </c>
      <c r="I55" s="272">
        <v>50405</v>
      </c>
      <c r="J55" s="269"/>
      <c r="K55" s="269" t="s">
        <v>983</v>
      </c>
      <c r="L55" s="273"/>
      <c r="M55" s="238">
        <v>0.96099999999999997</v>
      </c>
      <c r="N55" s="269" t="s">
        <v>984</v>
      </c>
      <c r="O55" s="269" t="s">
        <v>82</v>
      </c>
      <c r="P55" s="269" t="s">
        <v>985</v>
      </c>
      <c r="Q55" s="269"/>
      <c r="R55" s="274">
        <v>10103370</v>
      </c>
      <c r="S55" s="238">
        <v>86</v>
      </c>
      <c r="T55" s="269" t="s">
        <v>168</v>
      </c>
      <c r="U55" s="269">
        <v>180</v>
      </c>
      <c r="V55" s="275">
        <v>180</v>
      </c>
      <c r="W55" s="269">
        <v>0</v>
      </c>
      <c r="X55" s="276">
        <v>32509</v>
      </c>
      <c r="Y55" s="293"/>
      <c r="Z55" s="277">
        <v>1934260</v>
      </c>
      <c r="AA55" s="277"/>
      <c r="AB55" s="278">
        <v>1934260</v>
      </c>
      <c r="AC55" s="278">
        <v>772612.4</v>
      </c>
      <c r="AD55" s="278">
        <v>1161647.6000000001</v>
      </c>
      <c r="AE55" s="278">
        <v>1032696.9333333335</v>
      </c>
      <c r="AF55" s="278">
        <v>10745.888888888889</v>
      </c>
      <c r="AG55" s="278">
        <v>10745.888888888889</v>
      </c>
      <c r="AH55" s="278">
        <v>0</v>
      </c>
      <c r="AI55" s="279">
        <v>10745.888888888889</v>
      </c>
      <c r="AJ55" s="277"/>
      <c r="AK55" s="280" t="e">
        <v>#REF!</v>
      </c>
      <c r="AL55" s="280" t="e">
        <v>#REF!</v>
      </c>
      <c r="AM55" s="281">
        <v>128950.66666666666</v>
      </c>
      <c r="AN55" s="281">
        <v>128950.66666666666</v>
      </c>
      <c r="AO55" s="281">
        <v>1161647.6000000001</v>
      </c>
      <c r="AP55" s="282">
        <v>1150901.7111111111</v>
      </c>
      <c r="AQ55" s="282">
        <v>1140155.8222222221</v>
      </c>
      <c r="AR55" s="282">
        <v>1129409.9333333331</v>
      </c>
      <c r="AS55" s="282">
        <v>1118664.0444444441</v>
      </c>
      <c r="AT55" s="282">
        <v>1107918.1555555551</v>
      </c>
      <c r="AU55" s="282">
        <v>1097172.2666666661</v>
      </c>
      <c r="AV55" s="282">
        <v>1086426.3777777771</v>
      </c>
      <c r="AW55" s="282">
        <v>1075680.4888888882</v>
      </c>
      <c r="AX55" s="282">
        <v>1064934.5999999992</v>
      </c>
      <c r="AY55" s="282">
        <v>1054188.7111111102</v>
      </c>
      <c r="AZ55" s="282">
        <v>1043442.8222222213</v>
      </c>
      <c r="BA55" s="282">
        <v>1032696.9333333324</v>
      </c>
      <c r="BB55" s="281">
        <v>1097172.2666666661</v>
      </c>
      <c r="BC55" s="281">
        <v>1097172.2666666668</v>
      </c>
      <c r="BD55" s="283"/>
      <c r="BE55" s="284">
        <v>0.02</v>
      </c>
      <c r="BF55" s="280">
        <v>0</v>
      </c>
      <c r="BG55" s="285"/>
      <c r="BH55" s="286"/>
      <c r="BI55" s="285"/>
      <c r="BJ55" s="280">
        <v>0</v>
      </c>
      <c r="BK55" s="280">
        <v>0</v>
      </c>
      <c r="BL55" s="283"/>
      <c r="BM55" s="287">
        <v>0</v>
      </c>
      <c r="BN55" s="280">
        <v>0</v>
      </c>
      <c r="BO55" s="280">
        <v>0</v>
      </c>
      <c r="BP55" s="280" t="e">
        <v>#REF!</v>
      </c>
      <c r="BQ55" s="288" t="e">
        <v>#REF!</v>
      </c>
      <c r="BR55" s="289"/>
      <c r="BS55" s="290" t="e">
        <v>#REF!</v>
      </c>
      <c r="BU55" s="291">
        <v>128950.68</v>
      </c>
      <c r="BV55" s="291">
        <v>1.3333333336049691E-2</v>
      </c>
      <c r="BW55" s="292">
        <v>0</v>
      </c>
      <c r="BX55" s="238" t="s">
        <v>859</v>
      </c>
      <c r="BY55" s="435">
        <f t="shared" si="0"/>
        <v>0.39943564980922935</v>
      </c>
      <c r="BZ55" s="435">
        <v>0.46610231647589601</v>
      </c>
      <c r="CA55" s="436">
        <f t="shared" si="1"/>
        <v>6.6666666666666652E-2</v>
      </c>
    </row>
    <row r="56" spans="1:79" s="268" customFormat="1" ht="47.25">
      <c r="A56" s="269">
        <v>43</v>
      </c>
      <c r="B56" s="269" t="s">
        <v>862</v>
      </c>
      <c r="C56" s="269" t="s">
        <v>95</v>
      </c>
      <c r="D56" s="271" t="s">
        <v>863</v>
      </c>
      <c r="E56" s="272">
        <v>41058</v>
      </c>
      <c r="F56" s="238"/>
      <c r="G56" s="238"/>
      <c r="H56" s="272">
        <v>40909</v>
      </c>
      <c r="I56" s="272">
        <v>50405</v>
      </c>
      <c r="J56" s="269"/>
      <c r="K56" s="269" t="s">
        <v>986</v>
      </c>
      <c r="L56" s="273"/>
      <c r="M56" s="238">
        <v>0.70099999999999996</v>
      </c>
      <c r="N56" s="269" t="s">
        <v>987</v>
      </c>
      <c r="O56" s="269" t="s">
        <v>82</v>
      </c>
      <c r="P56" s="269" t="s">
        <v>988</v>
      </c>
      <c r="Q56" s="269"/>
      <c r="R56" s="274">
        <v>10103371</v>
      </c>
      <c r="S56" s="238">
        <v>87</v>
      </c>
      <c r="T56" s="269" t="s">
        <v>168</v>
      </c>
      <c r="U56" s="269">
        <v>180</v>
      </c>
      <c r="V56" s="275">
        <v>180</v>
      </c>
      <c r="W56" s="269">
        <v>0</v>
      </c>
      <c r="X56" s="276">
        <v>39448</v>
      </c>
      <c r="Y56" s="293"/>
      <c r="Z56" s="277">
        <v>613000</v>
      </c>
      <c r="AA56" s="277"/>
      <c r="AB56" s="278">
        <v>613000</v>
      </c>
      <c r="AC56" s="278">
        <v>381586.84666666674</v>
      </c>
      <c r="AD56" s="278">
        <v>231413.15333333326</v>
      </c>
      <c r="AE56" s="278">
        <v>190546.48666666658</v>
      </c>
      <c r="AF56" s="278">
        <v>3405.5555555555557</v>
      </c>
      <c r="AG56" s="278">
        <v>3405.5555555555557</v>
      </c>
      <c r="AH56" s="278">
        <v>0</v>
      </c>
      <c r="AI56" s="279">
        <v>3405.5555555555557</v>
      </c>
      <c r="AJ56" s="277"/>
      <c r="AK56" s="280" t="e">
        <v>#REF!</v>
      </c>
      <c r="AL56" s="280" t="e">
        <v>#REF!</v>
      </c>
      <c r="AM56" s="281">
        <v>40866.666666666672</v>
      </c>
      <c r="AN56" s="281">
        <v>40866.666666666672</v>
      </c>
      <c r="AO56" s="281">
        <v>231413.15333333326</v>
      </c>
      <c r="AP56" s="282">
        <v>228007.5977777777</v>
      </c>
      <c r="AQ56" s="282">
        <v>224602.04222222214</v>
      </c>
      <c r="AR56" s="282">
        <v>221196.48666666658</v>
      </c>
      <c r="AS56" s="282">
        <v>217790.93111111101</v>
      </c>
      <c r="AT56" s="282">
        <v>214385.37555555545</v>
      </c>
      <c r="AU56" s="282">
        <v>210979.81999999989</v>
      </c>
      <c r="AV56" s="282">
        <v>207574.26444444433</v>
      </c>
      <c r="AW56" s="282">
        <v>204168.70888888877</v>
      </c>
      <c r="AX56" s="282">
        <v>200763.1533333332</v>
      </c>
      <c r="AY56" s="282">
        <v>197357.59777777764</v>
      </c>
      <c r="AZ56" s="282">
        <v>193952.04222222208</v>
      </c>
      <c r="BA56" s="282">
        <v>190546.48666666652</v>
      </c>
      <c r="BB56" s="281">
        <v>210979.81999999986</v>
      </c>
      <c r="BC56" s="281">
        <v>210979.81999999992</v>
      </c>
      <c r="BD56" s="283"/>
      <c r="BE56" s="284">
        <v>0.02</v>
      </c>
      <c r="BF56" s="280">
        <v>0</v>
      </c>
      <c r="BG56" s="285"/>
      <c r="BH56" s="286"/>
      <c r="BI56" s="285"/>
      <c r="BJ56" s="280">
        <v>0</v>
      </c>
      <c r="BK56" s="280">
        <v>0</v>
      </c>
      <c r="BL56" s="283"/>
      <c r="BM56" s="287">
        <v>0</v>
      </c>
      <c r="BN56" s="280">
        <v>0</v>
      </c>
      <c r="BO56" s="280">
        <v>0</v>
      </c>
      <c r="BP56" s="280" t="e">
        <v>#REF!</v>
      </c>
      <c r="BQ56" s="288" t="e">
        <v>#REF!</v>
      </c>
      <c r="BR56" s="289"/>
      <c r="BS56" s="290" t="e">
        <v>#REF!</v>
      </c>
      <c r="BU56" s="291">
        <v>40866.720000000001</v>
      </c>
      <c r="BV56" s="291">
        <v>5.3333333329646848E-2</v>
      </c>
      <c r="BW56" s="292">
        <v>0</v>
      </c>
      <c r="BX56" s="238" t="s">
        <v>859</v>
      </c>
      <c r="BY56" s="435">
        <f t="shared" si="0"/>
        <v>0.62249077759651994</v>
      </c>
      <c r="BZ56" s="435">
        <v>0.6891574442631867</v>
      </c>
      <c r="CA56" s="436">
        <f t="shared" si="1"/>
        <v>6.6666666666666763E-2</v>
      </c>
    </row>
    <row r="57" spans="1:79" s="268" customFormat="1" ht="47.25">
      <c r="A57" s="269">
        <v>44</v>
      </c>
      <c r="B57" s="269" t="s">
        <v>862</v>
      </c>
      <c r="C57" s="269" t="s">
        <v>95</v>
      </c>
      <c r="D57" s="271" t="s">
        <v>863</v>
      </c>
      <c r="E57" s="272">
        <v>41058</v>
      </c>
      <c r="F57" s="238"/>
      <c r="G57" s="238"/>
      <c r="H57" s="272">
        <v>40909</v>
      </c>
      <c r="I57" s="272">
        <v>50405</v>
      </c>
      <c r="J57" s="269"/>
      <c r="K57" s="269" t="s">
        <v>989</v>
      </c>
      <c r="L57" s="273"/>
      <c r="M57" s="238">
        <v>1.095</v>
      </c>
      <c r="N57" s="269" t="s">
        <v>990</v>
      </c>
      <c r="O57" s="269" t="s">
        <v>82</v>
      </c>
      <c r="P57" s="269" t="s">
        <v>991</v>
      </c>
      <c r="Q57" s="269"/>
      <c r="R57" s="274">
        <v>10103372</v>
      </c>
      <c r="S57" s="238">
        <v>88</v>
      </c>
      <c r="T57" s="269" t="s">
        <v>168</v>
      </c>
      <c r="U57" s="269">
        <v>180</v>
      </c>
      <c r="V57" s="275">
        <v>180</v>
      </c>
      <c r="W57" s="269">
        <v>0</v>
      </c>
      <c r="X57" s="276">
        <v>36161</v>
      </c>
      <c r="Y57" s="293"/>
      <c r="Z57" s="277">
        <v>953000</v>
      </c>
      <c r="AA57" s="277"/>
      <c r="AB57" s="278">
        <v>953000</v>
      </c>
      <c r="AC57" s="278">
        <v>841243.94000000006</v>
      </c>
      <c r="AD57" s="278">
        <v>111756.05999999994</v>
      </c>
      <c r="AE57" s="278">
        <v>48222.726666666611</v>
      </c>
      <c r="AF57" s="278">
        <v>5294.4444444444443</v>
      </c>
      <c r="AG57" s="278">
        <v>5294.4444444444443</v>
      </c>
      <c r="AH57" s="278">
        <v>0</v>
      </c>
      <c r="AI57" s="279">
        <v>5294.4444444444443</v>
      </c>
      <c r="AJ57" s="277"/>
      <c r="AK57" s="280" t="e">
        <v>#REF!</v>
      </c>
      <c r="AL57" s="280" t="e">
        <v>#REF!</v>
      </c>
      <c r="AM57" s="281">
        <v>63533.333333333328</v>
      </c>
      <c r="AN57" s="281">
        <v>63533.333333333328</v>
      </c>
      <c r="AO57" s="281">
        <v>111756.05999999994</v>
      </c>
      <c r="AP57" s="282">
        <v>106461.6155555555</v>
      </c>
      <c r="AQ57" s="282">
        <v>101167.17111111106</v>
      </c>
      <c r="AR57" s="282">
        <v>95872.726666666626</v>
      </c>
      <c r="AS57" s="282">
        <v>90578.282222222188</v>
      </c>
      <c r="AT57" s="282">
        <v>85283.83777777775</v>
      </c>
      <c r="AU57" s="282">
        <v>79989.393333333312</v>
      </c>
      <c r="AV57" s="282">
        <v>74694.948888888874</v>
      </c>
      <c r="AW57" s="282">
        <v>69400.504444444436</v>
      </c>
      <c r="AX57" s="282">
        <v>64106.05999999999</v>
      </c>
      <c r="AY57" s="282">
        <v>58811.615555555545</v>
      </c>
      <c r="AZ57" s="282">
        <v>53517.1711111111</v>
      </c>
      <c r="BA57" s="282">
        <v>48222.726666666655</v>
      </c>
      <c r="BB57" s="281">
        <v>79989.393333333297</v>
      </c>
      <c r="BC57" s="281">
        <v>79989.393333333282</v>
      </c>
      <c r="BD57" s="283"/>
      <c r="BE57" s="284">
        <v>0.02</v>
      </c>
      <c r="BF57" s="280">
        <v>0</v>
      </c>
      <c r="BG57" s="285"/>
      <c r="BH57" s="286"/>
      <c r="BI57" s="285"/>
      <c r="BJ57" s="280">
        <v>0</v>
      </c>
      <c r="BK57" s="280">
        <v>0</v>
      </c>
      <c r="BL57" s="283"/>
      <c r="BM57" s="287">
        <v>0</v>
      </c>
      <c r="BN57" s="280">
        <v>0</v>
      </c>
      <c r="BO57" s="280">
        <v>0</v>
      </c>
      <c r="BP57" s="280" t="e">
        <v>#REF!</v>
      </c>
      <c r="BQ57" s="288" t="e">
        <v>#REF!</v>
      </c>
      <c r="BR57" s="289"/>
      <c r="BS57" s="290" t="e">
        <v>#REF!</v>
      </c>
      <c r="BU57" s="291">
        <v>63533.279999999999</v>
      </c>
      <c r="BV57" s="291">
        <v>-5.3333333329646848E-2</v>
      </c>
      <c r="BW57" s="292">
        <v>0</v>
      </c>
      <c r="BX57" s="238" t="s">
        <v>859</v>
      </c>
      <c r="BY57" s="435">
        <f t="shared" si="0"/>
        <v>0.88273236096537255</v>
      </c>
      <c r="BZ57" s="435">
        <v>0.94939902763203932</v>
      </c>
      <c r="CA57" s="436">
        <f t="shared" si="1"/>
        <v>6.6666666666666763E-2</v>
      </c>
    </row>
    <row r="58" spans="1:79" s="268" customFormat="1" ht="47.25">
      <c r="A58" s="269">
        <v>45</v>
      </c>
      <c r="B58" s="269" t="s">
        <v>862</v>
      </c>
      <c r="C58" s="269" t="s">
        <v>95</v>
      </c>
      <c r="D58" s="271" t="s">
        <v>863</v>
      </c>
      <c r="E58" s="272">
        <v>41058</v>
      </c>
      <c r="F58" s="238"/>
      <c r="G58" s="238"/>
      <c r="H58" s="272">
        <v>40909</v>
      </c>
      <c r="I58" s="272">
        <v>50405</v>
      </c>
      <c r="J58" s="269"/>
      <c r="K58" s="269" t="s">
        <v>992</v>
      </c>
      <c r="L58" s="273"/>
      <c r="M58" s="238">
        <v>1.125</v>
      </c>
      <c r="N58" s="269" t="s">
        <v>993</v>
      </c>
      <c r="O58" s="269" t="s">
        <v>82</v>
      </c>
      <c r="P58" s="269" t="s">
        <v>994</v>
      </c>
      <c r="Q58" s="269"/>
      <c r="R58" s="274">
        <v>10103523</v>
      </c>
      <c r="S58" s="238">
        <v>89</v>
      </c>
      <c r="T58" s="269" t="s">
        <v>131</v>
      </c>
      <c r="U58" s="269">
        <v>361</v>
      </c>
      <c r="V58" s="275">
        <v>361</v>
      </c>
      <c r="W58" s="269">
        <v>0</v>
      </c>
      <c r="X58" s="276">
        <v>42368</v>
      </c>
      <c r="Y58" s="293"/>
      <c r="Z58" s="277">
        <v>5530846.4400000004</v>
      </c>
      <c r="AA58" s="277"/>
      <c r="AB58" s="278">
        <v>5530846.4400000004</v>
      </c>
      <c r="AC58" s="278">
        <v>2589318.2047645426</v>
      </c>
      <c r="AD58" s="278">
        <v>2941528.2352354578</v>
      </c>
      <c r="AE58" s="278">
        <v>2757677.3840443222</v>
      </c>
      <c r="AF58" s="278">
        <v>15320.904265927978</v>
      </c>
      <c r="AG58" s="278">
        <v>15320.904265927978</v>
      </c>
      <c r="AH58" s="278">
        <v>0</v>
      </c>
      <c r="AI58" s="279">
        <v>15320.904265927978</v>
      </c>
      <c r="AJ58" s="277"/>
      <c r="AK58" s="280" t="e">
        <v>#REF!</v>
      </c>
      <c r="AL58" s="280" t="e">
        <v>#REF!</v>
      </c>
      <c r="AM58" s="281">
        <v>183850.85119113573</v>
      </c>
      <c r="AN58" s="281">
        <v>183850.85119113573</v>
      </c>
      <c r="AO58" s="281">
        <v>2941528.2352354578</v>
      </c>
      <c r="AP58" s="282">
        <v>2926207.3309695297</v>
      </c>
      <c r="AQ58" s="282">
        <v>2910886.4267036016</v>
      </c>
      <c r="AR58" s="282">
        <v>2895565.5224376735</v>
      </c>
      <c r="AS58" s="282">
        <v>2880244.6181717454</v>
      </c>
      <c r="AT58" s="282">
        <v>2864923.7139058174</v>
      </c>
      <c r="AU58" s="282">
        <v>2849602.8096398893</v>
      </c>
      <c r="AV58" s="282">
        <v>2834281.9053739612</v>
      </c>
      <c r="AW58" s="282">
        <v>2818961.0011080331</v>
      </c>
      <c r="AX58" s="282">
        <v>2803640.096842105</v>
      </c>
      <c r="AY58" s="282">
        <v>2788319.192576177</v>
      </c>
      <c r="AZ58" s="282">
        <v>2772998.2883102489</v>
      </c>
      <c r="BA58" s="282">
        <v>2757677.3840443208</v>
      </c>
      <c r="BB58" s="281">
        <v>2849602.8096398893</v>
      </c>
      <c r="BC58" s="281">
        <v>2849602.8096398897</v>
      </c>
      <c r="BD58" s="283"/>
      <c r="BE58" s="284">
        <v>0.02</v>
      </c>
      <c r="BF58" s="280">
        <v>0</v>
      </c>
      <c r="BG58" s="285"/>
      <c r="BH58" s="286"/>
      <c r="BI58" s="285"/>
      <c r="BJ58" s="280">
        <v>0</v>
      </c>
      <c r="BK58" s="280">
        <v>0</v>
      </c>
      <c r="BL58" s="283"/>
      <c r="BM58" s="287">
        <v>0</v>
      </c>
      <c r="BN58" s="280">
        <v>0</v>
      </c>
      <c r="BO58" s="280">
        <v>0</v>
      </c>
      <c r="BP58" s="280" t="e">
        <v>#REF!</v>
      </c>
      <c r="BQ58" s="288" t="e">
        <v>#REF!</v>
      </c>
      <c r="BR58" s="289"/>
      <c r="BS58" s="290" t="e">
        <v>#REF!</v>
      </c>
      <c r="BU58" s="291">
        <v>183850.8</v>
      </c>
      <c r="BV58" s="291">
        <v>-5.119113574619405E-2</v>
      </c>
      <c r="BW58" s="292">
        <v>0</v>
      </c>
      <c r="BX58" s="238" t="s">
        <v>859</v>
      </c>
      <c r="BY58" s="435">
        <f t="shared" si="0"/>
        <v>0.4681594820709834</v>
      </c>
      <c r="BZ58" s="435">
        <v>0.50140047930090026</v>
      </c>
      <c r="CA58" s="436">
        <f t="shared" si="1"/>
        <v>3.3240997229916858E-2</v>
      </c>
    </row>
    <row r="59" spans="1:79" s="268" customFormat="1" ht="47.25">
      <c r="A59" s="269">
        <v>46</v>
      </c>
      <c r="B59" s="269" t="s">
        <v>862</v>
      </c>
      <c r="C59" s="269" t="s">
        <v>95</v>
      </c>
      <c r="D59" s="271" t="s">
        <v>863</v>
      </c>
      <c r="E59" s="272">
        <v>41058</v>
      </c>
      <c r="F59" s="238">
        <v>12</v>
      </c>
      <c r="G59" s="296">
        <v>42565</v>
      </c>
      <c r="H59" s="272">
        <v>40909</v>
      </c>
      <c r="I59" s="272">
        <v>50405</v>
      </c>
      <c r="J59" s="269"/>
      <c r="K59" s="269" t="s">
        <v>995</v>
      </c>
      <c r="L59" s="273"/>
      <c r="M59" s="238">
        <v>3.42</v>
      </c>
      <c r="N59" s="269" t="s">
        <v>996</v>
      </c>
      <c r="O59" s="269" t="s">
        <v>82</v>
      </c>
      <c r="P59" s="269" t="s">
        <v>997</v>
      </c>
      <c r="Q59" s="269"/>
      <c r="R59" s="274">
        <v>10103524</v>
      </c>
      <c r="S59" s="238">
        <v>90</v>
      </c>
      <c r="T59" s="269" t="s">
        <v>168</v>
      </c>
      <c r="U59" s="269">
        <v>180</v>
      </c>
      <c r="V59" s="275">
        <v>180</v>
      </c>
      <c r="W59" s="269">
        <v>0</v>
      </c>
      <c r="X59" s="276">
        <v>42535</v>
      </c>
      <c r="Y59" s="293"/>
      <c r="Z59" s="277">
        <v>613767.56000000006</v>
      </c>
      <c r="AA59" s="277"/>
      <c r="AB59" s="278">
        <v>613767.56000000006</v>
      </c>
      <c r="AC59" s="278">
        <v>369403.55200000003</v>
      </c>
      <c r="AD59" s="278">
        <v>244364.00800000003</v>
      </c>
      <c r="AE59" s="278">
        <v>203446.1706666667</v>
      </c>
      <c r="AF59" s="278">
        <v>3409.8197777777782</v>
      </c>
      <c r="AG59" s="278">
        <v>3409.8197777777782</v>
      </c>
      <c r="AH59" s="278">
        <v>0</v>
      </c>
      <c r="AI59" s="279">
        <v>3409.8197777777782</v>
      </c>
      <c r="AJ59" s="277"/>
      <c r="AK59" s="280" t="e">
        <v>#REF!</v>
      </c>
      <c r="AL59" s="280" t="e">
        <v>#REF!</v>
      </c>
      <c r="AM59" s="281">
        <v>40917.837333333337</v>
      </c>
      <c r="AN59" s="281">
        <v>40917.837333333337</v>
      </c>
      <c r="AO59" s="281">
        <v>244364.00800000003</v>
      </c>
      <c r="AP59" s="282">
        <v>240954.18822222226</v>
      </c>
      <c r="AQ59" s="282">
        <v>237544.3684444445</v>
      </c>
      <c r="AR59" s="282">
        <v>234134.54866666673</v>
      </c>
      <c r="AS59" s="282">
        <v>230724.72888888896</v>
      </c>
      <c r="AT59" s="282">
        <v>227314.90911111119</v>
      </c>
      <c r="AU59" s="282">
        <v>223905.08933333342</v>
      </c>
      <c r="AV59" s="282">
        <v>220495.26955555566</v>
      </c>
      <c r="AW59" s="282">
        <v>217085.44977777789</v>
      </c>
      <c r="AX59" s="282">
        <v>213675.63000000012</v>
      </c>
      <c r="AY59" s="282">
        <v>210265.81022222235</v>
      </c>
      <c r="AZ59" s="282">
        <v>206855.99044444459</v>
      </c>
      <c r="BA59" s="282">
        <v>203446.17066666682</v>
      </c>
      <c r="BB59" s="281">
        <v>223905.0893333334</v>
      </c>
      <c r="BC59" s="281">
        <v>223905.08933333337</v>
      </c>
      <c r="BD59" s="283"/>
      <c r="BE59" s="284">
        <v>0.02</v>
      </c>
      <c r="BF59" s="280">
        <v>0</v>
      </c>
      <c r="BG59" s="285"/>
      <c r="BH59" s="286"/>
      <c r="BI59" s="285"/>
      <c r="BJ59" s="280">
        <v>0</v>
      </c>
      <c r="BK59" s="280">
        <v>0</v>
      </c>
      <c r="BL59" s="283"/>
      <c r="BM59" s="287">
        <v>0</v>
      </c>
      <c r="BN59" s="280">
        <v>0</v>
      </c>
      <c r="BO59" s="280">
        <v>0</v>
      </c>
      <c r="BP59" s="280" t="e">
        <v>#REF!</v>
      </c>
      <c r="BQ59" s="288" t="e">
        <v>#REF!</v>
      </c>
      <c r="BR59" s="289"/>
      <c r="BS59" s="290" t="e">
        <v>#REF!</v>
      </c>
      <c r="BU59" s="291">
        <v>40917.839999999997</v>
      </c>
      <c r="BV59" s="291">
        <v>2.6666666599339806E-3</v>
      </c>
      <c r="BW59" s="292">
        <v>0</v>
      </c>
      <c r="BX59" s="238" t="s">
        <v>859</v>
      </c>
      <c r="BY59" s="435">
        <f t="shared" si="0"/>
        <v>0.60186229457940066</v>
      </c>
      <c r="BZ59" s="435">
        <v>0.66852896124606731</v>
      </c>
      <c r="CA59" s="436">
        <f t="shared" si="1"/>
        <v>6.6666666666666652E-2</v>
      </c>
    </row>
    <row r="60" spans="1:79" s="268" customFormat="1" ht="31.5">
      <c r="A60" s="269">
        <v>47</v>
      </c>
      <c r="B60" s="269" t="s">
        <v>862</v>
      </c>
      <c r="C60" s="269" t="s">
        <v>95</v>
      </c>
      <c r="D60" s="271" t="s">
        <v>863</v>
      </c>
      <c r="E60" s="272">
        <v>41058</v>
      </c>
      <c r="F60" s="238"/>
      <c r="G60" s="238"/>
      <c r="H60" s="272">
        <v>40909</v>
      </c>
      <c r="I60" s="272">
        <v>50405</v>
      </c>
      <c r="J60" s="269"/>
      <c r="K60" s="269" t="s">
        <v>998</v>
      </c>
      <c r="L60" s="273"/>
      <c r="M60" s="238">
        <v>0.53</v>
      </c>
      <c r="N60" s="269" t="s">
        <v>999</v>
      </c>
      <c r="O60" s="269" t="s">
        <v>82</v>
      </c>
      <c r="P60" s="269" t="s">
        <v>1000</v>
      </c>
      <c r="Q60" s="269"/>
      <c r="R60" s="274">
        <v>10103616</v>
      </c>
      <c r="S60" s="238">
        <v>91</v>
      </c>
      <c r="T60" s="269" t="s">
        <v>131</v>
      </c>
      <c r="U60" s="269">
        <v>361</v>
      </c>
      <c r="V60" s="275">
        <v>361</v>
      </c>
      <c r="W60" s="269">
        <v>0</v>
      </c>
      <c r="X60" s="276">
        <v>42734</v>
      </c>
      <c r="Y60" s="293"/>
      <c r="Z60" s="277">
        <v>351000</v>
      </c>
      <c r="AA60" s="277"/>
      <c r="AB60" s="278">
        <v>351000</v>
      </c>
      <c r="AC60" s="278">
        <v>159022.77008310248</v>
      </c>
      <c r="AD60" s="278">
        <v>191977.22991689752</v>
      </c>
      <c r="AE60" s="278">
        <v>180309.6398891967</v>
      </c>
      <c r="AF60" s="278">
        <v>972.29916897506928</v>
      </c>
      <c r="AG60" s="278">
        <v>972.29916897506928</v>
      </c>
      <c r="AH60" s="278">
        <v>0</v>
      </c>
      <c r="AI60" s="279">
        <v>972.29916897506928</v>
      </c>
      <c r="AJ60" s="277"/>
      <c r="AK60" s="280" t="e">
        <v>#REF!</v>
      </c>
      <c r="AL60" s="280" t="e">
        <v>#REF!</v>
      </c>
      <c r="AM60" s="281">
        <v>11667.590027700831</v>
      </c>
      <c r="AN60" s="281">
        <v>11667.590027700831</v>
      </c>
      <c r="AO60" s="281">
        <v>191977.22991689752</v>
      </c>
      <c r="AP60" s="282">
        <v>191004.93074792245</v>
      </c>
      <c r="AQ60" s="282">
        <v>190032.63157894739</v>
      </c>
      <c r="AR60" s="282">
        <v>189060.33240997232</v>
      </c>
      <c r="AS60" s="282">
        <v>188088.03324099726</v>
      </c>
      <c r="AT60" s="282">
        <v>187115.7340720222</v>
      </c>
      <c r="AU60" s="282">
        <v>186143.43490304713</v>
      </c>
      <c r="AV60" s="282">
        <v>185171.13573407207</v>
      </c>
      <c r="AW60" s="282">
        <v>184198.83656509701</v>
      </c>
      <c r="AX60" s="282">
        <v>183226.53739612194</v>
      </c>
      <c r="AY60" s="282">
        <v>182254.23822714688</v>
      </c>
      <c r="AZ60" s="282">
        <v>181281.93905817182</v>
      </c>
      <c r="BA60" s="282">
        <v>180309.63988919675</v>
      </c>
      <c r="BB60" s="281">
        <v>186143.43490304716</v>
      </c>
      <c r="BC60" s="281">
        <v>186143.43490304711</v>
      </c>
      <c r="BD60" s="283"/>
      <c r="BE60" s="284">
        <v>0.02</v>
      </c>
      <c r="BF60" s="280">
        <v>0</v>
      </c>
      <c r="BG60" s="285"/>
      <c r="BH60" s="286"/>
      <c r="BI60" s="285"/>
      <c r="BJ60" s="280">
        <v>0</v>
      </c>
      <c r="BK60" s="280">
        <v>0</v>
      </c>
      <c r="BL60" s="283"/>
      <c r="BM60" s="287">
        <v>0</v>
      </c>
      <c r="BN60" s="280">
        <v>0</v>
      </c>
      <c r="BO60" s="280">
        <v>0</v>
      </c>
      <c r="BP60" s="280" t="e">
        <v>#REF!</v>
      </c>
      <c r="BQ60" s="288" t="e">
        <v>#REF!</v>
      </c>
      <c r="BR60" s="289"/>
      <c r="BS60" s="290" t="e">
        <v>#REF!</v>
      </c>
      <c r="BU60" s="291">
        <v>11667.6</v>
      </c>
      <c r="BV60" s="291">
        <v>9.9722991690214258E-3</v>
      </c>
      <c r="BW60" s="292">
        <v>0</v>
      </c>
      <c r="BX60" s="238" t="s">
        <v>857</v>
      </c>
      <c r="BY60" s="435">
        <f t="shared" si="0"/>
        <v>0.45305632502308402</v>
      </c>
      <c r="BZ60" s="435">
        <v>0.48629732225300087</v>
      </c>
      <c r="CA60" s="436">
        <f t="shared" si="1"/>
        <v>3.3240997229916858E-2</v>
      </c>
    </row>
    <row r="61" spans="1:79" s="268" customFormat="1" ht="31.5">
      <c r="A61" s="269">
        <v>48</v>
      </c>
      <c r="B61" s="269" t="s">
        <v>862</v>
      </c>
      <c r="C61" s="269" t="s">
        <v>95</v>
      </c>
      <c r="D61" s="271" t="s">
        <v>863</v>
      </c>
      <c r="E61" s="272">
        <v>41058</v>
      </c>
      <c r="F61" s="238">
        <v>12</v>
      </c>
      <c r="G61" s="296">
        <v>42565</v>
      </c>
      <c r="H61" s="272">
        <v>40909</v>
      </c>
      <c r="I61" s="272">
        <v>50405</v>
      </c>
      <c r="J61" s="269"/>
      <c r="K61" s="269" t="s">
        <v>1001</v>
      </c>
      <c r="L61" s="273"/>
      <c r="M61" s="238">
        <v>0.15</v>
      </c>
      <c r="N61" s="269" t="s">
        <v>1002</v>
      </c>
      <c r="O61" s="269" t="s">
        <v>82</v>
      </c>
      <c r="P61" s="269" t="s">
        <v>1003</v>
      </c>
      <c r="Q61" s="269"/>
      <c r="R61" s="274">
        <v>10103618</v>
      </c>
      <c r="S61" s="238">
        <v>92</v>
      </c>
      <c r="T61" s="269" t="s">
        <v>131</v>
      </c>
      <c r="U61" s="269">
        <v>361</v>
      </c>
      <c r="V61" s="275">
        <v>361</v>
      </c>
      <c r="W61" s="269">
        <v>0</v>
      </c>
      <c r="X61" s="276">
        <v>42535</v>
      </c>
      <c r="Y61" s="293"/>
      <c r="Z61" s="277">
        <v>946799.85</v>
      </c>
      <c r="AA61" s="277"/>
      <c r="AB61" s="278">
        <v>946799.85</v>
      </c>
      <c r="AC61" s="278">
        <v>354743.97357340722</v>
      </c>
      <c r="AD61" s="278">
        <v>592055.8764265927</v>
      </c>
      <c r="AE61" s="278">
        <v>560583.30523545691</v>
      </c>
      <c r="AF61" s="278">
        <v>2622.714265927978</v>
      </c>
      <c r="AG61" s="278">
        <v>2622.714265927978</v>
      </c>
      <c r="AH61" s="278">
        <v>0</v>
      </c>
      <c r="AI61" s="279">
        <v>2622.714265927978</v>
      </c>
      <c r="AJ61" s="277"/>
      <c r="AK61" s="280" t="e">
        <v>#REF!</v>
      </c>
      <c r="AL61" s="280" t="e">
        <v>#REF!</v>
      </c>
      <c r="AM61" s="281">
        <v>31472.571191135736</v>
      </c>
      <c r="AN61" s="281">
        <v>31472.571191135736</v>
      </c>
      <c r="AO61" s="281">
        <v>592055.8764265927</v>
      </c>
      <c r="AP61" s="282">
        <v>589433.16216066468</v>
      </c>
      <c r="AQ61" s="282">
        <v>586810.44789473666</v>
      </c>
      <c r="AR61" s="282">
        <v>584187.73362880864</v>
      </c>
      <c r="AS61" s="282">
        <v>581565.01936288062</v>
      </c>
      <c r="AT61" s="282">
        <v>578942.30509695259</v>
      </c>
      <c r="AU61" s="282">
        <v>576319.59083102457</v>
      </c>
      <c r="AV61" s="282">
        <v>573696.87656509655</v>
      </c>
      <c r="AW61" s="282">
        <v>571074.16229916853</v>
      </c>
      <c r="AX61" s="282">
        <v>568451.44803324051</v>
      </c>
      <c r="AY61" s="282">
        <v>565828.73376731249</v>
      </c>
      <c r="AZ61" s="282">
        <v>563206.01950138446</v>
      </c>
      <c r="BA61" s="282">
        <v>560583.30523545644</v>
      </c>
      <c r="BB61" s="281">
        <v>576319.59083102457</v>
      </c>
      <c r="BC61" s="281">
        <v>576319.59083102481</v>
      </c>
      <c r="BD61" s="283"/>
      <c r="BE61" s="284">
        <v>0.02</v>
      </c>
      <c r="BF61" s="280">
        <v>0</v>
      </c>
      <c r="BG61" s="285"/>
      <c r="BH61" s="286"/>
      <c r="BI61" s="285"/>
      <c r="BJ61" s="280">
        <v>0</v>
      </c>
      <c r="BK61" s="280">
        <v>0</v>
      </c>
      <c r="BL61" s="283"/>
      <c r="BM61" s="287">
        <v>0</v>
      </c>
      <c r="BN61" s="280">
        <v>0</v>
      </c>
      <c r="BO61" s="280">
        <v>0</v>
      </c>
      <c r="BP61" s="280" t="e">
        <v>#REF!</v>
      </c>
      <c r="BQ61" s="288" t="e">
        <v>#REF!</v>
      </c>
      <c r="BR61" s="289"/>
      <c r="BS61" s="290" t="e">
        <v>#REF!</v>
      </c>
      <c r="BU61" s="291">
        <v>31472.52</v>
      </c>
      <c r="BV61" s="291">
        <v>-5.1191135735280113E-2</v>
      </c>
      <c r="BW61" s="292">
        <v>0</v>
      </c>
      <c r="BX61" s="238" t="s">
        <v>857</v>
      </c>
      <c r="BY61" s="435">
        <f t="shared" si="0"/>
        <v>0.37467683753161474</v>
      </c>
      <c r="BZ61" s="435">
        <v>0.40791783476153165</v>
      </c>
      <c r="CA61" s="436">
        <f t="shared" si="1"/>
        <v>3.3240997229916913E-2</v>
      </c>
    </row>
    <row r="62" spans="1:79" s="268" customFormat="1" ht="47.25">
      <c r="A62" s="269">
        <v>49</v>
      </c>
      <c r="B62" s="269" t="s">
        <v>862</v>
      </c>
      <c r="C62" s="269" t="s">
        <v>95</v>
      </c>
      <c r="D62" s="271" t="s">
        <v>863</v>
      </c>
      <c r="E62" s="272">
        <v>41058</v>
      </c>
      <c r="F62" s="238"/>
      <c r="G62" s="238"/>
      <c r="H62" s="272">
        <v>40909</v>
      </c>
      <c r="I62" s="272">
        <v>50405</v>
      </c>
      <c r="J62" s="269"/>
      <c r="K62" s="269" t="s">
        <v>1004</v>
      </c>
      <c r="L62" s="273"/>
      <c r="M62" s="238">
        <v>0.1014</v>
      </c>
      <c r="N62" s="269" t="s">
        <v>1005</v>
      </c>
      <c r="O62" s="269" t="s">
        <v>82</v>
      </c>
      <c r="P62" s="269" t="s">
        <v>1006</v>
      </c>
      <c r="Q62" s="269"/>
      <c r="R62" s="274">
        <v>10103648</v>
      </c>
      <c r="S62" s="238">
        <v>93</v>
      </c>
      <c r="T62" s="269" t="s">
        <v>168</v>
      </c>
      <c r="U62" s="269">
        <v>180</v>
      </c>
      <c r="V62" s="275">
        <v>180</v>
      </c>
      <c r="W62" s="269">
        <v>0</v>
      </c>
      <c r="X62" s="276">
        <v>39083</v>
      </c>
      <c r="Y62" s="293"/>
      <c r="Z62" s="277">
        <v>73000</v>
      </c>
      <c r="AA62" s="277"/>
      <c r="AB62" s="278">
        <v>73000</v>
      </c>
      <c r="AC62" s="278">
        <v>40486.535917159759</v>
      </c>
      <c r="AD62" s="278">
        <v>32513.464082840241</v>
      </c>
      <c r="AE62" s="278">
        <v>27646.797416173576</v>
      </c>
      <c r="AF62" s="278">
        <v>405.55555555555554</v>
      </c>
      <c r="AG62" s="278">
        <v>405.55555555555554</v>
      </c>
      <c r="AH62" s="278">
        <v>0</v>
      </c>
      <c r="AI62" s="279">
        <v>405.55555555555554</v>
      </c>
      <c r="AJ62" s="277"/>
      <c r="AK62" s="280" t="e">
        <v>#REF!</v>
      </c>
      <c r="AL62" s="280" t="e">
        <v>#REF!</v>
      </c>
      <c r="AM62" s="281">
        <v>4866.6666666666661</v>
      </c>
      <c r="AN62" s="281">
        <v>4866.6666666666661</v>
      </c>
      <c r="AO62" s="281">
        <v>32513.464082840241</v>
      </c>
      <c r="AP62" s="282">
        <v>32107.908527284686</v>
      </c>
      <c r="AQ62" s="282">
        <v>31702.352971729131</v>
      </c>
      <c r="AR62" s="282">
        <v>31296.797416173576</v>
      </c>
      <c r="AS62" s="282">
        <v>30891.241860618022</v>
      </c>
      <c r="AT62" s="282">
        <v>30485.686305062467</v>
      </c>
      <c r="AU62" s="282">
        <v>30080.130749506912</v>
      </c>
      <c r="AV62" s="282">
        <v>29674.575193951358</v>
      </c>
      <c r="AW62" s="282">
        <v>29269.019638395803</v>
      </c>
      <c r="AX62" s="282">
        <v>28863.464082840248</v>
      </c>
      <c r="AY62" s="282">
        <v>28457.908527284693</v>
      </c>
      <c r="AZ62" s="282">
        <v>28052.352971729139</v>
      </c>
      <c r="BA62" s="282">
        <v>27646.797416173584</v>
      </c>
      <c r="BB62" s="281">
        <v>30080.130749506909</v>
      </c>
      <c r="BC62" s="281">
        <v>30080.130749506909</v>
      </c>
      <c r="BD62" s="283"/>
      <c r="BE62" s="284">
        <v>0.02</v>
      </c>
      <c r="BF62" s="280">
        <v>0</v>
      </c>
      <c r="BG62" s="285"/>
      <c r="BH62" s="286"/>
      <c r="BI62" s="285"/>
      <c r="BJ62" s="280">
        <v>0</v>
      </c>
      <c r="BK62" s="280">
        <v>0</v>
      </c>
      <c r="BL62" s="283"/>
      <c r="BM62" s="287">
        <v>0</v>
      </c>
      <c r="BN62" s="280">
        <v>0</v>
      </c>
      <c r="BO62" s="280">
        <v>0</v>
      </c>
      <c r="BP62" s="280" t="e">
        <v>#REF!</v>
      </c>
      <c r="BQ62" s="288" t="e">
        <v>#REF!</v>
      </c>
      <c r="BR62" s="289"/>
      <c r="BS62" s="290" t="e">
        <v>#REF!</v>
      </c>
      <c r="BU62" s="291">
        <v>4866.72</v>
      </c>
      <c r="BV62" s="291">
        <v>5.3333333334194322E-2</v>
      </c>
      <c r="BW62" s="292">
        <v>0</v>
      </c>
      <c r="BX62" s="238" t="s">
        <v>857</v>
      </c>
      <c r="BY62" s="435">
        <f t="shared" si="0"/>
        <v>0.55461008105698295</v>
      </c>
      <c r="BZ62" s="435">
        <v>0.6212767477236496</v>
      </c>
      <c r="CA62" s="436">
        <f t="shared" si="1"/>
        <v>6.6666666666666652E-2</v>
      </c>
    </row>
    <row r="63" spans="1:79" s="268" customFormat="1" ht="47.25">
      <c r="A63" s="269">
        <v>50</v>
      </c>
      <c r="B63" s="269" t="s">
        <v>862</v>
      </c>
      <c r="C63" s="269" t="s">
        <v>95</v>
      </c>
      <c r="D63" s="271" t="s">
        <v>863</v>
      </c>
      <c r="E63" s="272">
        <v>41058</v>
      </c>
      <c r="F63" s="238"/>
      <c r="G63" s="238"/>
      <c r="H63" s="272">
        <v>40909</v>
      </c>
      <c r="I63" s="272">
        <v>50405</v>
      </c>
      <c r="J63" s="269"/>
      <c r="K63" s="269" t="s">
        <v>1007</v>
      </c>
      <c r="L63" s="273"/>
      <c r="M63" s="238">
        <v>1.5660000000000001</v>
      </c>
      <c r="N63" s="269" t="s">
        <v>1008</v>
      </c>
      <c r="O63" s="269" t="s">
        <v>82</v>
      </c>
      <c r="P63" s="269" t="s">
        <v>1009</v>
      </c>
      <c r="Q63" s="269"/>
      <c r="R63" s="274">
        <v>10103696</v>
      </c>
      <c r="S63" s="238">
        <v>94</v>
      </c>
      <c r="T63" s="269" t="s">
        <v>168</v>
      </c>
      <c r="U63" s="269">
        <v>180</v>
      </c>
      <c r="V63" s="275">
        <v>180</v>
      </c>
      <c r="W63" s="269">
        <v>0</v>
      </c>
      <c r="X63" s="276">
        <v>40847</v>
      </c>
      <c r="Y63" s="293"/>
      <c r="Z63" s="277">
        <v>1702000</v>
      </c>
      <c r="AA63" s="277"/>
      <c r="AB63" s="278">
        <v>1702000</v>
      </c>
      <c r="AC63" s="278">
        <v>782970.14247787592</v>
      </c>
      <c r="AD63" s="278">
        <v>919029.85752212408</v>
      </c>
      <c r="AE63" s="278">
        <v>805563.19085545745</v>
      </c>
      <c r="AF63" s="278">
        <v>9455.5555555555547</v>
      </c>
      <c r="AG63" s="278">
        <v>9455.5555555555547</v>
      </c>
      <c r="AH63" s="278">
        <v>0</v>
      </c>
      <c r="AI63" s="279">
        <v>9455.5555555555547</v>
      </c>
      <c r="AJ63" s="277"/>
      <c r="AK63" s="280" t="e">
        <v>#REF!</v>
      </c>
      <c r="AL63" s="280" t="e">
        <v>#REF!</v>
      </c>
      <c r="AM63" s="281">
        <v>113466.66666666666</v>
      </c>
      <c r="AN63" s="281">
        <v>113466.66666666666</v>
      </c>
      <c r="AO63" s="281">
        <v>919029.85752212408</v>
      </c>
      <c r="AP63" s="282">
        <v>909574.30196656857</v>
      </c>
      <c r="AQ63" s="282">
        <v>900118.74641101307</v>
      </c>
      <c r="AR63" s="282">
        <v>890663.19085545756</v>
      </c>
      <c r="AS63" s="282">
        <v>881207.63529990206</v>
      </c>
      <c r="AT63" s="282">
        <v>871752.07974434656</v>
      </c>
      <c r="AU63" s="282">
        <v>862296.52418879105</v>
      </c>
      <c r="AV63" s="282">
        <v>852840.96863323555</v>
      </c>
      <c r="AW63" s="282">
        <v>843385.41307768004</v>
      </c>
      <c r="AX63" s="282">
        <v>833929.85752212454</v>
      </c>
      <c r="AY63" s="282">
        <v>824474.30196656904</v>
      </c>
      <c r="AZ63" s="282">
        <v>815018.74641101353</v>
      </c>
      <c r="BA63" s="282">
        <v>805563.19085545803</v>
      </c>
      <c r="BB63" s="281">
        <v>862296.52418879117</v>
      </c>
      <c r="BC63" s="281">
        <v>862296.5241887907</v>
      </c>
      <c r="BD63" s="283"/>
      <c r="BE63" s="284">
        <v>0.02</v>
      </c>
      <c r="BF63" s="280">
        <v>0</v>
      </c>
      <c r="BG63" s="285"/>
      <c r="BH63" s="286"/>
      <c r="BI63" s="285"/>
      <c r="BJ63" s="280">
        <v>0</v>
      </c>
      <c r="BK63" s="280">
        <v>0</v>
      </c>
      <c r="BL63" s="283"/>
      <c r="BM63" s="287">
        <v>0</v>
      </c>
      <c r="BN63" s="280">
        <v>0</v>
      </c>
      <c r="BO63" s="280">
        <v>0</v>
      </c>
      <c r="BP63" s="280" t="e">
        <v>#REF!</v>
      </c>
      <c r="BQ63" s="288" t="e">
        <v>#REF!</v>
      </c>
      <c r="BR63" s="289"/>
      <c r="BS63" s="290" t="e">
        <v>#REF!</v>
      </c>
      <c r="BU63" s="291">
        <v>113466.72</v>
      </c>
      <c r="BV63" s="291">
        <v>5.3333333344198763E-2</v>
      </c>
      <c r="BW63" s="292">
        <v>0</v>
      </c>
      <c r="BX63" s="238" t="s">
        <v>857</v>
      </c>
      <c r="BY63" s="435">
        <f t="shared" si="0"/>
        <v>0.46002946091532076</v>
      </c>
      <c r="BZ63" s="435">
        <v>0.52669612758198736</v>
      </c>
      <c r="CA63" s="436">
        <f t="shared" si="1"/>
        <v>6.6666666666666596E-2</v>
      </c>
    </row>
    <row r="64" spans="1:79" s="268" customFormat="1" ht="31.5">
      <c r="A64" s="269">
        <v>51</v>
      </c>
      <c r="B64" s="269" t="s">
        <v>862</v>
      </c>
      <c r="C64" s="269" t="s">
        <v>95</v>
      </c>
      <c r="D64" s="271" t="s">
        <v>863</v>
      </c>
      <c r="E64" s="272">
        <v>41058</v>
      </c>
      <c r="F64" s="238"/>
      <c r="G64" s="238"/>
      <c r="H64" s="272">
        <v>40909</v>
      </c>
      <c r="I64" s="272">
        <v>50405</v>
      </c>
      <c r="J64" s="269"/>
      <c r="K64" s="269" t="s">
        <v>1010</v>
      </c>
      <c r="L64" s="273"/>
      <c r="M64" s="238">
        <v>0.7</v>
      </c>
      <c r="N64" s="269" t="s">
        <v>1011</v>
      </c>
      <c r="O64" s="269" t="s">
        <v>82</v>
      </c>
      <c r="P64" s="269" t="s">
        <v>1012</v>
      </c>
      <c r="Q64" s="269"/>
      <c r="R64" s="274">
        <v>10103750</v>
      </c>
      <c r="S64" s="238">
        <v>95</v>
      </c>
      <c r="T64" s="269" t="s">
        <v>131</v>
      </c>
      <c r="U64" s="269">
        <v>361</v>
      </c>
      <c r="V64" s="275">
        <v>361</v>
      </c>
      <c r="W64" s="269">
        <v>0</v>
      </c>
      <c r="X64" s="276">
        <v>38718</v>
      </c>
      <c r="Y64" s="293"/>
      <c r="Z64" s="277">
        <v>335140</v>
      </c>
      <c r="AA64" s="277"/>
      <c r="AB64" s="278">
        <v>335140</v>
      </c>
      <c r="AC64" s="278">
        <v>123693.90580198372</v>
      </c>
      <c r="AD64" s="278">
        <v>211446.09419801628</v>
      </c>
      <c r="AE64" s="278">
        <v>200305.70638638193</v>
      </c>
      <c r="AF64" s="278">
        <v>928.36565096952904</v>
      </c>
      <c r="AG64" s="278">
        <v>928.36565096952904</v>
      </c>
      <c r="AH64" s="278">
        <v>0</v>
      </c>
      <c r="AI64" s="279">
        <v>928.36565096952904</v>
      </c>
      <c r="AJ64" s="277"/>
      <c r="AK64" s="280" t="e">
        <v>#REF!</v>
      </c>
      <c r="AL64" s="280" t="e">
        <v>#REF!</v>
      </c>
      <c r="AM64" s="281">
        <v>11140.387811634348</v>
      </c>
      <c r="AN64" s="281">
        <v>11140.387811634348</v>
      </c>
      <c r="AO64" s="281">
        <v>211446.09419801628</v>
      </c>
      <c r="AP64" s="282">
        <v>210517.72854704675</v>
      </c>
      <c r="AQ64" s="282">
        <v>209589.36289607722</v>
      </c>
      <c r="AR64" s="282">
        <v>208660.99724510769</v>
      </c>
      <c r="AS64" s="282">
        <v>207732.63159413816</v>
      </c>
      <c r="AT64" s="282">
        <v>206804.26594316863</v>
      </c>
      <c r="AU64" s="282">
        <v>205875.90029219911</v>
      </c>
      <c r="AV64" s="282">
        <v>204947.53464122958</v>
      </c>
      <c r="AW64" s="282">
        <v>204019.16899026005</v>
      </c>
      <c r="AX64" s="282">
        <v>203090.80333929052</v>
      </c>
      <c r="AY64" s="282">
        <v>202162.43768832099</v>
      </c>
      <c r="AZ64" s="282">
        <v>201234.07203735146</v>
      </c>
      <c r="BA64" s="282">
        <v>200305.70638638193</v>
      </c>
      <c r="BB64" s="281">
        <v>205875.90029219908</v>
      </c>
      <c r="BC64" s="281">
        <v>205875.90029219911</v>
      </c>
      <c r="BD64" s="283"/>
      <c r="BE64" s="284">
        <v>0.02</v>
      </c>
      <c r="BF64" s="280">
        <v>0</v>
      </c>
      <c r="BG64" s="285"/>
      <c r="BH64" s="286"/>
      <c r="BI64" s="285"/>
      <c r="BJ64" s="280">
        <v>0</v>
      </c>
      <c r="BK64" s="280">
        <v>0</v>
      </c>
      <c r="BL64" s="283"/>
      <c r="BM64" s="287">
        <v>0</v>
      </c>
      <c r="BN64" s="280">
        <v>0</v>
      </c>
      <c r="BO64" s="280">
        <v>0</v>
      </c>
      <c r="BP64" s="280" t="e">
        <v>#REF!</v>
      </c>
      <c r="BQ64" s="288" t="e">
        <v>#REF!</v>
      </c>
      <c r="BR64" s="289"/>
      <c r="BS64" s="290" t="e">
        <v>#REF!</v>
      </c>
      <c r="BU64" s="291">
        <v>11140.44</v>
      </c>
      <c r="BV64" s="291">
        <v>5.2188365652909852E-2</v>
      </c>
      <c r="BW64" s="292">
        <v>0</v>
      </c>
      <c r="BX64" s="238" t="s">
        <v>859</v>
      </c>
      <c r="BY64" s="435">
        <f t="shared" si="0"/>
        <v>0.36908129677741758</v>
      </c>
      <c r="BZ64" s="435">
        <v>0.40232229400733444</v>
      </c>
      <c r="CA64" s="436">
        <f t="shared" si="1"/>
        <v>3.3240997229916858E-2</v>
      </c>
    </row>
    <row r="65" spans="1:79" s="268" customFormat="1" ht="47.25">
      <c r="A65" s="269">
        <v>52</v>
      </c>
      <c r="B65" s="269" t="s">
        <v>862</v>
      </c>
      <c r="C65" s="269" t="s">
        <v>95</v>
      </c>
      <c r="D65" s="271" t="s">
        <v>863</v>
      </c>
      <c r="E65" s="272">
        <v>41058</v>
      </c>
      <c r="F65" s="238"/>
      <c r="G65" s="238"/>
      <c r="H65" s="272">
        <v>40909</v>
      </c>
      <c r="I65" s="272">
        <v>50405</v>
      </c>
      <c r="J65" s="269"/>
      <c r="K65" s="269" t="s">
        <v>1013</v>
      </c>
      <c r="L65" s="273"/>
      <c r="M65" s="238">
        <v>0.628</v>
      </c>
      <c r="N65" s="269" t="s">
        <v>1014</v>
      </c>
      <c r="O65" s="269" t="s">
        <v>82</v>
      </c>
      <c r="P65" s="269" t="s">
        <v>1015</v>
      </c>
      <c r="Q65" s="269"/>
      <c r="R65" s="274">
        <v>10103751</v>
      </c>
      <c r="S65" s="238">
        <v>96</v>
      </c>
      <c r="T65" s="269" t="s">
        <v>168</v>
      </c>
      <c r="U65" s="269">
        <v>180</v>
      </c>
      <c r="V65" s="275">
        <v>180</v>
      </c>
      <c r="W65" s="269">
        <v>0</v>
      </c>
      <c r="X65" s="276">
        <v>40841</v>
      </c>
      <c r="Y65" s="293"/>
      <c r="Z65" s="277">
        <v>1146857.44</v>
      </c>
      <c r="AA65" s="277"/>
      <c r="AB65" s="278">
        <v>1146857.44</v>
      </c>
      <c r="AC65" s="278">
        <v>446098.12802797207</v>
      </c>
      <c r="AD65" s="278">
        <v>700759.31197202788</v>
      </c>
      <c r="AE65" s="278">
        <v>624302.14930536121</v>
      </c>
      <c r="AF65" s="278">
        <v>6371.4302222222223</v>
      </c>
      <c r="AG65" s="278">
        <v>6371.4302222222223</v>
      </c>
      <c r="AH65" s="278">
        <v>0</v>
      </c>
      <c r="AI65" s="279">
        <v>6371.4302222222223</v>
      </c>
      <c r="AJ65" s="277"/>
      <c r="AK65" s="280" t="e">
        <v>#REF!</v>
      </c>
      <c r="AL65" s="280" t="e">
        <v>#REF!</v>
      </c>
      <c r="AM65" s="281">
        <v>76457.162666666671</v>
      </c>
      <c r="AN65" s="281">
        <v>76457.162666666671</v>
      </c>
      <c r="AO65" s="281">
        <v>700759.31197202788</v>
      </c>
      <c r="AP65" s="282">
        <v>694387.88174980565</v>
      </c>
      <c r="AQ65" s="282">
        <v>688016.45152758341</v>
      </c>
      <c r="AR65" s="282">
        <v>681645.02130536118</v>
      </c>
      <c r="AS65" s="282">
        <v>675273.59108313895</v>
      </c>
      <c r="AT65" s="282">
        <v>668902.16086091672</v>
      </c>
      <c r="AU65" s="282">
        <v>662530.73063869448</v>
      </c>
      <c r="AV65" s="282">
        <v>656159.30041647225</v>
      </c>
      <c r="AW65" s="282">
        <v>649787.87019425002</v>
      </c>
      <c r="AX65" s="282">
        <v>643416.43997202779</v>
      </c>
      <c r="AY65" s="282">
        <v>637045.00974980555</v>
      </c>
      <c r="AZ65" s="282">
        <v>630673.57952758332</v>
      </c>
      <c r="BA65" s="282">
        <v>624302.14930536109</v>
      </c>
      <c r="BB65" s="281">
        <v>662530.73063869448</v>
      </c>
      <c r="BC65" s="281">
        <v>662530.73063869448</v>
      </c>
      <c r="BD65" s="283"/>
      <c r="BE65" s="284">
        <v>0.02</v>
      </c>
      <c r="BF65" s="280">
        <v>0</v>
      </c>
      <c r="BG65" s="285"/>
      <c r="BH65" s="286"/>
      <c r="BI65" s="285"/>
      <c r="BJ65" s="280">
        <v>0</v>
      </c>
      <c r="BK65" s="280">
        <v>0</v>
      </c>
      <c r="BL65" s="283"/>
      <c r="BM65" s="287">
        <v>0</v>
      </c>
      <c r="BN65" s="280">
        <v>0</v>
      </c>
      <c r="BO65" s="280">
        <v>0</v>
      </c>
      <c r="BP65" s="280" t="e">
        <v>#REF!</v>
      </c>
      <c r="BQ65" s="288" t="e">
        <v>#REF!</v>
      </c>
      <c r="BR65" s="289"/>
      <c r="BS65" s="290" t="e">
        <v>#REF!</v>
      </c>
      <c r="BU65" s="297">
        <v>76457.16</v>
      </c>
      <c r="BV65" s="291">
        <v>-2.6666666672099382E-3</v>
      </c>
      <c r="BW65" s="292">
        <v>0</v>
      </c>
      <c r="BX65" s="238" t="s">
        <v>859</v>
      </c>
      <c r="BY65" s="435">
        <f t="shared" si="0"/>
        <v>0.38897435066382102</v>
      </c>
      <c r="BZ65" s="435">
        <v>0.45564101733048773</v>
      </c>
      <c r="CA65" s="436">
        <f t="shared" si="1"/>
        <v>6.6666666666666707E-2</v>
      </c>
    </row>
    <row r="66" spans="1:79" s="268" customFormat="1" ht="47.25">
      <c r="A66" s="269">
        <v>53</v>
      </c>
      <c r="B66" s="269" t="s">
        <v>862</v>
      </c>
      <c r="C66" s="269" t="s">
        <v>95</v>
      </c>
      <c r="D66" s="271" t="s">
        <v>863</v>
      </c>
      <c r="E66" s="272">
        <v>41058</v>
      </c>
      <c r="F66" s="238"/>
      <c r="G66" s="238"/>
      <c r="H66" s="272">
        <v>40909</v>
      </c>
      <c r="I66" s="272">
        <v>50405</v>
      </c>
      <c r="J66" s="269"/>
      <c r="K66" s="269" t="s">
        <v>1016</v>
      </c>
      <c r="L66" s="273">
        <v>1</v>
      </c>
      <c r="M66" s="238">
        <v>1.337</v>
      </c>
      <c r="N66" s="269" t="s">
        <v>1017</v>
      </c>
      <c r="O66" s="269" t="s">
        <v>82</v>
      </c>
      <c r="P66" s="269" t="s">
        <v>1018</v>
      </c>
      <c r="Q66" s="269"/>
      <c r="R66" s="274">
        <v>10103753</v>
      </c>
      <c r="S66" s="238">
        <v>97</v>
      </c>
      <c r="T66" s="269" t="s">
        <v>168</v>
      </c>
      <c r="U66" s="269">
        <v>180</v>
      </c>
      <c r="V66" s="275">
        <v>180</v>
      </c>
      <c r="W66" s="269">
        <v>0</v>
      </c>
      <c r="X66" s="276">
        <v>40179</v>
      </c>
      <c r="Y66" s="293"/>
      <c r="Z66" s="277">
        <v>673891.2</v>
      </c>
      <c r="AA66" s="277"/>
      <c r="AB66" s="278">
        <v>673891.2</v>
      </c>
      <c r="AC66" s="278">
        <v>359408.64000000001</v>
      </c>
      <c r="AD66" s="278">
        <v>314482.55999999994</v>
      </c>
      <c r="AE66" s="278">
        <v>269556.47999999992</v>
      </c>
      <c r="AF66" s="278">
        <v>3743.8399999999997</v>
      </c>
      <c r="AG66" s="278">
        <v>3743.8399999999997</v>
      </c>
      <c r="AH66" s="278">
        <v>0</v>
      </c>
      <c r="AI66" s="279">
        <v>3743.8399999999997</v>
      </c>
      <c r="AJ66" s="277"/>
      <c r="AK66" s="280" t="e">
        <v>#REF!</v>
      </c>
      <c r="AL66" s="280" t="e">
        <v>#REF!</v>
      </c>
      <c r="AM66" s="281">
        <v>44926.079999999994</v>
      </c>
      <c r="AN66" s="281">
        <v>44926.079999999994</v>
      </c>
      <c r="AO66" s="281">
        <v>314482.55999999994</v>
      </c>
      <c r="AP66" s="282">
        <v>310738.71999999991</v>
      </c>
      <c r="AQ66" s="282">
        <v>306994.87999999989</v>
      </c>
      <c r="AR66" s="282">
        <v>303251.03999999986</v>
      </c>
      <c r="AS66" s="282">
        <v>299507.19999999984</v>
      </c>
      <c r="AT66" s="282">
        <v>295763.35999999981</v>
      </c>
      <c r="AU66" s="282">
        <v>292019.51999999979</v>
      </c>
      <c r="AV66" s="282">
        <v>288275.67999999976</v>
      </c>
      <c r="AW66" s="282">
        <v>284531.83999999973</v>
      </c>
      <c r="AX66" s="282">
        <v>280787.99999999971</v>
      </c>
      <c r="AY66" s="282">
        <v>277044.15999999968</v>
      </c>
      <c r="AZ66" s="282">
        <v>273300.31999999966</v>
      </c>
      <c r="BA66" s="282">
        <v>269556.47999999963</v>
      </c>
      <c r="BB66" s="281">
        <v>292019.51999999979</v>
      </c>
      <c r="BC66" s="281">
        <v>292019.5199999999</v>
      </c>
      <c r="BD66" s="283"/>
      <c r="BE66" s="284">
        <v>0.02</v>
      </c>
      <c r="BF66" s="280">
        <v>0</v>
      </c>
      <c r="BG66" s="285"/>
      <c r="BH66" s="286"/>
      <c r="BI66" s="285"/>
      <c r="BJ66" s="280">
        <v>0</v>
      </c>
      <c r="BK66" s="280">
        <v>0</v>
      </c>
      <c r="BL66" s="283"/>
      <c r="BM66" s="287">
        <v>0</v>
      </c>
      <c r="BN66" s="280">
        <v>0</v>
      </c>
      <c r="BO66" s="280">
        <v>0</v>
      </c>
      <c r="BP66" s="280" t="e">
        <v>#REF!</v>
      </c>
      <c r="BQ66" s="288" t="e">
        <v>#REF!</v>
      </c>
      <c r="BR66" s="289"/>
      <c r="BS66" s="290" t="e">
        <v>#REF!</v>
      </c>
      <c r="BU66" s="291">
        <v>44926.080000000002</v>
      </c>
      <c r="BV66" s="291">
        <v>0</v>
      </c>
      <c r="BW66" s="292">
        <v>0</v>
      </c>
      <c r="BX66" s="238" t="s">
        <v>859</v>
      </c>
      <c r="BY66" s="435">
        <f t="shared" si="0"/>
        <v>0.53333333333333344</v>
      </c>
      <c r="BZ66" s="435">
        <v>0.60000000000000009</v>
      </c>
      <c r="CA66" s="436">
        <f t="shared" si="1"/>
        <v>6.6666666666666652E-2</v>
      </c>
    </row>
    <row r="67" spans="1:79" s="268" customFormat="1" ht="47.25">
      <c r="A67" s="269">
        <v>54</v>
      </c>
      <c r="B67" s="269" t="s">
        <v>862</v>
      </c>
      <c r="C67" s="269" t="s">
        <v>95</v>
      </c>
      <c r="D67" s="271" t="s">
        <v>863</v>
      </c>
      <c r="E67" s="272">
        <v>41058</v>
      </c>
      <c r="F67" s="238"/>
      <c r="G67" s="238"/>
      <c r="H67" s="272">
        <v>40909</v>
      </c>
      <c r="I67" s="272">
        <v>50405</v>
      </c>
      <c r="J67" s="269"/>
      <c r="K67" s="269" t="s">
        <v>1019</v>
      </c>
      <c r="L67" s="273">
        <v>1</v>
      </c>
      <c r="M67" s="238">
        <v>0.67</v>
      </c>
      <c r="N67" s="269" t="s">
        <v>1020</v>
      </c>
      <c r="O67" s="269" t="s">
        <v>82</v>
      </c>
      <c r="P67" s="269" t="s">
        <v>1021</v>
      </c>
      <c r="Q67" s="269"/>
      <c r="R67" s="274">
        <v>10103754</v>
      </c>
      <c r="S67" s="238">
        <v>98</v>
      </c>
      <c r="T67" s="269" t="s">
        <v>131</v>
      </c>
      <c r="U67" s="269">
        <v>361</v>
      </c>
      <c r="V67" s="275">
        <v>361</v>
      </c>
      <c r="W67" s="269">
        <v>0</v>
      </c>
      <c r="X67" s="276">
        <v>39814</v>
      </c>
      <c r="Y67" s="293"/>
      <c r="Z67" s="277">
        <v>1105910.21</v>
      </c>
      <c r="AA67" s="277"/>
      <c r="AB67" s="278">
        <v>1105910.21</v>
      </c>
      <c r="AC67" s="278">
        <v>323991.99290858727</v>
      </c>
      <c r="AD67" s="278">
        <v>781918.21709141275</v>
      </c>
      <c r="AE67" s="278">
        <v>745156.65886426589</v>
      </c>
      <c r="AF67" s="278">
        <v>3063.4631855955677</v>
      </c>
      <c r="AG67" s="278">
        <v>3063.4631855955677</v>
      </c>
      <c r="AH67" s="278">
        <v>0</v>
      </c>
      <c r="AI67" s="279">
        <v>3063.4631855955677</v>
      </c>
      <c r="AJ67" s="277"/>
      <c r="AK67" s="280" t="e">
        <v>#REF!</v>
      </c>
      <c r="AL67" s="280" t="e">
        <v>#REF!</v>
      </c>
      <c r="AM67" s="281">
        <v>36761.558227146816</v>
      </c>
      <c r="AN67" s="281">
        <v>36761.558227146816</v>
      </c>
      <c r="AO67" s="281">
        <v>781918.21709141275</v>
      </c>
      <c r="AP67" s="282">
        <v>778854.75390581717</v>
      </c>
      <c r="AQ67" s="282">
        <v>775791.29072022159</v>
      </c>
      <c r="AR67" s="282">
        <v>772727.82753462601</v>
      </c>
      <c r="AS67" s="282">
        <v>769664.36434903042</v>
      </c>
      <c r="AT67" s="282">
        <v>766600.90116343484</v>
      </c>
      <c r="AU67" s="282">
        <v>763537.43797783926</v>
      </c>
      <c r="AV67" s="282">
        <v>760473.97479224368</v>
      </c>
      <c r="AW67" s="282">
        <v>757410.5116066481</v>
      </c>
      <c r="AX67" s="282">
        <v>754347.04842105252</v>
      </c>
      <c r="AY67" s="282">
        <v>751283.58523545694</v>
      </c>
      <c r="AZ67" s="282">
        <v>748220.12204986135</v>
      </c>
      <c r="BA67" s="282">
        <v>745156.65886426577</v>
      </c>
      <c r="BB67" s="281">
        <v>763537.43797783926</v>
      </c>
      <c r="BC67" s="281">
        <v>763537.43797783926</v>
      </c>
      <c r="BD67" s="283"/>
      <c r="BE67" s="284">
        <v>0.02</v>
      </c>
      <c r="BF67" s="280">
        <v>0</v>
      </c>
      <c r="BG67" s="285"/>
      <c r="BH67" s="286"/>
      <c r="BI67" s="285"/>
      <c r="BJ67" s="280">
        <v>0</v>
      </c>
      <c r="BK67" s="280">
        <v>0</v>
      </c>
      <c r="BL67" s="283"/>
      <c r="BM67" s="287">
        <v>0</v>
      </c>
      <c r="BN67" s="280">
        <v>0</v>
      </c>
      <c r="BO67" s="280">
        <v>0</v>
      </c>
      <c r="BP67" s="280" t="e">
        <v>#REF!</v>
      </c>
      <c r="BQ67" s="288" t="e">
        <v>#REF!</v>
      </c>
      <c r="BR67" s="289"/>
      <c r="BS67" s="290" t="e">
        <v>#REF!</v>
      </c>
      <c r="BU67" s="291">
        <v>36761.519999999997</v>
      </c>
      <c r="BV67" s="291">
        <v>-3.8227146818826441E-2</v>
      </c>
      <c r="BW67" s="292">
        <v>0</v>
      </c>
      <c r="BX67" s="238" t="s">
        <v>859</v>
      </c>
      <c r="BY67" s="435">
        <f t="shared" si="0"/>
        <v>0.29296410321466088</v>
      </c>
      <c r="BZ67" s="435">
        <v>0.32620510044457773</v>
      </c>
      <c r="CA67" s="436">
        <f t="shared" si="1"/>
        <v>3.3240997229916858E-2</v>
      </c>
    </row>
    <row r="68" spans="1:79" s="268" customFormat="1" ht="47.25">
      <c r="A68" s="269">
        <v>55</v>
      </c>
      <c r="B68" s="269" t="s">
        <v>862</v>
      </c>
      <c r="C68" s="269" t="s">
        <v>95</v>
      </c>
      <c r="D68" s="271" t="s">
        <v>863</v>
      </c>
      <c r="E68" s="272">
        <v>41058</v>
      </c>
      <c r="F68" s="238"/>
      <c r="G68" s="238"/>
      <c r="H68" s="272">
        <v>40909</v>
      </c>
      <c r="I68" s="272">
        <v>50405</v>
      </c>
      <c r="J68" s="269"/>
      <c r="K68" s="269" t="s">
        <v>1022</v>
      </c>
      <c r="L68" s="273">
        <v>1</v>
      </c>
      <c r="M68" s="238">
        <v>0.14000000000000001</v>
      </c>
      <c r="N68" s="269" t="s">
        <v>1023</v>
      </c>
      <c r="O68" s="269" t="s">
        <v>82</v>
      </c>
      <c r="P68" s="269" t="s">
        <v>1024</v>
      </c>
      <c r="Q68" s="269"/>
      <c r="R68" s="274">
        <v>10103755</v>
      </c>
      <c r="S68" s="238">
        <v>99</v>
      </c>
      <c r="T68" s="269" t="s">
        <v>131</v>
      </c>
      <c r="U68" s="269">
        <v>361</v>
      </c>
      <c r="V68" s="275">
        <v>361</v>
      </c>
      <c r="W68" s="269">
        <v>0</v>
      </c>
      <c r="X68" s="276">
        <v>39814</v>
      </c>
      <c r="Y68" s="293"/>
      <c r="Z68" s="277">
        <v>360893.46</v>
      </c>
      <c r="AA68" s="277"/>
      <c r="AB68" s="278">
        <v>360893.46</v>
      </c>
      <c r="AC68" s="278">
        <v>120164.49401662051</v>
      </c>
      <c r="AD68" s="278">
        <v>240728.96598337952</v>
      </c>
      <c r="AE68" s="278">
        <v>228732.50747922438</v>
      </c>
      <c r="AF68" s="278">
        <v>999.70487534626045</v>
      </c>
      <c r="AG68" s="278">
        <v>999.70487534626045</v>
      </c>
      <c r="AH68" s="278">
        <v>0</v>
      </c>
      <c r="AI68" s="279">
        <v>999.70487534626045</v>
      </c>
      <c r="AJ68" s="277"/>
      <c r="AK68" s="280" t="e">
        <v>#REF!</v>
      </c>
      <c r="AL68" s="280" t="e">
        <v>#REF!</v>
      </c>
      <c r="AM68" s="281">
        <v>11996.458504155125</v>
      </c>
      <c r="AN68" s="281">
        <v>11996.458504155125</v>
      </c>
      <c r="AO68" s="281">
        <v>240728.96598337952</v>
      </c>
      <c r="AP68" s="282">
        <v>239729.26110803324</v>
      </c>
      <c r="AQ68" s="282">
        <v>238729.55623268697</v>
      </c>
      <c r="AR68" s="282">
        <v>237729.8513573407</v>
      </c>
      <c r="AS68" s="282">
        <v>236730.14648199442</v>
      </c>
      <c r="AT68" s="282">
        <v>235730.44160664815</v>
      </c>
      <c r="AU68" s="282">
        <v>234730.73673130188</v>
      </c>
      <c r="AV68" s="282">
        <v>233731.0318559556</v>
      </c>
      <c r="AW68" s="282">
        <v>232731.32698060933</v>
      </c>
      <c r="AX68" s="282">
        <v>231731.62210526306</v>
      </c>
      <c r="AY68" s="282">
        <v>230731.91722991678</v>
      </c>
      <c r="AZ68" s="282">
        <v>229732.21235457051</v>
      </c>
      <c r="BA68" s="282">
        <v>228732.50747922424</v>
      </c>
      <c r="BB68" s="281">
        <v>234730.73673130196</v>
      </c>
      <c r="BC68" s="281">
        <v>234730.73673130193</v>
      </c>
      <c r="BD68" s="283"/>
      <c r="BE68" s="284">
        <v>0.02</v>
      </c>
      <c r="BF68" s="280">
        <v>0</v>
      </c>
      <c r="BG68" s="285"/>
      <c r="BH68" s="286"/>
      <c r="BI68" s="285"/>
      <c r="BJ68" s="280">
        <v>0</v>
      </c>
      <c r="BK68" s="280">
        <v>0</v>
      </c>
      <c r="BL68" s="283"/>
      <c r="BM68" s="287">
        <v>0</v>
      </c>
      <c r="BN68" s="280">
        <v>0</v>
      </c>
      <c r="BO68" s="280">
        <v>0</v>
      </c>
      <c r="BP68" s="280" t="e">
        <v>#REF!</v>
      </c>
      <c r="BQ68" s="288" t="e">
        <v>#REF!</v>
      </c>
      <c r="BR68" s="289"/>
      <c r="BS68" s="290" t="e">
        <v>#REF!</v>
      </c>
      <c r="BU68" s="291">
        <v>11996.4</v>
      </c>
      <c r="BV68" s="291">
        <v>-5.850415512577456E-2</v>
      </c>
      <c r="BW68" s="292">
        <v>0</v>
      </c>
      <c r="BX68" s="238" t="s">
        <v>857</v>
      </c>
      <c r="BY68" s="435">
        <f t="shared" si="0"/>
        <v>0.33296390025083994</v>
      </c>
      <c r="BZ68" s="435">
        <v>0.36620489748075685</v>
      </c>
      <c r="CA68" s="436">
        <f t="shared" si="1"/>
        <v>3.3240997229916913E-2</v>
      </c>
    </row>
    <row r="69" spans="1:79" s="268" customFormat="1" ht="47.25">
      <c r="A69" s="269">
        <v>56</v>
      </c>
      <c r="B69" s="269" t="s">
        <v>862</v>
      </c>
      <c r="C69" s="269" t="s">
        <v>95</v>
      </c>
      <c r="D69" s="271" t="s">
        <v>863</v>
      </c>
      <c r="E69" s="272">
        <v>41058</v>
      </c>
      <c r="F69" s="238"/>
      <c r="G69" s="238"/>
      <c r="H69" s="272">
        <v>40909</v>
      </c>
      <c r="I69" s="272">
        <v>50405</v>
      </c>
      <c r="J69" s="269"/>
      <c r="K69" s="269" t="s">
        <v>1025</v>
      </c>
      <c r="L69" s="273"/>
      <c r="M69" s="238">
        <v>1.5660000000000001</v>
      </c>
      <c r="N69" s="269" t="s">
        <v>1026</v>
      </c>
      <c r="O69" s="269" t="s">
        <v>82</v>
      </c>
      <c r="P69" s="269" t="s">
        <v>1027</v>
      </c>
      <c r="Q69" s="269"/>
      <c r="R69" s="274">
        <v>10103960</v>
      </c>
      <c r="S69" s="238">
        <v>100</v>
      </c>
      <c r="T69" s="269" t="s">
        <v>168</v>
      </c>
      <c r="U69" s="269">
        <v>180</v>
      </c>
      <c r="V69" s="275">
        <v>180</v>
      </c>
      <c r="W69" s="269">
        <v>0</v>
      </c>
      <c r="X69" s="276">
        <v>40892</v>
      </c>
      <c r="Y69" s="293"/>
      <c r="Z69" s="277">
        <v>150298</v>
      </c>
      <c r="AA69" s="277"/>
      <c r="AB69" s="278">
        <v>150298</v>
      </c>
      <c r="AC69" s="278">
        <v>61305.696842105266</v>
      </c>
      <c r="AD69" s="278">
        <v>88992.303157894727</v>
      </c>
      <c r="AE69" s="278">
        <v>78972.436491228058</v>
      </c>
      <c r="AF69" s="278">
        <v>834.98888888888894</v>
      </c>
      <c r="AG69" s="278">
        <v>834.98888888888894</v>
      </c>
      <c r="AH69" s="278">
        <v>0</v>
      </c>
      <c r="AI69" s="279">
        <v>834.98888888888894</v>
      </c>
      <c r="AJ69" s="277"/>
      <c r="AK69" s="280" t="e">
        <v>#REF!</v>
      </c>
      <c r="AL69" s="280" t="e">
        <v>#REF!</v>
      </c>
      <c r="AM69" s="281">
        <v>10019.866666666667</v>
      </c>
      <c r="AN69" s="281">
        <v>10019.866666666667</v>
      </c>
      <c r="AO69" s="281">
        <v>88992.303157894727</v>
      </c>
      <c r="AP69" s="282">
        <v>88157.314269005845</v>
      </c>
      <c r="AQ69" s="282">
        <v>87322.325380116963</v>
      </c>
      <c r="AR69" s="282">
        <v>86487.336491228081</v>
      </c>
      <c r="AS69" s="282">
        <v>85652.3476023392</v>
      </c>
      <c r="AT69" s="282">
        <v>84817.358713450318</v>
      </c>
      <c r="AU69" s="282">
        <v>83982.369824561436</v>
      </c>
      <c r="AV69" s="282">
        <v>83147.380935672554</v>
      </c>
      <c r="AW69" s="282">
        <v>82312.392046783672</v>
      </c>
      <c r="AX69" s="282">
        <v>81477.403157894791</v>
      </c>
      <c r="AY69" s="282">
        <v>80642.414269005909</v>
      </c>
      <c r="AZ69" s="282">
        <v>79807.425380117027</v>
      </c>
      <c r="BA69" s="282">
        <v>78972.436491228145</v>
      </c>
      <c r="BB69" s="281">
        <v>83982.369824561436</v>
      </c>
      <c r="BC69" s="281">
        <v>83982.369824561392</v>
      </c>
      <c r="BD69" s="283"/>
      <c r="BE69" s="284">
        <v>0.02</v>
      </c>
      <c r="BF69" s="280">
        <v>0</v>
      </c>
      <c r="BG69" s="285"/>
      <c r="BH69" s="286"/>
      <c r="BI69" s="285"/>
      <c r="BJ69" s="280">
        <v>0</v>
      </c>
      <c r="BK69" s="280">
        <v>0</v>
      </c>
      <c r="BL69" s="283"/>
      <c r="BM69" s="287">
        <v>0</v>
      </c>
      <c r="BN69" s="280">
        <v>0</v>
      </c>
      <c r="BO69" s="280">
        <v>0</v>
      </c>
      <c r="BP69" s="280" t="e">
        <v>#REF!</v>
      </c>
      <c r="BQ69" s="288" t="e">
        <v>#REF!</v>
      </c>
      <c r="BR69" s="289"/>
      <c r="BS69" s="290" t="e">
        <v>#REF!</v>
      </c>
      <c r="BU69" s="291">
        <v>10019.879999999999</v>
      </c>
      <c r="BV69" s="291">
        <v>1.3333333332411712E-2</v>
      </c>
      <c r="BW69" s="292">
        <v>0</v>
      </c>
      <c r="BX69" s="238" t="s">
        <v>857</v>
      </c>
      <c r="BY69" s="435">
        <f t="shared" si="0"/>
        <v>0.40789429561341645</v>
      </c>
      <c r="BZ69" s="435">
        <v>0.4745609622800831</v>
      </c>
      <c r="CA69" s="436">
        <f t="shared" si="1"/>
        <v>6.6666666666666652E-2</v>
      </c>
    </row>
    <row r="70" spans="1:79" s="268" customFormat="1" ht="31.5">
      <c r="A70" s="269">
        <v>57</v>
      </c>
      <c r="B70" s="269" t="s">
        <v>862</v>
      </c>
      <c r="C70" s="269" t="s">
        <v>95</v>
      </c>
      <c r="D70" s="271" t="s">
        <v>863</v>
      </c>
      <c r="E70" s="272">
        <v>41058</v>
      </c>
      <c r="F70" s="238">
        <v>5</v>
      </c>
      <c r="G70" s="296">
        <v>41188</v>
      </c>
      <c r="H70" s="272">
        <v>40909</v>
      </c>
      <c r="I70" s="272">
        <v>50405</v>
      </c>
      <c r="J70" s="269"/>
      <c r="K70" s="269" t="s">
        <v>1028</v>
      </c>
      <c r="L70" s="273"/>
      <c r="M70" s="238">
        <v>0.26640000000000003</v>
      </c>
      <c r="N70" s="269" t="s">
        <v>1029</v>
      </c>
      <c r="O70" s="269" t="s">
        <v>82</v>
      </c>
      <c r="P70" s="269" t="s">
        <v>1030</v>
      </c>
      <c r="Q70" s="269"/>
      <c r="R70" s="274">
        <v>10103974</v>
      </c>
      <c r="S70" s="238">
        <v>101</v>
      </c>
      <c r="T70" s="269" t="s">
        <v>131</v>
      </c>
      <c r="U70" s="269">
        <v>361</v>
      </c>
      <c r="V70" s="275">
        <v>361</v>
      </c>
      <c r="W70" s="269">
        <v>0</v>
      </c>
      <c r="X70" s="276">
        <v>40909</v>
      </c>
      <c r="Y70" s="293"/>
      <c r="Z70" s="277">
        <v>644591.23</v>
      </c>
      <c r="AA70" s="277"/>
      <c r="AB70" s="278">
        <v>644591.23</v>
      </c>
      <c r="AC70" s="278">
        <v>174043.8411634349</v>
      </c>
      <c r="AD70" s="278">
        <v>470547.38883656508</v>
      </c>
      <c r="AE70" s="278">
        <v>449120.53354570636</v>
      </c>
      <c r="AF70" s="278">
        <v>1785.571274238227</v>
      </c>
      <c r="AG70" s="278">
        <v>1785.571274238227</v>
      </c>
      <c r="AH70" s="278">
        <v>0</v>
      </c>
      <c r="AI70" s="279">
        <v>1785.571274238227</v>
      </c>
      <c r="AJ70" s="277"/>
      <c r="AK70" s="280" t="e">
        <v>#REF!</v>
      </c>
      <c r="AL70" s="280" t="e">
        <v>#REF!</v>
      </c>
      <c r="AM70" s="281">
        <v>21426.855290858723</v>
      </c>
      <c r="AN70" s="281">
        <v>21426.855290858723</v>
      </c>
      <c r="AO70" s="281">
        <v>470547.38883656508</v>
      </c>
      <c r="AP70" s="282">
        <v>468761.81756232685</v>
      </c>
      <c r="AQ70" s="282">
        <v>466976.24628808862</v>
      </c>
      <c r="AR70" s="282">
        <v>465190.67501385038</v>
      </c>
      <c r="AS70" s="282">
        <v>463405.10373961215</v>
      </c>
      <c r="AT70" s="282">
        <v>461619.53246537392</v>
      </c>
      <c r="AU70" s="282">
        <v>459833.96119113569</v>
      </c>
      <c r="AV70" s="282">
        <v>458048.38991689746</v>
      </c>
      <c r="AW70" s="282">
        <v>456262.81864265923</v>
      </c>
      <c r="AX70" s="282">
        <v>454477.247368421</v>
      </c>
      <c r="AY70" s="282">
        <v>452691.67609418277</v>
      </c>
      <c r="AZ70" s="282">
        <v>450906.10481994454</v>
      </c>
      <c r="BA70" s="282">
        <v>449120.5335457063</v>
      </c>
      <c r="BB70" s="281">
        <v>459833.96119113569</v>
      </c>
      <c r="BC70" s="281">
        <v>459833.96119113569</v>
      </c>
      <c r="BD70" s="283"/>
      <c r="BE70" s="284">
        <v>0.02</v>
      </c>
      <c r="BF70" s="280">
        <v>0</v>
      </c>
      <c r="BG70" s="285"/>
      <c r="BH70" s="286"/>
      <c r="BI70" s="285"/>
      <c r="BJ70" s="280">
        <v>0</v>
      </c>
      <c r="BK70" s="280">
        <v>0</v>
      </c>
      <c r="BL70" s="283"/>
      <c r="BM70" s="287">
        <v>0</v>
      </c>
      <c r="BN70" s="280">
        <v>0</v>
      </c>
      <c r="BO70" s="280">
        <v>0</v>
      </c>
      <c r="BP70" s="280" t="e">
        <v>#REF!</v>
      </c>
      <c r="BQ70" s="288" t="e">
        <v>#REF!</v>
      </c>
      <c r="BR70" s="289"/>
      <c r="BS70" s="290" t="e">
        <v>#REF!</v>
      </c>
      <c r="BU70" s="291">
        <v>21426.84</v>
      </c>
      <c r="BV70" s="291">
        <v>-1.5290858722437406E-2</v>
      </c>
      <c r="BW70" s="292">
        <v>0</v>
      </c>
      <c r="BX70" s="238" t="s">
        <v>859</v>
      </c>
      <c r="BY70" s="435">
        <f t="shared" si="0"/>
        <v>0.27000652981802886</v>
      </c>
      <c r="BZ70" s="435">
        <v>0.30324752704794578</v>
      </c>
      <c r="CA70" s="436">
        <f t="shared" si="1"/>
        <v>3.3240997229916913E-2</v>
      </c>
    </row>
    <row r="71" spans="1:79" s="268" customFormat="1" ht="63">
      <c r="A71" s="269">
        <v>58</v>
      </c>
      <c r="B71" s="269" t="s">
        <v>862</v>
      </c>
      <c r="C71" s="269" t="s">
        <v>95</v>
      </c>
      <c r="D71" s="271" t="s">
        <v>863</v>
      </c>
      <c r="E71" s="272">
        <v>41058</v>
      </c>
      <c r="F71" s="238">
        <v>3</v>
      </c>
      <c r="G71" s="296">
        <v>41541</v>
      </c>
      <c r="H71" s="272">
        <v>40909</v>
      </c>
      <c r="I71" s="272">
        <v>50405</v>
      </c>
      <c r="J71" s="269"/>
      <c r="K71" s="269" t="s">
        <v>1031</v>
      </c>
      <c r="L71" s="273"/>
      <c r="M71" s="238">
        <v>0.53959999999999997</v>
      </c>
      <c r="N71" s="269" t="s">
        <v>1032</v>
      </c>
      <c r="O71" s="269" t="s">
        <v>82</v>
      </c>
      <c r="P71" s="269" t="s">
        <v>1033</v>
      </c>
      <c r="Q71" s="269"/>
      <c r="R71" s="274">
        <v>10103975</v>
      </c>
      <c r="S71" s="238">
        <v>102</v>
      </c>
      <c r="T71" s="269" t="s">
        <v>168</v>
      </c>
      <c r="U71" s="269">
        <v>180</v>
      </c>
      <c r="V71" s="275">
        <v>180</v>
      </c>
      <c r="W71" s="269">
        <v>0</v>
      </c>
      <c r="X71" s="276">
        <v>41212</v>
      </c>
      <c r="Y71" s="293"/>
      <c r="Z71" s="277">
        <v>257996.86</v>
      </c>
      <c r="AA71" s="277"/>
      <c r="AB71" s="278">
        <v>257996.86</v>
      </c>
      <c r="AC71" s="278">
        <v>74174.171250000014</v>
      </c>
      <c r="AD71" s="278">
        <v>183822.68874999997</v>
      </c>
      <c r="AE71" s="278">
        <v>166622.8980833333</v>
      </c>
      <c r="AF71" s="278">
        <v>1433.3158888888888</v>
      </c>
      <c r="AG71" s="278">
        <v>1433.3158888888888</v>
      </c>
      <c r="AH71" s="278">
        <v>0</v>
      </c>
      <c r="AI71" s="279">
        <v>1433.3158888888888</v>
      </c>
      <c r="AJ71" s="277"/>
      <c r="AK71" s="280" t="e">
        <v>#REF!</v>
      </c>
      <c r="AL71" s="280" t="e">
        <v>#REF!</v>
      </c>
      <c r="AM71" s="281">
        <v>17199.790666666668</v>
      </c>
      <c r="AN71" s="281">
        <v>17199.790666666668</v>
      </c>
      <c r="AO71" s="281">
        <v>183822.68874999997</v>
      </c>
      <c r="AP71" s="282">
        <v>182389.37286111107</v>
      </c>
      <c r="AQ71" s="282">
        <v>180956.05697222217</v>
      </c>
      <c r="AR71" s="282">
        <v>179522.74108333327</v>
      </c>
      <c r="AS71" s="282">
        <v>178089.42519444437</v>
      </c>
      <c r="AT71" s="282">
        <v>176656.10930555547</v>
      </c>
      <c r="AU71" s="282">
        <v>175222.79341666657</v>
      </c>
      <c r="AV71" s="282">
        <v>173789.47752777766</v>
      </c>
      <c r="AW71" s="282">
        <v>172356.16163888876</v>
      </c>
      <c r="AX71" s="282">
        <v>170922.84574999986</v>
      </c>
      <c r="AY71" s="282">
        <v>169489.52986111096</v>
      </c>
      <c r="AZ71" s="282">
        <v>168056.21397222206</v>
      </c>
      <c r="BA71" s="282">
        <v>166622.89808333316</v>
      </c>
      <c r="BB71" s="281">
        <v>175222.79341666659</v>
      </c>
      <c r="BC71" s="281">
        <v>175222.79341666662</v>
      </c>
      <c r="BD71" s="283"/>
      <c r="BE71" s="284">
        <v>0.02</v>
      </c>
      <c r="BF71" s="280">
        <v>0</v>
      </c>
      <c r="BG71" s="285"/>
      <c r="BH71" s="286"/>
      <c r="BI71" s="285"/>
      <c r="BJ71" s="280">
        <v>0</v>
      </c>
      <c r="BK71" s="280">
        <v>0</v>
      </c>
      <c r="BL71" s="283"/>
      <c r="BM71" s="287">
        <v>0</v>
      </c>
      <c r="BN71" s="280">
        <v>0</v>
      </c>
      <c r="BO71" s="280">
        <v>0</v>
      </c>
      <c r="BP71" s="280" t="e">
        <v>#REF!</v>
      </c>
      <c r="BQ71" s="288" t="e">
        <v>#REF!</v>
      </c>
      <c r="BR71" s="289"/>
      <c r="BS71" s="290" t="e">
        <v>#REF!</v>
      </c>
      <c r="BU71" s="291">
        <v>17199.84</v>
      </c>
      <c r="BV71" s="291">
        <v>4.933333333246992E-2</v>
      </c>
      <c r="BW71" s="292">
        <v>0</v>
      </c>
      <c r="BX71" s="238" t="s">
        <v>859</v>
      </c>
      <c r="BY71" s="435">
        <f t="shared" si="0"/>
        <v>0.28750028682519629</v>
      </c>
      <c r="BZ71" s="435">
        <v>0.354166953491863</v>
      </c>
      <c r="CA71" s="436">
        <f t="shared" si="1"/>
        <v>6.6666666666666707E-2</v>
      </c>
    </row>
    <row r="72" spans="1:79" s="268" customFormat="1" ht="63">
      <c r="A72" s="269">
        <v>59</v>
      </c>
      <c r="B72" s="269" t="s">
        <v>862</v>
      </c>
      <c r="C72" s="269" t="s">
        <v>95</v>
      </c>
      <c r="D72" s="271" t="s">
        <v>863</v>
      </c>
      <c r="E72" s="272">
        <v>41058</v>
      </c>
      <c r="F72" s="238">
        <v>3</v>
      </c>
      <c r="G72" s="296">
        <v>41541</v>
      </c>
      <c r="H72" s="272">
        <v>40909</v>
      </c>
      <c r="I72" s="272">
        <v>50405</v>
      </c>
      <c r="J72" s="269"/>
      <c r="K72" s="269" t="s">
        <v>1034</v>
      </c>
      <c r="L72" s="273"/>
      <c r="M72" s="238">
        <v>0.216</v>
      </c>
      <c r="N72" s="269" t="s">
        <v>1035</v>
      </c>
      <c r="O72" s="269" t="s">
        <v>82</v>
      </c>
      <c r="P72" s="269" t="s">
        <v>1036</v>
      </c>
      <c r="Q72" s="269"/>
      <c r="R72" s="274">
        <v>10103976</v>
      </c>
      <c r="S72" s="238">
        <v>103</v>
      </c>
      <c r="T72" s="269" t="s">
        <v>168</v>
      </c>
      <c r="U72" s="269">
        <v>180</v>
      </c>
      <c r="V72" s="275">
        <v>180</v>
      </c>
      <c r="W72" s="269">
        <v>0</v>
      </c>
      <c r="X72" s="276">
        <v>41612</v>
      </c>
      <c r="Y72" s="293"/>
      <c r="Z72" s="277">
        <v>212410.95</v>
      </c>
      <c r="AA72" s="277"/>
      <c r="AB72" s="278">
        <v>212410.95</v>
      </c>
      <c r="AC72" s="278">
        <v>61068.243125000001</v>
      </c>
      <c r="AD72" s="278">
        <v>151342.706875</v>
      </c>
      <c r="AE72" s="278">
        <v>137181.97687499999</v>
      </c>
      <c r="AF72" s="278">
        <v>1180.0608333333334</v>
      </c>
      <c r="AG72" s="278">
        <v>1180.0608333333334</v>
      </c>
      <c r="AH72" s="278">
        <v>0</v>
      </c>
      <c r="AI72" s="279">
        <v>1180.0608333333334</v>
      </c>
      <c r="AJ72" s="277"/>
      <c r="AK72" s="280" t="e">
        <v>#REF!</v>
      </c>
      <c r="AL72" s="280" t="e">
        <v>#REF!</v>
      </c>
      <c r="AM72" s="281">
        <v>14160.730000000001</v>
      </c>
      <c r="AN72" s="281">
        <v>14160.730000000001</v>
      </c>
      <c r="AO72" s="281">
        <v>151342.706875</v>
      </c>
      <c r="AP72" s="282">
        <v>150162.64604166668</v>
      </c>
      <c r="AQ72" s="282">
        <v>148982.58520833336</v>
      </c>
      <c r="AR72" s="282">
        <v>147802.52437500004</v>
      </c>
      <c r="AS72" s="282">
        <v>146622.46354166672</v>
      </c>
      <c r="AT72" s="282">
        <v>145442.40270833339</v>
      </c>
      <c r="AU72" s="282">
        <v>144262.34187500007</v>
      </c>
      <c r="AV72" s="282">
        <v>143082.28104166675</v>
      </c>
      <c r="AW72" s="282">
        <v>141902.22020833343</v>
      </c>
      <c r="AX72" s="282">
        <v>140722.1593750001</v>
      </c>
      <c r="AY72" s="282">
        <v>139542.09854166678</v>
      </c>
      <c r="AZ72" s="282">
        <v>138362.03770833346</v>
      </c>
      <c r="BA72" s="282">
        <v>137181.97687500014</v>
      </c>
      <c r="BB72" s="281">
        <v>144262.34187500004</v>
      </c>
      <c r="BC72" s="281">
        <v>144262.34187499998</v>
      </c>
      <c r="BD72" s="283"/>
      <c r="BE72" s="284">
        <v>0.02</v>
      </c>
      <c r="BF72" s="280">
        <v>0</v>
      </c>
      <c r="BG72" s="285"/>
      <c r="BH72" s="286"/>
      <c r="BI72" s="285"/>
      <c r="BJ72" s="280">
        <v>0</v>
      </c>
      <c r="BK72" s="280">
        <v>0</v>
      </c>
      <c r="BL72" s="283"/>
      <c r="BM72" s="287">
        <v>0</v>
      </c>
      <c r="BN72" s="280">
        <v>0</v>
      </c>
      <c r="BO72" s="280">
        <v>0</v>
      </c>
      <c r="BP72" s="280" t="e">
        <v>#REF!</v>
      </c>
      <c r="BQ72" s="288" t="e">
        <v>#REF!</v>
      </c>
      <c r="BR72" s="289"/>
      <c r="BS72" s="290" t="e">
        <v>#REF!</v>
      </c>
      <c r="BU72" s="291">
        <v>14160.72</v>
      </c>
      <c r="BV72" s="291">
        <v>-1.0000000002037268E-2</v>
      </c>
      <c r="BW72" s="292">
        <v>0</v>
      </c>
      <c r="BX72" s="238" t="s">
        <v>859</v>
      </c>
      <c r="BY72" s="435">
        <f t="shared" si="0"/>
        <v>0.28750044724624602</v>
      </c>
      <c r="BZ72" s="435">
        <v>0.35416711391291267</v>
      </c>
      <c r="CA72" s="436">
        <f t="shared" si="1"/>
        <v>6.6666666666666652E-2</v>
      </c>
    </row>
    <row r="73" spans="1:79" s="268" customFormat="1" ht="63">
      <c r="A73" s="269">
        <v>60</v>
      </c>
      <c r="B73" s="269" t="s">
        <v>862</v>
      </c>
      <c r="C73" s="269" t="s">
        <v>95</v>
      </c>
      <c r="D73" s="271" t="s">
        <v>863</v>
      </c>
      <c r="E73" s="272">
        <v>41058</v>
      </c>
      <c r="F73" s="238">
        <v>3</v>
      </c>
      <c r="G73" s="296">
        <v>41541</v>
      </c>
      <c r="H73" s="272">
        <v>40909</v>
      </c>
      <c r="I73" s="272">
        <v>50405</v>
      </c>
      <c r="J73" s="269"/>
      <c r="K73" s="269" t="s">
        <v>1037</v>
      </c>
      <c r="L73" s="273"/>
      <c r="M73" s="238">
        <v>0.53959999999999997</v>
      </c>
      <c r="N73" s="269" t="s">
        <v>1038</v>
      </c>
      <c r="O73" s="269" t="s">
        <v>82</v>
      </c>
      <c r="P73" s="269" t="s">
        <v>1039</v>
      </c>
      <c r="Q73" s="269"/>
      <c r="R73" s="274">
        <v>10103977</v>
      </c>
      <c r="S73" s="238">
        <v>104</v>
      </c>
      <c r="T73" s="269" t="s">
        <v>168</v>
      </c>
      <c r="U73" s="269">
        <v>180</v>
      </c>
      <c r="V73" s="275">
        <v>180</v>
      </c>
      <c r="W73" s="269">
        <v>0</v>
      </c>
      <c r="X73" s="276">
        <v>39083</v>
      </c>
      <c r="Y73" s="293"/>
      <c r="Z73" s="277">
        <v>497565.37</v>
      </c>
      <c r="AA73" s="277"/>
      <c r="AB73" s="278">
        <v>497565.37</v>
      </c>
      <c r="AC73" s="278">
        <v>192806.61537499999</v>
      </c>
      <c r="AD73" s="278">
        <v>304758.754625</v>
      </c>
      <c r="AE73" s="278">
        <v>271587.72995833331</v>
      </c>
      <c r="AF73" s="278">
        <v>2764.2520555555557</v>
      </c>
      <c r="AG73" s="278">
        <v>2764.2520555555557</v>
      </c>
      <c r="AH73" s="278">
        <v>0</v>
      </c>
      <c r="AI73" s="279">
        <v>2764.2520555555557</v>
      </c>
      <c r="AJ73" s="277"/>
      <c r="AK73" s="280" t="e">
        <v>#REF!</v>
      </c>
      <c r="AL73" s="280" t="e">
        <v>#REF!</v>
      </c>
      <c r="AM73" s="281">
        <v>33171.024666666664</v>
      </c>
      <c r="AN73" s="281">
        <v>33171.024666666664</v>
      </c>
      <c r="AO73" s="281">
        <v>304758.754625</v>
      </c>
      <c r="AP73" s="282">
        <v>301994.50256944442</v>
      </c>
      <c r="AQ73" s="282">
        <v>299230.25051388884</v>
      </c>
      <c r="AR73" s="282">
        <v>296465.99845833326</v>
      </c>
      <c r="AS73" s="282">
        <v>293701.74640277767</v>
      </c>
      <c r="AT73" s="282">
        <v>290937.49434722209</v>
      </c>
      <c r="AU73" s="282">
        <v>288173.24229166651</v>
      </c>
      <c r="AV73" s="282">
        <v>285408.99023611093</v>
      </c>
      <c r="AW73" s="282">
        <v>282644.73818055535</v>
      </c>
      <c r="AX73" s="282">
        <v>279880.48612499976</v>
      </c>
      <c r="AY73" s="282">
        <v>277116.23406944418</v>
      </c>
      <c r="AZ73" s="282">
        <v>274351.9820138886</v>
      </c>
      <c r="BA73" s="282">
        <v>271587.72995833302</v>
      </c>
      <c r="BB73" s="281">
        <v>288173.24229166651</v>
      </c>
      <c r="BC73" s="281">
        <v>288173.24229166668</v>
      </c>
      <c r="BD73" s="283"/>
      <c r="BE73" s="284">
        <v>0.02</v>
      </c>
      <c r="BF73" s="280">
        <v>0</v>
      </c>
      <c r="BG73" s="285"/>
      <c r="BH73" s="286"/>
      <c r="BI73" s="285"/>
      <c r="BJ73" s="280">
        <v>0</v>
      </c>
      <c r="BK73" s="280">
        <v>0</v>
      </c>
      <c r="BL73" s="283"/>
      <c r="BM73" s="287">
        <v>0</v>
      </c>
      <c r="BN73" s="280">
        <v>0</v>
      </c>
      <c r="BO73" s="280">
        <v>0</v>
      </c>
      <c r="BP73" s="280" t="e">
        <v>#REF!</v>
      </c>
      <c r="BQ73" s="288" t="e">
        <v>#REF!</v>
      </c>
      <c r="BR73" s="289"/>
      <c r="BS73" s="290" t="e">
        <v>#REF!</v>
      </c>
      <c r="BU73" s="291">
        <v>33171</v>
      </c>
      <c r="BV73" s="291">
        <v>-2.466666666441597E-2</v>
      </c>
      <c r="BW73" s="292">
        <v>0</v>
      </c>
      <c r="BX73" s="238" t="s">
        <v>859</v>
      </c>
      <c r="BY73" s="435">
        <f t="shared" si="0"/>
        <v>0.38750006933762293</v>
      </c>
      <c r="BZ73" s="435">
        <v>0.45416673600428958</v>
      </c>
      <c r="CA73" s="436">
        <f t="shared" si="1"/>
        <v>6.6666666666666652E-2</v>
      </c>
    </row>
    <row r="74" spans="1:79" s="268" customFormat="1" ht="47.25">
      <c r="A74" s="269">
        <v>61</v>
      </c>
      <c r="B74" s="269" t="s">
        <v>862</v>
      </c>
      <c r="C74" s="269" t="s">
        <v>95</v>
      </c>
      <c r="D74" s="271" t="s">
        <v>863</v>
      </c>
      <c r="E74" s="272">
        <v>41058</v>
      </c>
      <c r="F74" s="238">
        <v>3</v>
      </c>
      <c r="G74" s="296">
        <v>41541</v>
      </c>
      <c r="H74" s="272">
        <v>40909</v>
      </c>
      <c r="I74" s="272">
        <v>50405</v>
      </c>
      <c r="J74" s="269"/>
      <c r="K74" s="299" t="s">
        <v>1040</v>
      </c>
      <c r="L74" s="273">
        <v>1</v>
      </c>
      <c r="M74" s="238">
        <v>0.67</v>
      </c>
      <c r="N74" s="269" t="s">
        <v>1041</v>
      </c>
      <c r="O74" s="269" t="s">
        <v>82</v>
      </c>
      <c r="P74" s="269" t="s">
        <v>1042</v>
      </c>
      <c r="Q74" s="269"/>
      <c r="R74" s="274">
        <v>101031189</v>
      </c>
      <c r="S74" s="238">
        <v>105</v>
      </c>
      <c r="T74" s="269" t="s">
        <v>168</v>
      </c>
      <c r="U74" s="269">
        <v>180</v>
      </c>
      <c r="V74" s="275">
        <v>180</v>
      </c>
      <c r="W74" s="269">
        <v>0</v>
      </c>
      <c r="X74" s="276">
        <v>41261</v>
      </c>
      <c r="Y74" s="293"/>
      <c r="Z74" s="277">
        <v>592574.06000000006</v>
      </c>
      <c r="AA74" s="277"/>
      <c r="AB74" s="278">
        <v>592574.06000000006</v>
      </c>
      <c r="AC74" s="278">
        <v>227153.43925</v>
      </c>
      <c r="AD74" s="278">
        <v>365420.62075000006</v>
      </c>
      <c r="AE74" s="278">
        <v>325915.6834166667</v>
      </c>
      <c r="AF74" s="278">
        <v>3292.0781111111114</v>
      </c>
      <c r="AG74" s="278">
        <v>3292.0781111111114</v>
      </c>
      <c r="AH74" s="278">
        <v>0</v>
      </c>
      <c r="AI74" s="279">
        <v>3292.0781111111114</v>
      </c>
      <c r="AJ74" s="277"/>
      <c r="AK74" s="280" t="e">
        <v>#REF!</v>
      </c>
      <c r="AL74" s="280" t="e">
        <v>#REF!</v>
      </c>
      <c r="AM74" s="281">
        <v>39504.937333333335</v>
      </c>
      <c r="AN74" s="281">
        <v>39504.937333333335</v>
      </c>
      <c r="AO74" s="281">
        <v>365420.62075000006</v>
      </c>
      <c r="AP74" s="282">
        <v>362128.54263888893</v>
      </c>
      <c r="AQ74" s="282">
        <v>358836.4645277778</v>
      </c>
      <c r="AR74" s="282">
        <v>355544.38641666668</v>
      </c>
      <c r="AS74" s="282">
        <v>352252.30830555555</v>
      </c>
      <c r="AT74" s="282">
        <v>348960.23019444442</v>
      </c>
      <c r="AU74" s="282">
        <v>345668.15208333329</v>
      </c>
      <c r="AV74" s="282">
        <v>342376.07397222216</v>
      </c>
      <c r="AW74" s="282">
        <v>339083.99586111103</v>
      </c>
      <c r="AX74" s="282">
        <v>335791.91774999991</v>
      </c>
      <c r="AY74" s="282">
        <v>332499.83963888878</v>
      </c>
      <c r="AZ74" s="282">
        <v>329207.76152777765</v>
      </c>
      <c r="BA74" s="282">
        <v>325915.68341666652</v>
      </c>
      <c r="BB74" s="281">
        <v>345668.15208333329</v>
      </c>
      <c r="BC74" s="281">
        <v>345668.15208333335</v>
      </c>
      <c r="BD74" s="283"/>
      <c r="BE74" s="284">
        <v>0.02</v>
      </c>
      <c r="BF74" s="280">
        <v>0</v>
      </c>
      <c r="BG74" s="285"/>
      <c r="BH74" s="286"/>
      <c r="BI74" s="285"/>
      <c r="BJ74" s="280">
        <v>0</v>
      </c>
      <c r="BK74" s="280">
        <v>0</v>
      </c>
      <c r="BL74" s="283"/>
      <c r="BM74" s="287">
        <v>0</v>
      </c>
      <c r="BN74" s="280">
        <v>0</v>
      </c>
      <c r="BO74" s="280">
        <v>0</v>
      </c>
      <c r="BP74" s="280" t="e">
        <v>#REF!</v>
      </c>
      <c r="BQ74" s="288" t="e">
        <v>#REF!</v>
      </c>
      <c r="BR74" s="289"/>
      <c r="BS74" s="290" t="e">
        <v>#REF!</v>
      </c>
      <c r="BU74" s="297">
        <v>39504.959999999999</v>
      </c>
      <c r="BV74" s="291">
        <v>2.2666666664008517E-2</v>
      </c>
      <c r="BW74" s="292">
        <v>0</v>
      </c>
      <c r="BX74" s="238" t="s">
        <v>857</v>
      </c>
      <c r="BY74" s="435">
        <f t="shared" si="0"/>
        <v>0.38333341700782508</v>
      </c>
      <c r="BZ74" s="435">
        <v>0.45000008367449179</v>
      </c>
      <c r="CA74" s="436">
        <f t="shared" si="1"/>
        <v>6.6666666666666707E-2</v>
      </c>
    </row>
    <row r="75" spans="1:79" s="268" customFormat="1" ht="47.25">
      <c r="A75" s="269">
        <v>62</v>
      </c>
      <c r="B75" s="269" t="s">
        <v>862</v>
      </c>
      <c r="C75" s="269" t="s">
        <v>95</v>
      </c>
      <c r="D75" s="271" t="s">
        <v>863</v>
      </c>
      <c r="E75" s="272">
        <v>41058</v>
      </c>
      <c r="F75" s="238">
        <v>6</v>
      </c>
      <c r="G75" s="296">
        <v>42000</v>
      </c>
      <c r="H75" s="272">
        <v>40909</v>
      </c>
      <c r="I75" s="272">
        <v>50405</v>
      </c>
      <c r="J75" s="269"/>
      <c r="K75" s="299" t="s">
        <v>1043</v>
      </c>
      <c r="L75" s="273"/>
      <c r="M75" s="238">
        <v>0.51400000000000001</v>
      </c>
      <c r="N75" s="269" t="s">
        <v>1044</v>
      </c>
      <c r="O75" s="269" t="s">
        <v>82</v>
      </c>
      <c r="P75" s="269" t="s">
        <v>1045</v>
      </c>
      <c r="Q75" s="269"/>
      <c r="R75" s="274">
        <v>101031319</v>
      </c>
      <c r="S75" s="238">
        <v>106</v>
      </c>
      <c r="T75" s="269" t="s">
        <v>131</v>
      </c>
      <c r="U75" s="269">
        <v>361</v>
      </c>
      <c r="V75" s="275">
        <v>361</v>
      </c>
      <c r="W75" s="269">
        <v>0</v>
      </c>
      <c r="X75" s="276">
        <v>40909</v>
      </c>
      <c r="Y75" s="293"/>
      <c r="Z75" s="277">
        <v>299037</v>
      </c>
      <c r="AA75" s="277"/>
      <c r="AB75" s="278">
        <v>299037</v>
      </c>
      <c r="AC75" s="278">
        <v>78358.192354570638</v>
      </c>
      <c r="AD75" s="278">
        <v>220678.80764542936</v>
      </c>
      <c r="AE75" s="278">
        <v>210738.51955678669</v>
      </c>
      <c r="AF75" s="278">
        <v>828.3573407202216</v>
      </c>
      <c r="AG75" s="278">
        <v>828.3573407202216</v>
      </c>
      <c r="AH75" s="278">
        <v>0</v>
      </c>
      <c r="AI75" s="279">
        <v>828.3573407202216</v>
      </c>
      <c r="AJ75" s="277"/>
      <c r="AK75" s="280" t="e">
        <v>#REF!</v>
      </c>
      <c r="AL75" s="280" t="e">
        <v>#REF!</v>
      </c>
      <c r="AM75" s="281">
        <v>9940.2880886426592</v>
      </c>
      <c r="AN75" s="281">
        <v>9940.2880886426592</v>
      </c>
      <c r="AO75" s="281">
        <v>220678.80764542936</v>
      </c>
      <c r="AP75" s="282">
        <v>219850.45030470914</v>
      </c>
      <c r="AQ75" s="282">
        <v>219022.09296398892</v>
      </c>
      <c r="AR75" s="282">
        <v>218193.7356232687</v>
      </c>
      <c r="AS75" s="282">
        <v>217365.37828254848</v>
      </c>
      <c r="AT75" s="282">
        <v>216537.02094182826</v>
      </c>
      <c r="AU75" s="282">
        <v>215708.66360110804</v>
      </c>
      <c r="AV75" s="282">
        <v>214880.30626038782</v>
      </c>
      <c r="AW75" s="282">
        <v>214051.9489196676</v>
      </c>
      <c r="AX75" s="282">
        <v>213223.59157894738</v>
      </c>
      <c r="AY75" s="282">
        <v>212395.23423822716</v>
      </c>
      <c r="AZ75" s="282">
        <v>211566.87689750694</v>
      </c>
      <c r="BA75" s="282">
        <v>210738.51955678672</v>
      </c>
      <c r="BB75" s="281">
        <v>215708.66360110807</v>
      </c>
      <c r="BC75" s="281">
        <v>215708.66360110801</v>
      </c>
      <c r="BD75" s="283"/>
      <c r="BE75" s="284">
        <v>0.02</v>
      </c>
      <c r="BF75" s="280">
        <v>0</v>
      </c>
      <c r="BG75" s="285"/>
      <c r="BH75" s="286"/>
      <c r="BI75" s="285"/>
      <c r="BJ75" s="280">
        <v>0</v>
      </c>
      <c r="BK75" s="280">
        <v>0</v>
      </c>
      <c r="BL75" s="283"/>
      <c r="BM75" s="287">
        <v>0</v>
      </c>
      <c r="BN75" s="280">
        <v>0</v>
      </c>
      <c r="BO75" s="280">
        <v>0</v>
      </c>
      <c r="BP75" s="280" t="e">
        <v>#REF!</v>
      </c>
      <c r="BQ75" s="288" t="e">
        <v>#REF!</v>
      </c>
      <c r="BR75" s="289"/>
      <c r="BS75" s="290" t="e">
        <v>#REF!</v>
      </c>
      <c r="BU75" s="297">
        <v>9940.32</v>
      </c>
      <c r="BV75" s="291">
        <v>3.1911357340504765E-2</v>
      </c>
      <c r="BW75" s="292">
        <v>0</v>
      </c>
      <c r="BX75" s="238" t="s">
        <v>857</v>
      </c>
      <c r="BY75" s="435">
        <f t="shared" si="0"/>
        <v>0.26203510720937756</v>
      </c>
      <c r="BZ75" s="435">
        <v>0.29527610443929447</v>
      </c>
      <c r="CA75" s="436">
        <f t="shared" si="1"/>
        <v>3.3240997229916913E-2</v>
      </c>
    </row>
    <row r="76" spans="1:79" s="268" customFormat="1" ht="31.5">
      <c r="A76" s="269">
        <v>63</v>
      </c>
      <c r="B76" s="269" t="s">
        <v>862</v>
      </c>
      <c r="C76" s="269" t="s">
        <v>95</v>
      </c>
      <c r="D76" s="271" t="s">
        <v>863</v>
      </c>
      <c r="E76" s="272">
        <v>41058</v>
      </c>
      <c r="F76" s="238">
        <v>5</v>
      </c>
      <c r="G76" s="296">
        <v>41188</v>
      </c>
      <c r="H76" s="272">
        <v>40909</v>
      </c>
      <c r="I76" s="272">
        <v>50405</v>
      </c>
      <c r="J76" s="269"/>
      <c r="K76" s="269" t="s">
        <v>1046</v>
      </c>
      <c r="L76" s="273">
        <v>1</v>
      </c>
      <c r="M76" s="238">
        <v>0.12948999999999999</v>
      </c>
      <c r="N76" s="269" t="s">
        <v>1047</v>
      </c>
      <c r="O76" s="269" t="s">
        <v>82</v>
      </c>
      <c r="P76" s="269" t="s">
        <v>1048</v>
      </c>
      <c r="Q76" s="269"/>
      <c r="R76" s="274">
        <v>101031327</v>
      </c>
      <c r="S76" s="238">
        <v>107</v>
      </c>
      <c r="T76" s="269" t="s">
        <v>131</v>
      </c>
      <c r="U76" s="269">
        <v>361</v>
      </c>
      <c r="V76" s="275">
        <v>361</v>
      </c>
      <c r="W76" s="269">
        <v>0</v>
      </c>
      <c r="X76" s="276">
        <v>32874</v>
      </c>
      <c r="Y76" s="293"/>
      <c r="Z76" s="277">
        <v>66000</v>
      </c>
      <c r="AA76" s="277"/>
      <c r="AB76" s="278">
        <v>66000</v>
      </c>
      <c r="AC76" s="278">
        <v>14544.583268698061</v>
      </c>
      <c r="AD76" s="278">
        <v>51455.416731301942</v>
      </c>
      <c r="AE76" s="278">
        <v>49261.51091412743</v>
      </c>
      <c r="AF76" s="278">
        <v>182.82548476454295</v>
      </c>
      <c r="AG76" s="278">
        <v>182.82548476454295</v>
      </c>
      <c r="AH76" s="278">
        <v>0</v>
      </c>
      <c r="AI76" s="279">
        <v>182.82548476454295</v>
      </c>
      <c r="AJ76" s="277"/>
      <c r="AK76" s="280" t="e">
        <v>#REF!</v>
      </c>
      <c r="AL76" s="280" t="e">
        <v>#REF!</v>
      </c>
      <c r="AM76" s="281">
        <v>2193.9058171745155</v>
      </c>
      <c r="AN76" s="281">
        <v>2193.9058171745155</v>
      </c>
      <c r="AO76" s="281">
        <v>51455.416731301942</v>
      </c>
      <c r="AP76" s="282">
        <v>51272.591246537399</v>
      </c>
      <c r="AQ76" s="282">
        <v>51089.765761772855</v>
      </c>
      <c r="AR76" s="282">
        <v>50906.940277008311</v>
      </c>
      <c r="AS76" s="282">
        <v>50724.114792243767</v>
      </c>
      <c r="AT76" s="282">
        <v>50541.289307479223</v>
      </c>
      <c r="AU76" s="282">
        <v>50358.463822714679</v>
      </c>
      <c r="AV76" s="282">
        <v>50175.638337950135</v>
      </c>
      <c r="AW76" s="282">
        <v>49992.812853185591</v>
      </c>
      <c r="AX76" s="282">
        <v>49809.987368421047</v>
      </c>
      <c r="AY76" s="282">
        <v>49627.161883656503</v>
      </c>
      <c r="AZ76" s="282">
        <v>49444.336398891959</v>
      </c>
      <c r="BA76" s="282">
        <v>49261.510914127415</v>
      </c>
      <c r="BB76" s="281">
        <v>50358.463822714686</v>
      </c>
      <c r="BC76" s="281">
        <v>50358.463822714686</v>
      </c>
      <c r="BD76" s="283"/>
      <c r="BE76" s="284">
        <v>0.02</v>
      </c>
      <c r="BF76" s="280">
        <v>0</v>
      </c>
      <c r="BG76" s="285"/>
      <c r="BH76" s="286"/>
      <c r="BI76" s="285"/>
      <c r="BJ76" s="280">
        <v>0</v>
      </c>
      <c r="BK76" s="280">
        <v>0</v>
      </c>
      <c r="BL76" s="283"/>
      <c r="BM76" s="287">
        <v>0</v>
      </c>
      <c r="BN76" s="280">
        <v>0</v>
      </c>
      <c r="BO76" s="280">
        <v>0</v>
      </c>
      <c r="BP76" s="280" t="e">
        <v>#REF!</v>
      </c>
      <c r="BQ76" s="288" t="e">
        <v>#REF!</v>
      </c>
      <c r="BR76" s="289"/>
      <c r="BS76" s="290" t="e">
        <v>#REF!</v>
      </c>
      <c r="BU76" s="297">
        <v>2193.96</v>
      </c>
      <c r="BV76" s="291">
        <v>5.418282548453135E-2</v>
      </c>
      <c r="BW76" s="292">
        <v>0</v>
      </c>
      <c r="BX76" s="238" t="s">
        <v>859</v>
      </c>
      <c r="BY76" s="435">
        <f t="shared" si="0"/>
        <v>0.22037247376815244</v>
      </c>
      <c r="BZ76" s="435">
        <v>0.25361347099806936</v>
      </c>
      <c r="CA76" s="436">
        <f t="shared" si="1"/>
        <v>3.3240997229916913E-2</v>
      </c>
    </row>
    <row r="77" spans="1:79" s="268" customFormat="1" ht="31.5">
      <c r="A77" s="269">
        <v>64</v>
      </c>
      <c r="B77" s="269" t="s">
        <v>862</v>
      </c>
      <c r="C77" s="269" t="s">
        <v>95</v>
      </c>
      <c r="D77" s="271" t="s">
        <v>863</v>
      </c>
      <c r="E77" s="272">
        <v>41058</v>
      </c>
      <c r="F77" s="238">
        <v>5</v>
      </c>
      <c r="G77" s="296">
        <v>41188</v>
      </c>
      <c r="H77" s="272">
        <v>40909</v>
      </c>
      <c r="I77" s="272">
        <v>50405</v>
      </c>
      <c r="J77" s="269"/>
      <c r="K77" s="269" t="s">
        <v>1049</v>
      </c>
      <c r="L77" s="273"/>
      <c r="M77" s="238">
        <v>0.50600000000000001</v>
      </c>
      <c r="N77" s="269" t="s">
        <v>1050</v>
      </c>
      <c r="O77" s="269" t="s">
        <v>82</v>
      </c>
      <c r="P77" s="269" t="s">
        <v>1051</v>
      </c>
      <c r="Q77" s="269"/>
      <c r="R77" s="274">
        <v>101031426</v>
      </c>
      <c r="S77" s="238">
        <v>108</v>
      </c>
      <c r="T77" s="269" t="s">
        <v>131</v>
      </c>
      <c r="U77" s="269">
        <v>361</v>
      </c>
      <c r="V77" s="275">
        <v>361</v>
      </c>
      <c r="W77" s="269">
        <v>0</v>
      </c>
      <c r="X77" s="276">
        <v>40909</v>
      </c>
      <c r="Y77" s="293"/>
      <c r="Z77" s="277">
        <v>290511</v>
      </c>
      <c r="AA77" s="277"/>
      <c r="AB77" s="278">
        <v>290511</v>
      </c>
      <c r="AC77" s="278">
        <v>54647.961385041541</v>
      </c>
      <c r="AD77" s="278">
        <v>235863.03861495847</v>
      </c>
      <c r="AE77" s="278">
        <v>226206.16326869809</v>
      </c>
      <c r="AF77" s="278">
        <v>804.73961218836564</v>
      </c>
      <c r="AG77" s="278">
        <v>804.73961218836564</v>
      </c>
      <c r="AH77" s="278">
        <v>0</v>
      </c>
      <c r="AI77" s="279">
        <v>804.73961218836564</v>
      </c>
      <c r="AJ77" s="277"/>
      <c r="AK77" s="280" t="e">
        <v>#REF!</v>
      </c>
      <c r="AL77" s="280" t="e">
        <v>#REF!</v>
      </c>
      <c r="AM77" s="281">
        <v>9656.8753462603872</v>
      </c>
      <c r="AN77" s="281">
        <v>9656.8753462603872</v>
      </c>
      <c r="AO77" s="281">
        <v>235863.03861495847</v>
      </c>
      <c r="AP77" s="282">
        <v>235058.2990027701</v>
      </c>
      <c r="AQ77" s="282">
        <v>234253.55939058174</v>
      </c>
      <c r="AR77" s="282">
        <v>233448.81977839337</v>
      </c>
      <c r="AS77" s="282">
        <v>232644.08016620501</v>
      </c>
      <c r="AT77" s="282">
        <v>231839.34055401664</v>
      </c>
      <c r="AU77" s="282">
        <v>231034.60094182828</v>
      </c>
      <c r="AV77" s="282">
        <v>230229.86132963991</v>
      </c>
      <c r="AW77" s="282">
        <v>229425.12171745155</v>
      </c>
      <c r="AX77" s="282">
        <v>228620.38210526318</v>
      </c>
      <c r="AY77" s="282">
        <v>227815.64249307482</v>
      </c>
      <c r="AZ77" s="282">
        <v>227010.90288088645</v>
      </c>
      <c r="BA77" s="282">
        <v>226206.16326869809</v>
      </c>
      <c r="BB77" s="281">
        <v>231034.60094182828</v>
      </c>
      <c r="BC77" s="281">
        <v>231034.60094182828</v>
      </c>
      <c r="BD77" s="283"/>
      <c r="BE77" s="284">
        <v>0.02</v>
      </c>
      <c r="BF77" s="280">
        <v>0</v>
      </c>
      <c r="BG77" s="285"/>
      <c r="BH77" s="286"/>
      <c r="BI77" s="285"/>
      <c r="BJ77" s="280">
        <v>0</v>
      </c>
      <c r="BK77" s="280">
        <v>0</v>
      </c>
      <c r="BL77" s="283"/>
      <c r="BM77" s="287">
        <v>0</v>
      </c>
      <c r="BN77" s="280">
        <v>0</v>
      </c>
      <c r="BO77" s="280">
        <v>0</v>
      </c>
      <c r="BP77" s="280" t="e">
        <v>#REF!</v>
      </c>
      <c r="BQ77" s="288" t="e">
        <v>#REF!</v>
      </c>
      <c r="BR77" s="289"/>
      <c r="BS77" s="290" t="e">
        <v>#REF!</v>
      </c>
      <c r="BU77" s="291">
        <v>9656.8799999999992</v>
      </c>
      <c r="BV77" s="291">
        <v>4.6537396119674668E-3</v>
      </c>
      <c r="BW77" s="292">
        <v>0</v>
      </c>
      <c r="BX77" s="238" t="s">
        <v>857</v>
      </c>
      <c r="BY77" s="435">
        <f t="shared" si="0"/>
        <v>0.18810978374327147</v>
      </c>
      <c r="BZ77" s="435">
        <v>0.22135078097318836</v>
      </c>
      <c r="CA77" s="436">
        <f t="shared" si="1"/>
        <v>3.3240997229916885E-2</v>
      </c>
    </row>
    <row r="78" spans="1:79" s="268" customFormat="1" ht="31.5">
      <c r="A78" s="269">
        <v>65</v>
      </c>
      <c r="B78" s="269" t="s">
        <v>862</v>
      </c>
      <c r="C78" s="269" t="s">
        <v>95</v>
      </c>
      <c r="D78" s="271" t="s">
        <v>863</v>
      </c>
      <c r="E78" s="272">
        <v>41058</v>
      </c>
      <c r="F78" s="238">
        <v>5</v>
      </c>
      <c r="G78" s="296">
        <v>41188</v>
      </c>
      <c r="H78" s="272">
        <v>40909</v>
      </c>
      <c r="I78" s="272">
        <v>50405</v>
      </c>
      <c r="J78" s="269"/>
      <c r="K78" s="269" t="s">
        <v>1052</v>
      </c>
      <c r="L78" s="273"/>
      <c r="M78" s="238">
        <v>0.45500000000000002</v>
      </c>
      <c r="N78" s="269" t="s">
        <v>1053</v>
      </c>
      <c r="O78" s="269" t="s">
        <v>82</v>
      </c>
      <c r="P78" s="269" t="s">
        <v>1054</v>
      </c>
      <c r="Q78" s="269"/>
      <c r="R78" s="274">
        <v>101031427</v>
      </c>
      <c r="S78" s="238">
        <v>109</v>
      </c>
      <c r="T78" s="269" t="s">
        <v>131</v>
      </c>
      <c r="U78" s="269">
        <v>361</v>
      </c>
      <c r="V78" s="275">
        <v>361</v>
      </c>
      <c r="W78" s="269">
        <v>0</v>
      </c>
      <c r="X78" s="276">
        <v>40909</v>
      </c>
      <c r="Y78" s="293"/>
      <c r="Z78" s="277">
        <v>2641702</v>
      </c>
      <c r="AA78" s="277"/>
      <c r="AB78" s="278">
        <v>2641702</v>
      </c>
      <c r="AC78" s="278">
        <v>497047.53545706364</v>
      </c>
      <c r="AD78" s="278">
        <v>2144654.4645429365</v>
      </c>
      <c r="AE78" s="278">
        <v>2056841.6556786706</v>
      </c>
      <c r="AF78" s="278">
        <v>7317.7340720221609</v>
      </c>
      <c r="AG78" s="278">
        <v>7317.7340720221609</v>
      </c>
      <c r="AH78" s="278">
        <v>0</v>
      </c>
      <c r="AI78" s="279">
        <v>7317.7340720221609</v>
      </c>
      <c r="AJ78" s="277"/>
      <c r="AK78" s="280" t="e">
        <v>#REF!</v>
      </c>
      <c r="AL78" s="280" t="e">
        <v>#REF!</v>
      </c>
      <c r="AM78" s="281">
        <v>87812.808864265928</v>
      </c>
      <c r="AN78" s="281">
        <v>87812.808864265928</v>
      </c>
      <c r="AO78" s="281">
        <v>2144654.4645429365</v>
      </c>
      <c r="AP78" s="282">
        <v>2137336.7304709144</v>
      </c>
      <c r="AQ78" s="282">
        <v>2130018.9963988923</v>
      </c>
      <c r="AR78" s="282">
        <v>2122701.2623268701</v>
      </c>
      <c r="AS78" s="282">
        <v>2115383.528254848</v>
      </c>
      <c r="AT78" s="282">
        <v>2108065.7941828258</v>
      </c>
      <c r="AU78" s="282">
        <v>2100748.0601108037</v>
      </c>
      <c r="AV78" s="282">
        <v>2093430.3260387816</v>
      </c>
      <c r="AW78" s="282">
        <v>2086112.5919667594</v>
      </c>
      <c r="AX78" s="282">
        <v>2078794.8578947373</v>
      </c>
      <c r="AY78" s="282">
        <v>2071477.1238227151</v>
      </c>
      <c r="AZ78" s="282">
        <v>2064159.389750693</v>
      </c>
      <c r="BA78" s="282">
        <v>2056841.6556786709</v>
      </c>
      <c r="BB78" s="281">
        <v>2100748.0601108037</v>
      </c>
      <c r="BC78" s="281">
        <v>2100748.0601108037</v>
      </c>
      <c r="BD78" s="283"/>
      <c r="BE78" s="284">
        <v>0.02</v>
      </c>
      <c r="BF78" s="280">
        <v>0</v>
      </c>
      <c r="BG78" s="285"/>
      <c r="BH78" s="286"/>
      <c r="BI78" s="285"/>
      <c r="BJ78" s="280">
        <v>0</v>
      </c>
      <c r="BK78" s="280">
        <v>0</v>
      </c>
      <c r="BL78" s="283"/>
      <c r="BM78" s="287">
        <v>0</v>
      </c>
      <c r="BN78" s="280">
        <v>0</v>
      </c>
      <c r="BO78" s="280">
        <v>0</v>
      </c>
      <c r="BP78" s="280" t="e">
        <v>#REF!</v>
      </c>
      <c r="BQ78" s="288" t="e">
        <v>#REF!</v>
      </c>
      <c r="BR78" s="289"/>
      <c r="BS78" s="290" t="e">
        <v>#REF!</v>
      </c>
      <c r="BU78" s="291">
        <v>87812.76</v>
      </c>
      <c r="BV78" s="291">
        <v>-4.8864265932934359E-2</v>
      </c>
      <c r="BW78" s="292">
        <v>0</v>
      </c>
      <c r="BX78" s="238" t="s">
        <v>857</v>
      </c>
      <c r="BY78" s="435">
        <f t="shared" si="0"/>
        <v>0.18815427911894061</v>
      </c>
      <c r="BZ78" s="435">
        <v>0.22139527634885753</v>
      </c>
      <c r="CA78" s="436">
        <f t="shared" si="1"/>
        <v>3.3240997229916913E-2</v>
      </c>
    </row>
    <row r="79" spans="1:79" s="268" customFormat="1" ht="47.25">
      <c r="A79" s="269">
        <v>66</v>
      </c>
      <c r="B79" s="269" t="s">
        <v>862</v>
      </c>
      <c r="C79" s="269" t="s">
        <v>95</v>
      </c>
      <c r="D79" s="271" t="s">
        <v>863</v>
      </c>
      <c r="E79" s="272">
        <v>41058</v>
      </c>
      <c r="F79" s="238">
        <v>6</v>
      </c>
      <c r="G79" s="296">
        <v>42000</v>
      </c>
      <c r="H79" s="272">
        <v>40909</v>
      </c>
      <c r="I79" s="272">
        <v>50405</v>
      </c>
      <c r="J79" s="269"/>
      <c r="K79" s="269" t="s">
        <v>1055</v>
      </c>
      <c r="L79" s="273"/>
      <c r="M79" s="238">
        <v>1.5229999999999999</v>
      </c>
      <c r="N79" s="269" t="s">
        <v>1056</v>
      </c>
      <c r="O79" s="269" t="s">
        <v>82</v>
      </c>
      <c r="P79" s="269" t="s">
        <v>1057</v>
      </c>
      <c r="Q79" s="269"/>
      <c r="R79" s="274">
        <v>101031443</v>
      </c>
      <c r="S79" s="238">
        <v>110</v>
      </c>
      <c r="T79" s="269" t="s">
        <v>131</v>
      </c>
      <c r="U79" s="269">
        <v>361</v>
      </c>
      <c r="V79" s="275">
        <v>361</v>
      </c>
      <c r="W79" s="269">
        <v>0</v>
      </c>
      <c r="X79" s="276">
        <v>31413</v>
      </c>
      <c r="Y79" s="293"/>
      <c r="Z79" s="277">
        <v>583800</v>
      </c>
      <c r="AA79" s="277"/>
      <c r="AB79" s="278">
        <v>583800</v>
      </c>
      <c r="AC79" s="278">
        <v>583800</v>
      </c>
      <c r="AD79" s="278">
        <v>0</v>
      </c>
      <c r="AE79" s="278">
        <v>0</v>
      </c>
      <c r="AF79" s="278">
        <v>1617.174515235457</v>
      </c>
      <c r="AG79" s="278">
        <v>1617.174515235457</v>
      </c>
      <c r="AH79" s="278">
        <v>0</v>
      </c>
      <c r="AI79" s="279">
        <v>1617.174515235457</v>
      </c>
      <c r="AJ79" s="277"/>
      <c r="AK79" s="280" t="e">
        <v>#REF!</v>
      </c>
      <c r="AL79" s="280" t="e">
        <v>#REF!</v>
      </c>
      <c r="AM79" s="281">
        <v>0</v>
      </c>
      <c r="AN79" s="281">
        <v>0</v>
      </c>
      <c r="AO79" s="281">
        <v>0</v>
      </c>
      <c r="AP79" s="282">
        <v>0</v>
      </c>
      <c r="AQ79" s="282">
        <v>0</v>
      </c>
      <c r="AR79" s="282">
        <v>0</v>
      </c>
      <c r="AS79" s="282">
        <v>0</v>
      </c>
      <c r="AT79" s="282">
        <v>0</v>
      </c>
      <c r="AU79" s="282">
        <v>0</v>
      </c>
      <c r="AV79" s="282">
        <v>0</v>
      </c>
      <c r="AW79" s="282">
        <v>0</v>
      </c>
      <c r="AX79" s="282">
        <v>0</v>
      </c>
      <c r="AY79" s="282">
        <v>0</v>
      </c>
      <c r="AZ79" s="282">
        <v>0</v>
      </c>
      <c r="BA79" s="282">
        <v>0</v>
      </c>
      <c r="BB79" s="281">
        <v>0</v>
      </c>
      <c r="BC79" s="281">
        <v>0</v>
      </c>
      <c r="BD79" s="283"/>
      <c r="BE79" s="284">
        <v>0.02</v>
      </c>
      <c r="BF79" s="280">
        <v>0</v>
      </c>
      <c r="BG79" s="285"/>
      <c r="BH79" s="286"/>
      <c r="BI79" s="285"/>
      <c r="BJ79" s="280">
        <v>0</v>
      </c>
      <c r="BK79" s="280">
        <v>0</v>
      </c>
      <c r="BL79" s="283"/>
      <c r="BM79" s="287">
        <v>0</v>
      </c>
      <c r="BN79" s="280">
        <v>0</v>
      </c>
      <c r="BO79" s="280">
        <v>0</v>
      </c>
      <c r="BP79" s="280" t="e">
        <v>#REF!</v>
      </c>
      <c r="BQ79" s="288" t="e">
        <v>#REF!</v>
      </c>
      <c r="BR79" s="289"/>
      <c r="BS79" s="290" t="e">
        <v>#REF!</v>
      </c>
      <c r="BU79" s="291"/>
      <c r="BV79" s="291">
        <v>0</v>
      </c>
      <c r="BW79" s="292">
        <v>0</v>
      </c>
      <c r="BX79" s="238" t="s">
        <v>859</v>
      </c>
      <c r="BY79" s="435">
        <f t="shared" ref="BY79:BY142" si="2">AC79/Z79*100%</f>
        <v>1</v>
      </c>
      <c r="BZ79" s="435">
        <v>1</v>
      </c>
      <c r="CA79" s="436">
        <f t="shared" ref="CA79:CA142" si="3">BZ79-BY79</f>
        <v>0</v>
      </c>
    </row>
    <row r="80" spans="1:79" s="268" customFormat="1" ht="31.5">
      <c r="A80" s="269">
        <v>67</v>
      </c>
      <c r="B80" s="269" t="s">
        <v>862</v>
      </c>
      <c r="C80" s="269" t="s">
        <v>95</v>
      </c>
      <c r="D80" s="271" t="s">
        <v>863</v>
      </c>
      <c r="E80" s="272">
        <v>41058</v>
      </c>
      <c r="F80" s="238">
        <v>6</v>
      </c>
      <c r="G80" s="296">
        <v>42000</v>
      </c>
      <c r="H80" s="272">
        <v>40909</v>
      </c>
      <c r="I80" s="272">
        <v>50405</v>
      </c>
      <c r="J80" s="269"/>
      <c r="K80" s="269" t="s">
        <v>1058</v>
      </c>
      <c r="L80" s="273"/>
      <c r="M80" s="238">
        <v>1.865</v>
      </c>
      <c r="N80" s="269" t="s">
        <v>1059</v>
      </c>
      <c r="O80" s="269" t="s">
        <v>82</v>
      </c>
      <c r="P80" s="269" t="s">
        <v>1060</v>
      </c>
      <c r="Q80" s="269"/>
      <c r="R80" s="274">
        <v>101031451</v>
      </c>
      <c r="S80" s="238">
        <v>111</v>
      </c>
      <c r="T80" s="269" t="s">
        <v>131</v>
      </c>
      <c r="U80" s="269">
        <v>361</v>
      </c>
      <c r="V80" s="275">
        <v>361</v>
      </c>
      <c r="W80" s="269">
        <v>0</v>
      </c>
      <c r="X80" s="276">
        <v>25569</v>
      </c>
      <c r="Y80" s="293"/>
      <c r="Z80" s="277">
        <v>1915000</v>
      </c>
      <c r="AA80" s="277"/>
      <c r="AB80" s="278">
        <v>1915000</v>
      </c>
      <c r="AC80" s="278">
        <v>1915000</v>
      </c>
      <c r="AD80" s="278">
        <v>0</v>
      </c>
      <c r="AE80" s="278">
        <v>0</v>
      </c>
      <c r="AF80" s="278">
        <v>5304.7091412742384</v>
      </c>
      <c r="AG80" s="278">
        <v>5304.7091412742384</v>
      </c>
      <c r="AH80" s="278">
        <v>0</v>
      </c>
      <c r="AI80" s="279">
        <v>5304.7091412742384</v>
      </c>
      <c r="AJ80" s="277"/>
      <c r="AK80" s="280" t="e">
        <v>#REF!</v>
      </c>
      <c r="AL80" s="280" t="e">
        <v>#REF!</v>
      </c>
      <c r="AM80" s="281">
        <v>0</v>
      </c>
      <c r="AN80" s="281">
        <v>0</v>
      </c>
      <c r="AO80" s="281">
        <v>0</v>
      </c>
      <c r="AP80" s="282">
        <v>0</v>
      </c>
      <c r="AQ80" s="282">
        <v>0</v>
      </c>
      <c r="AR80" s="282">
        <v>0</v>
      </c>
      <c r="AS80" s="282">
        <v>0</v>
      </c>
      <c r="AT80" s="282">
        <v>0</v>
      </c>
      <c r="AU80" s="282">
        <v>0</v>
      </c>
      <c r="AV80" s="282">
        <v>0</v>
      </c>
      <c r="AW80" s="282">
        <v>0</v>
      </c>
      <c r="AX80" s="282">
        <v>0</v>
      </c>
      <c r="AY80" s="282">
        <v>0</v>
      </c>
      <c r="AZ80" s="282">
        <v>0</v>
      </c>
      <c r="BA80" s="282">
        <v>0</v>
      </c>
      <c r="BB80" s="281">
        <v>0</v>
      </c>
      <c r="BC80" s="281">
        <v>0</v>
      </c>
      <c r="BD80" s="283"/>
      <c r="BE80" s="284">
        <v>0.02</v>
      </c>
      <c r="BF80" s="280">
        <v>0</v>
      </c>
      <c r="BG80" s="285"/>
      <c r="BH80" s="286"/>
      <c r="BI80" s="285"/>
      <c r="BJ80" s="280">
        <v>0</v>
      </c>
      <c r="BK80" s="280">
        <v>0</v>
      </c>
      <c r="BL80" s="283"/>
      <c r="BM80" s="287">
        <v>0</v>
      </c>
      <c r="BN80" s="280">
        <v>0</v>
      </c>
      <c r="BO80" s="280">
        <v>0</v>
      </c>
      <c r="BP80" s="280" t="e">
        <v>#REF!</v>
      </c>
      <c r="BQ80" s="288" t="e">
        <v>#REF!</v>
      </c>
      <c r="BR80" s="289"/>
      <c r="BS80" s="290" t="e">
        <v>#REF!</v>
      </c>
      <c r="BU80" s="291"/>
      <c r="BV80" s="291">
        <v>0</v>
      </c>
      <c r="BW80" s="292">
        <v>0</v>
      </c>
      <c r="BX80" s="238" t="s">
        <v>859</v>
      </c>
      <c r="BY80" s="435">
        <f t="shared" si="2"/>
        <v>1</v>
      </c>
      <c r="BZ80" s="435">
        <v>1</v>
      </c>
      <c r="CA80" s="436">
        <f t="shared" si="3"/>
        <v>0</v>
      </c>
    </row>
    <row r="81" spans="1:79" s="268" customFormat="1" ht="47.25">
      <c r="A81" s="269">
        <v>68</v>
      </c>
      <c r="B81" s="269" t="s">
        <v>862</v>
      </c>
      <c r="C81" s="269" t="s">
        <v>95</v>
      </c>
      <c r="D81" s="271" t="s">
        <v>863</v>
      </c>
      <c r="E81" s="272">
        <v>41058</v>
      </c>
      <c r="F81" s="238">
        <v>6</v>
      </c>
      <c r="G81" s="296">
        <v>42000</v>
      </c>
      <c r="H81" s="272">
        <v>40909</v>
      </c>
      <c r="I81" s="272">
        <v>50405</v>
      </c>
      <c r="J81" s="269"/>
      <c r="K81" s="269" t="s">
        <v>1061</v>
      </c>
      <c r="L81" s="273"/>
      <c r="M81" s="238">
        <v>1.28</v>
      </c>
      <c r="N81" s="269" t="s">
        <v>1062</v>
      </c>
      <c r="O81" s="269" t="s">
        <v>82</v>
      </c>
      <c r="P81" s="269" t="s">
        <v>1063</v>
      </c>
      <c r="Q81" s="269"/>
      <c r="R81" s="274">
        <v>101031459</v>
      </c>
      <c r="S81" s="238">
        <v>112</v>
      </c>
      <c r="T81" s="269" t="s">
        <v>131</v>
      </c>
      <c r="U81" s="269">
        <v>361</v>
      </c>
      <c r="V81" s="275">
        <v>361</v>
      </c>
      <c r="W81" s="269">
        <v>0</v>
      </c>
      <c r="X81" s="276">
        <v>41275</v>
      </c>
      <c r="Y81" s="293"/>
      <c r="Z81" s="277">
        <v>2778982</v>
      </c>
      <c r="AA81" s="277"/>
      <c r="AB81" s="278">
        <v>2778982</v>
      </c>
      <c r="AC81" s="278">
        <v>563776.65185595572</v>
      </c>
      <c r="AD81" s="278">
        <v>2215205.3481440442</v>
      </c>
      <c r="AE81" s="278">
        <v>2122829.2151800552</v>
      </c>
      <c r="AF81" s="278">
        <v>7698.0110803324096</v>
      </c>
      <c r="AG81" s="278">
        <v>7698.0110803324096</v>
      </c>
      <c r="AH81" s="278">
        <v>0</v>
      </c>
      <c r="AI81" s="279">
        <v>7698.0110803324096</v>
      </c>
      <c r="AJ81" s="277"/>
      <c r="AK81" s="280" t="e">
        <v>#REF!</v>
      </c>
      <c r="AL81" s="280" t="e">
        <v>#REF!</v>
      </c>
      <c r="AM81" s="281">
        <v>92376.132963988915</v>
      </c>
      <c r="AN81" s="281">
        <v>92376.132963988915</v>
      </c>
      <c r="AO81" s="281">
        <v>2215205.3481440442</v>
      </c>
      <c r="AP81" s="282">
        <v>2207507.3370637116</v>
      </c>
      <c r="AQ81" s="282">
        <v>2199809.325983379</v>
      </c>
      <c r="AR81" s="282">
        <v>2192111.3149030465</v>
      </c>
      <c r="AS81" s="282">
        <v>2184413.3038227139</v>
      </c>
      <c r="AT81" s="282">
        <v>2176715.2927423813</v>
      </c>
      <c r="AU81" s="282">
        <v>2169017.2816620488</v>
      </c>
      <c r="AV81" s="282">
        <v>2161319.2705817162</v>
      </c>
      <c r="AW81" s="282">
        <v>2153621.2595013836</v>
      </c>
      <c r="AX81" s="282">
        <v>2145923.2484210511</v>
      </c>
      <c r="AY81" s="282">
        <v>2138225.2373407185</v>
      </c>
      <c r="AZ81" s="282">
        <v>2130527.2262603859</v>
      </c>
      <c r="BA81" s="282">
        <v>2122829.2151800534</v>
      </c>
      <c r="BB81" s="281">
        <v>2169017.2816620488</v>
      </c>
      <c r="BC81" s="281">
        <v>2169017.2816620497</v>
      </c>
      <c r="BD81" s="283"/>
      <c r="BE81" s="284">
        <v>0.02</v>
      </c>
      <c r="BF81" s="280">
        <v>0</v>
      </c>
      <c r="BG81" s="285"/>
      <c r="BH81" s="286"/>
      <c r="BI81" s="285"/>
      <c r="BJ81" s="280">
        <v>0</v>
      </c>
      <c r="BK81" s="280">
        <v>0</v>
      </c>
      <c r="BL81" s="283"/>
      <c r="BM81" s="287">
        <v>0</v>
      </c>
      <c r="BN81" s="280">
        <v>0</v>
      </c>
      <c r="BO81" s="280">
        <v>0</v>
      </c>
      <c r="BP81" s="280" t="e">
        <v>#REF!</v>
      </c>
      <c r="BQ81" s="288" t="e">
        <v>#REF!</v>
      </c>
      <c r="BR81" s="289"/>
      <c r="BS81" s="290" t="e">
        <v>#REF!</v>
      </c>
      <c r="BU81" s="291">
        <v>92376.12</v>
      </c>
      <c r="BV81" s="291">
        <v>-1.2963988920091651E-2</v>
      </c>
      <c r="BW81" s="292">
        <v>0</v>
      </c>
      <c r="BX81" s="238" t="s">
        <v>857</v>
      </c>
      <c r="BY81" s="435">
        <f t="shared" si="2"/>
        <v>0.20287164575227754</v>
      </c>
      <c r="BZ81" s="435">
        <v>0.23611264298219442</v>
      </c>
      <c r="CA81" s="436">
        <f t="shared" si="3"/>
        <v>3.3240997229916885E-2</v>
      </c>
    </row>
    <row r="82" spans="1:79" s="268" customFormat="1" ht="47.25">
      <c r="A82" s="269">
        <v>69</v>
      </c>
      <c r="B82" s="269" t="s">
        <v>862</v>
      </c>
      <c r="C82" s="269" t="s">
        <v>95</v>
      </c>
      <c r="D82" s="271" t="s">
        <v>863</v>
      </c>
      <c r="E82" s="272">
        <v>41058</v>
      </c>
      <c r="F82" s="238">
        <v>11</v>
      </c>
      <c r="G82" s="296">
        <v>42430</v>
      </c>
      <c r="H82" s="272">
        <v>40909</v>
      </c>
      <c r="I82" s="272">
        <v>50405</v>
      </c>
      <c r="J82" s="269"/>
      <c r="K82" s="269" t="s">
        <v>1064</v>
      </c>
      <c r="L82" s="273">
        <v>1</v>
      </c>
      <c r="M82" s="238">
        <v>9.6000000000000002E-2</v>
      </c>
      <c r="N82" s="269" t="s">
        <v>1065</v>
      </c>
      <c r="O82" s="269" t="s">
        <v>82</v>
      </c>
      <c r="P82" s="269" t="s">
        <v>1066</v>
      </c>
      <c r="Q82" s="269"/>
      <c r="R82" s="274">
        <v>101031512</v>
      </c>
      <c r="S82" s="238">
        <v>113</v>
      </c>
      <c r="T82" s="269" t="s">
        <v>131</v>
      </c>
      <c r="U82" s="269">
        <v>361</v>
      </c>
      <c r="V82" s="275">
        <v>361</v>
      </c>
      <c r="W82" s="269">
        <v>0</v>
      </c>
      <c r="X82" s="276">
        <v>42504</v>
      </c>
      <c r="Y82" s="293"/>
      <c r="Z82" s="277">
        <v>263458</v>
      </c>
      <c r="AA82" s="277"/>
      <c r="AB82" s="278">
        <v>263458</v>
      </c>
      <c r="AC82" s="278">
        <v>50043.999944598341</v>
      </c>
      <c r="AD82" s="278">
        <v>213414.00005540164</v>
      </c>
      <c r="AE82" s="278">
        <v>204656.39340720221</v>
      </c>
      <c r="AF82" s="278">
        <v>729.80055401662048</v>
      </c>
      <c r="AG82" s="278">
        <v>729.80055401662048</v>
      </c>
      <c r="AH82" s="278">
        <v>0</v>
      </c>
      <c r="AI82" s="279">
        <v>729.80055401662048</v>
      </c>
      <c r="AJ82" s="277"/>
      <c r="AK82" s="280" t="e">
        <v>#REF!</v>
      </c>
      <c r="AL82" s="280" t="e">
        <v>#REF!</v>
      </c>
      <c r="AM82" s="281">
        <v>8757.6066481994458</v>
      </c>
      <c r="AN82" s="281">
        <v>8757.6066481994458</v>
      </c>
      <c r="AO82" s="281">
        <v>213414.00005540164</v>
      </c>
      <c r="AP82" s="282">
        <v>212684.19950138501</v>
      </c>
      <c r="AQ82" s="282">
        <v>211954.39894736838</v>
      </c>
      <c r="AR82" s="282">
        <v>211224.59839335174</v>
      </c>
      <c r="AS82" s="282">
        <v>210494.79783933511</v>
      </c>
      <c r="AT82" s="282">
        <v>209764.99728531847</v>
      </c>
      <c r="AU82" s="282">
        <v>209035.19673130184</v>
      </c>
      <c r="AV82" s="282">
        <v>208305.39617728521</v>
      </c>
      <c r="AW82" s="282">
        <v>207575.59562326857</v>
      </c>
      <c r="AX82" s="282">
        <v>206845.79506925194</v>
      </c>
      <c r="AY82" s="282">
        <v>206115.9945152353</v>
      </c>
      <c r="AZ82" s="282">
        <v>205386.19396121867</v>
      </c>
      <c r="BA82" s="282">
        <v>204656.39340720203</v>
      </c>
      <c r="BB82" s="281">
        <v>209035.19673130181</v>
      </c>
      <c r="BC82" s="281">
        <v>209035.19673130193</v>
      </c>
      <c r="BD82" s="283"/>
      <c r="BE82" s="284">
        <v>0.02</v>
      </c>
      <c r="BF82" s="280">
        <v>0</v>
      </c>
      <c r="BG82" s="285"/>
      <c r="BH82" s="286"/>
      <c r="BI82" s="285"/>
      <c r="BJ82" s="280">
        <v>0</v>
      </c>
      <c r="BK82" s="280">
        <v>0</v>
      </c>
      <c r="BL82" s="283"/>
      <c r="BM82" s="287">
        <v>0</v>
      </c>
      <c r="BN82" s="280">
        <v>0</v>
      </c>
      <c r="BO82" s="280">
        <v>0</v>
      </c>
      <c r="BP82" s="280" t="e">
        <v>#REF!</v>
      </c>
      <c r="BQ82" s="288" t="e">
        <v>#REF!</v>
      </c>
      <c r="BR82" s="289"/>
      <c r="BS82" s="290" t="e">
        <v>#REF!</v>
      </c>
      <c r="BU82" s="297">
        <v>8757.6</v>
      </c>
      <c r="BV82" s="291">
        <v>-6.648199445407954E-3</v>
      </c>
      <c r="BW82" s="292">
        <v>0</v>
      </c>
      <c r="BX82" s="238" t="s">
        <v>857</v>
      </c>
      <c r="BY82" s="435">
        <f t="shared" si="2"/>
        <v>0.18995058014787305</v>
      </c>
      <c r="BZ82" s="435">
        <v>0.22319157737778997</v>
      </c>
      <c r="CA82" s="436">
        <f t="shared" si="3"/>
        <v>3.3240997229916913E-2</v>
      </c>
    </row>
    <row r="83" spans="1:79" s="268" customFormat="1" ht="47.25">
      <c r="A83" s="269">
        <v>70</v>
      </c>
      <c r="B83" s="269" t="s">
        <v>862</v>
      </c>
      <c r="C83" s="269" t="s">
        <v>95</v>
      </c>
      <c r="D83" s="271" t="s">
        <v>863</v>
      </c>
      <c r="E83" s="272">
        <v>41058</v>
      </c>
      <c r="F83" s="238">
        <v>8</v>
      </c>
      <c r="G83" s="296">
        <v>42276</v>
      </c>
      <c r="H83" s="272">
        <v>40909</v>
      </c>
      <c r="I83" s="272">
        <v>50405</v>
      </c>
      <c r="J83" s="269"/>
      <c r="K83" s="269" t="s">
        <v>1067</v>
      </c>
      <c r="L83" s="273"/>
      <c r="M83" s="238">
        <v>0.437</v>
      </c>
      <c r="N83" s="269" t="s">
        <v>1068</v>
      </c>
      <c r="O83" s="269" t="s">
        <v>82</v>
      </c>
      <c r="P83" s="269" t="s">
        <v>1069</v>
      </c>
      <c r="Q83" s="269"/>
      <c r="R83" s="274">
        <v>101031524</v>
      </c>
      <c r="S83" s="238">
        <v>114</v>
      </c>
      <c r="T83" s="269" t="s">
        <v>131</v>
      </c>
      <c r="U83" s="269">
        <v>361</v>
      </c>
      <c r="V83" s="275">
        <v>361</v>
      </c>
      <c r="W83" s="269">
        <v>0</v>
      </c>
      <c r="X83" s="276">
        <v>41275</v>
      </c>
      <c r="Y83" s="293"/>
      <c r="Z83" s="277">
        <v>395767.28</v>
      </c>
      <c r="AA83" s="277"/>
      <c r="AB83" s="278">
        <v>395767.28</v>
      </c>
      <c r="AC83" s="278">
        <v>73529.496232686972</v>
      </c>
      <c r="AD83" s="278">
        <v>322237.78376731306</v>
      </c>
      <c r="AE83" s="278">
        <v>309082.08470914129</v>
      </c>
      <c r="AF83" s="278">
        <v>1096.3082548476455</v>
      </c>
      <c r="AG83" s="278">
        <v>1096.3082548476455</v>
      </c>
      <c r="AH83" s="278">
        <v>0</v>
      </c>
      <c r="AI83" s="279">
        <v>1096.3082548476455</v>
      </c>
      <c r="AJ83" s="277"/>
      <c r="AK83" s="280" t="e">
        <v>#REF!</v>
      </c>
      <c r="AL83" s="280" t="e">
        <v>#REF!</v>
      </c>
      <c r="AM83" s="281">
        <v>13155.699058171745</v>
      </c>
      <c r="AN83" s="281">
        <v>13155.699058171745</v>
      </c>
      <c r="AO83" s="281">
        <v>322237.78376731306</v>
      </c>
      <c r="AP83" s="282">
        <v>321141.4755124654</v>
      </c>
      <c r="AQ83" s="282">
        <v>320045.16725761775</v>
      </c>
      <c r="AR83" s="282">
        <v>318948.8590027701</v>
      </c>
      <c r="AS83" s="282">
        <v>317852.55074792245</v>
      </c>
      <c r="AT83" s="282">
        <v>316756.24249307479</v>
      </c>
      <c r="AU83" s="282">
        <v>315659.93423822714</v>
      </c>
      <c r="AV83" s="282">
        <v>314563.62598337949</v>
      </c>
      <c r="AW83" s="282">
        <v>313467.31772853184</v>
      </c>
      <c r="AX83" s="282">
        <v>312371.00947368419</v>
      </c>
      <c r="AY83" s="282">
        <v>311274.70121883653</v>
      </c>
      <c r="AZ83" s="282">
        <v>310178.39296398888</v>
      </c>
      <c r="BA83" s="282">
        <v>309082.08470914123</v>
      </c>
      <c r="BB83" s="281">
        <v>315659.93423822714</v>
      </c>
      <c r="BC83" s="281">
        <v>315659.9342382272</v>
      </c>
      <c r="BD83" s="283"/>
      <c r="BE83" s="284">
        <v>0.02</v>
      </c>
      <c r="BF83" s="280">
        <v>0</v>
      </c>
      <c r="BG83" s="285"/>
      <c r="BH83" s="286"/>
      <c r="BI83" s="285"/>
      <c r="BJ83" s="280">
        <v>0</v>
      </c>
      <c r="BK83" s="280">
        <v>0</v>
      </c>
      <c r="BL83" s="283"/>
      <c r="BM83" s="287">
        <v>0</v>
      </c>
      <c r="BN83" s="280">
        <v>0</v>
      </c>
      <c r="BO83" s="280">
        <v>0</v>
      </c>
      <c r="BP83" s="280" t="e">
        <v>#REF!</v>
      </c>
      <c r="BQ83" s="288" t="e">
        <v>#REF!</v>
      </c>
      <c r="BR83" s="289"/>
      <c r="BS83" s="290" t="e">
        <v>#REF!</v>
      </c>
      <c r="BU83" s="300">
        <v>13155.72</v>
      </c>
      <c r="BV83" s="291">
        <v>2.09418282538536E-2</v>
      </c>
      <c r="BW83" s="292">
        <v>0</v>
      </c>
      <c r="BX83" s="238" t="s">
        <v>857</v>
      </c>
      <c r="BY83" s="435">
        <f t="shared" si="2"/>
        <v>0.18578973035033863</v>
      </c>
      <c r="BZ83" s="435">
        <v>0.21903072758025552</v>
      </c>
      <c r="CA83" s="436">
        <f t="shared" si="3"/>
        <v>3.3240997229916885E-2</v>
      </c>
    </row>
    <row r="84" spans="1:79" s="268" customFormat="1" ht="47.25">
      <c r="A84" s="269">
        <v>71</v>
      </c>
      <c r="B84" s="269" t="s">
        <v>862</v>
      </c>
      <c r="C84" s="269" t="s">
        <v>95</v>
      </c>
      <c r="D84" s="271" t="s">
        <v>863</v>
      </c>
      <c r="E84" s="272">
        <v>41058</v>
      </c>
      <c r="F84" s="238">
        <v>8</v>
      </c>
      <c r="G84" s="296">
        <v>42276</v>
      </c>
      <c r="H84" s="272">
        <v>40909</v>
      </c>
      <c r="I84" s="272">
        <v>50405</v>
      </c>
      <c r="J84" s="269"/>
      <c r="K84" s="269" t="s">
        <v>1070</v>
      </c>
      <c r="L84" s="273"/>
      <c r="M84" s="238">
        <v>0.66200000000000003</v>
      </c>
      <c r="N84" s="269" t="s">
        <v>1071</v>
      </c>
      <c r="O84" s="269" t="s">
        <v>82</v>
      </c>
      <c r="P84" s="269" t="s">
        <v>1072</v>
      </c>
      <c r="Q84" s="269"/>
      <c r="R84" s="274">
        <v>101031599</v>
      </c>
      <c r="S84" s="238">
        <v>115</v>
      </c>
      <c r="T84" s="269" t="s">
        <v>131</v>
      </c>
      <c r="U84" s="269">
        <v>361</v>
      </c>
      <c r="V84" s="275">
        <v>361</v>
      </c>
      <c r="W84" s="269">
        <v>0</v>
      </c>
      <c r="X84" s="276">
        <v>41275</v>
      </c>
      <c r="Y84" s="293"/>
      <c r="Z84" s="277">
        <v>286626</v>
      </c>
      <c r="AA84" s="277"/>
      <c r="AB84" s="278">
        <v>286626</v>
      </c>
      <c r="AC84" s="278">
        <v>48852.836288088649</v>
      </c>
      <c r="AD84" s="278">
        <v>237773.16371191136</v>
      </c>
      <c r="AE84" s="278">
        <v>228245.42963988919</v>
      </c>
      <c r="AF84" s="278">
        <v>793.97783933518008</v>
      </c>
      <c r="AG84" s="278">
        <v>793.97783933518008</v>
      </c>
      <c r="AH84" s="278">
        <v>0</v>
      </c>
      <c r="AI84" s="279">
        <v>793.97783933518008</v>
      </c>
      <c r="AJ84" s="277"/>
      <c r="AK84" s="280" t="e">
        <v>#REF!</v>
      </c>
      <c r="AL84" s="280" t="e">
        <v>#REF!</v>
      </c>
      <c r="AM84" s="281">
        <v>9527.7340720221619</v>
      </c>
      <c r="AN84" s="281">
        <v>9527.7340720221619</v>
      </c>
      <c r="AO84" s="281">
        <v>237773.16371191136</v>
      </c>
      <c r="AP84" s="282">
        <v>236979.18587257617</v>
      </c>
      <c r="AQ84" s="282">
        <v>236185.20803324098</v>
      </c>
      <c r="AR84" s="282">
        <v>235391.23019390579</v>
      </c>
      <c r="AS84" s="282">
        <v>234597.25235457061</v>
      </c>
      <c r="AT84" s="282">
        <v>233803.27451523542</v>
      </c>
      <c r="AU84" s="282">
        <v>233009.29667590023</v>
      </c>
      <c r="AV84" s="282">
        <v>232215.31883656504</v>
      </c>
      <c r="AW84" s="282">
        <v>231421.34099722985</v>
      </c>
      <c r="AX84" s="282">
        <v>230627.36315789467</v>
      </c>
      <c r="AY84" s="282">
        <v>229833.38531855948</v>
      </c>
      <c r="AZ84" s="282">
        <v>229039.40747922429</v>
      </c>
      <c r="BA84" s="282">
        <v>228245.4296398891</v>
      </c>
      <c r="BB84" s="281">
        <v>233009.2966759002</v>
      </c>
      <c r="BC84" s="281">
        <v>233009.29667590029</v>
      </c>
      <c r="BD84" s="283"/>
      <c r="BE84" s="284">
        <v>0.02</v>
      </c>
      <c r="BF84" s="280">
        <v>0</v>
      </c>
      <c r="BG84" s="285"/>
      <c r="BH84" s="286"/>
      <c r="BI84" s="285"/>
      <c r="BJ84" s="280">
        <v>0</v>
      </c>
      <c r="BK84" s="280">
        <v>0</v>
      </c>
      <c r="BL84" s="283"/>
      <c r="BM84" s="287">
        <v>0</v>
      </c>
      <c r="BN84" s="280">
        <v>0</v>
      </c>
      <c r="BO84" s="280">
        <v>0</v>
      </c>
      <c r="BP84" s="280" t="e">
        <v>#REF!</v>
      </c>
      <c r="BQ84" s="288" t="e">
        <v>#REF!</v>
      </c>
      <c r="BR84" s="289"/>
      <c r="BS84" s="290" t="e">
        <v>#REF!</v>
      </c>
      <c r="BU84" s="300">
        <v>9527.76</v>
      </c>
      <c r="BV84" s="291">
        <v>2.5927977838364313E-2</v>
      </c>
      <c r="BW84" s="292">
        <v>0</v>
      </c>
      <c r="BX84" s="238" t="s">
        <v>857</v>
      </c>
      <c r="BY84" s="435">
        <f t="shared" si="2"/>
        <v>0.17044104961897613</v>
      </c>
      <c r="BZ84" s="435">
        <v>0.20368204684889302</v>
      </c>
      <c r="CA84" s="436">
        <f t="shared" si="3"/>
        <v>3.3240997229916885E-2</v>
      </c>
    </row>
    <row r="85" spans="1:79" s="268" customFormat="1" ht="47.25">
      <c r="A85" s="269">
        <v>72</v>
      </c>
      <c r="B85" s="269" t="s">
        <v>862</v>
      </c>
      <c r="C85" s="269" t="s">
        <v>95</v>
      </c>
      <c r="D85" s="271" t="s">
        <v>863</v>
      </c>
      <c r="E85" s="272">
        <v>41058</v>
      </c>
      <c r="F85" s="238">
        <v>8</v>
      </c>
      <c r="G85" s="296">
        <v>42276</v>
      </c>
      <c r="H85" s="272">
        <v>40909</v>
      </c>
      <c r="I85" s="272">
        <v>50405</v>
      </c>
      <c r="J85" s="269"/>
      <c r="K85" s="269" t="s">
        <v>1073</v>
      </c>
      <c r="L85" s="273"/>
      <c r="M85" s="238">
        <v>0.77900000000000003</v>
      </c>
      <c r="N85" s="269" t="s">
        <v>1074</v>
      </c>
      <c r="O85" s="269" t="s">
        <v>82</v>
      </c>
      <c r="P85" s="269" t="s">
        <v>1075</v>
      </c>
      <c r="Q85" s="269"/>
      <c r="R85" s="274">
        <v>101031606</v>
      </c>
      <c r="S85" s="238">
        <v>116</v>
      </c>
      <c r="T85" s="269" t="s">
        <v>131</v>
      </c>
      <c r="U85" s="269">
        <v>361</v>
      </c>
      <c r="V85" s="275">
        <v>361</v>
      </c>
      <c r="W85" s="269">
        <v>0</v>
      </c>
      <c r="X85" s="276">
        <v>37257</v>
      </c>
      <c r="Y85" s="293"/>
      <c r="Z85" s="277">
        <v>375680</v>
      </c>
      <c r="AA85" s="277"/>
      <c r="AB85" s="278">
        <v>375680</v>
      </c>
      <c r="AC85" s="278">
        <v>260950.17135734076</v>
      </c>
      <c r="AD85" s="278">
        <v>114729.82864265924</v>
      </c>
      <c r="AE85" s="278">
        <v>102241.85080332405</v>
      </c>
      <c r="AF85" s="278">
        <v>1040.6648199445983</v>
      </c>
      <c r="AG85" s="278">
        <v>1040.6648199445983</v>
      </c>
      <c r="AH85" s="278">
        <v>0</v>
      </c>
      <c r="AI85" s="279">
        <v>1040.6648199445983</v>
      </c>
      <c r="AJ85" s="277"/>
      <c r="AK85" s="280" t="e">
        <v>#REF!</v>
      </c>
      <c r="AL85" s="280" t="e">
        <v>#REF!</v>
      </c>
      <c r="AM85" s="281">
        <v>12487.977839335181</v>
      </c>
      <c r="AN85" s="281">
        <v>12487.977839335181</v>
      </c>
      <c r="AO85" s="281">
        <v>114729.82864265924</v>
      </c>
      <c r="AP85" s="282">
        <v>113689.16382271465</v>
      </c>
      <c r="AQ85" s="282">
        <v>112648.49900277006</v>
      </c>
      <c r="AR85" s="282">
        <v>111607.83418282546</v>
      </c>
      <c r="AS85" s="282">
        <v>110567.16936288087</v>
      </c>
      <c r="AT85" s="282">
        <v>109526.50454293628</v>
      </c>
      <c r="AU85" s="282">
        <v>108485.83972299169</v>
      </c>
      <c r="AV85" s="282">
        <v>107445.1749030471</v>
      </c>
      <c r="AW85" s="282">
        <v>106404.5100831025</v>
      </c>
      <c r="AX85" s="282">
        <v>105363.84526315791</v>
      </c>
      <c r="AY85" s="282">
        <v>104323.18044321332</v>
      </c>
      <c r="AZ85" s="282">
        <v>103282.51562326873</v>
      </c>
      <c r="BA85" s="282">
        <v>102241.85080332414</v>
      </c>
      <c r="BB85" s="281">
        <v>108485.83972299167</v>
      </c>
      <c r="BC85" s="281">
        <v>108485.83972299164</v>
      </c>
      <c r="BD85" s="283"/>
      <c r="BE85" s="284">
        <v>0.02</v>
      </c>
      <c r="BF85" s="280">
        <v>0</v>
      </c>
      <c r="BG85" s="285"/>
      <c r="BH85" s="286"/>
      <c r="BI85" s="285"/>
      <c r="BJ85" s="280">
        <v>0</v>
      </c>
      <c r="BK85" s="280">
        <v>0</v>
      </c>
      <c r="BL85" s="283"/>
      <c r="BM85" s="287">
        <v>0</v>
      </c>
      <c r="BN85" s="280">
        <v>0</v>
      </c>
      <c r="BO85" s="280">
        <v>0</v>
      </c>
      <c r="BP85" s="280" t="e">
        <v>#REF!</v>
      </c>
      <c r="BQ85" s="288" t="e">
        <v>#REF!</v>
      </c>
      <c r="BR85" s="289"/>
      <c r="BS85" s="290" t="e">
        <v>#REF!</v>
      </c>
      <c r="BU85" s="300">
        <v>12487.92</v>
      </c>
      <c r="BV85" s="291">
        <v>-5.7839335180688067E-2</v>
      </c>
      <c r="BW85" s="292">
        <v>0</v>
      </c>
      <c r="BX85" s="238" t="s">
        <v>859</v>
      </c>
      <c r="BY85" s="435">
        <f t="shared" si="2"/>
        <v>0.69460756856191641</v>
      </c>
      <c r="BZ85" s="435">
        <v>0.72784856579183321</v>
      </c>
      <c r="CA85" s="436">
        <f t="shared" si="3"/>
        <v>3.3240997229916802E-2</v>
      </c>
    </row>
    <row r="86" spans="1:79" s="268" customFormat="1" ht="47.25">
      <c r="A86" s="269">
        <v>73</v>
      </c>
      <c r="B86" s="269" t="s">
        <v>862</v>
      </c>
      <c r="C86" s="269" t="s">
        <v>95</v>
      </c>
      <c r="D86" s="271" t="s">
        <v>863</v>
      </c>
      <c r="E86" s="272">
        <v>41058</v>
      </c>
      <c r="F86" s="238">
        <v>11</v>
      </c>
      <c r="G86" s="296">
        <v>42430</v>
      </c>
      <c r="H86" s="272">
        <v>40909</v>
      </c>
      <c r="I86" s="272">
        <v>50405</v>
      </c>
      <c r="J86" s="269"/>
      <c r="K86" s="269" t="s">
        <v>1076</v>
      </c>
      <c r="L86" s="273">
        <v>1</v>
      </c>
      <c r="M86" s="238">
        <v>0.2</v>
      </c>
      <c r="N86" s="269" t="s">
        <v>1077</v>
      </c>
      <c r="O86" s="269" t="s">
        <v>82</v>
      </c>
      <c r="P86" s="269" t="s">
        <v>1078</v>
      </c>
      <c r="Q86" s="269"/>
      <c r="R86" s="274">
        <v>101031717</v>
      </c>
      <c r="S86" s="238">
        <v>117</v>
      </c>
      <c r="T86" s="269" t="s">
        <v>131</v>
      </c>
      <c r="U86" s="269">
        <v>361</v>
      </c>
      <c r="V86" s="275">
        <v>361</v>
      </c>
      <c r="W86" s="269">
        <v>0</v>
      </c>
      <c r="X86" s="276">
        <v>42494</v>
      </c>
      <c r="Y86" s="293"/>
      <c r="Z86" s="277">
        <v>63800</v>
      </c>
      <c r="AA86" s="277"/>
      <c r="AB86" s="278">
        <v>63800</v>
      </c>
      <c r="AC86" s="278">
        <v>63800</v>
      </c>
      <c r="AD86" s="278">
        <v>0</v>
      </c>
      <c r="AE86" s="278">
        <v>0</v>
      </c>
      <c r="AF86" s="278">
        <v>176.73130193905817</v>
      </c>
      <c r="AG86" s="278">
        <v>176.73130193905817</v>
      </c>
      <c r="AH86" s="278">
        <v>0</v>
      </c>
      <c r="AI86" s="279">
        <v>176.73130193905817</v>
      </c>
      <c r="AJ86" s="277"/>
      <c r="AK86" s="280" t="e">
        <v>#REF!</v>
      </c>
      <c r="AL86" s="280" t="e">
        <v>#REF!</v>
      </c>
      <c r="AM86" s="281">
        <v>0</v>
      </c>
      <c r="AN86" s="281">
        <v>0</v>
      </c>
      <c r="AO86" s="281">
        <v>0</v>
      </c>
      <c r="AP86" s="282">
        <v>0</v>
      </c>
      <c r="AQ86" s="282">
        <v>0</v>
      </c>
      <c r="AR86" s="282">
        <v>0</v>
      </c>
      <c r="AS86" s="282">
        <v>0</v>
      </c>
      <c r="AT86" s="282">
        <v>0</v>
      </c>
      <c r="AU86" s="282">
        <v>0</v>
      </c>
      <c r="AV86" s="282">
        <v>0</v>
      </c>
      <c r="AW86" s="282">
        <v>0</v>
      </c>
      <c r="AX86" s="282">
        <v>0</v>
      </c>
      <c r="AY86" s="282">
        <v>0</v>
      </c>
      <c r="AZ86" s="282">
        <v>0</v>
      </c>
      <c r="BA86" s="282">
        <v>0</v>
      </c>
      <c r="BB86" s="281">
        <v>0</v>
      </c>
      <c r="BC86" s="281">
        <v>0</v>
      </c>
      <c r="BD86" s="283"/>
      <c r="BE86" s="284">
        <v>0.02</v>
      </c>
      <c r="BF86" s="280">
        <v>0</v>
      </c>
      <c r="BG86" s="285"/>
      <c r="BH86" s="286"/>
      <c r="BI86" s="285"/>
      <c r="BJ86" s="280">
        <v>0</v>
      </c>
      <c r="BK86" s="280">
        <v>0</v>
      </c>
      <c r="BL86" s="283"/>
      <c r="BM86" s="287">
        <v>0</v>
      </c>
      <c r="BN86" s="280">
        <v>0</v>
      </c>
      <c r="BO86" s="280">
        <v>0</v>
      </c>
      <c r="BP86" s="280" t="e">
        <v>#REF!</v>
      </c>
      <c r="BQ86" s="288" t="e">
        <v>#REF!</v>
      </c>
      <c r="BR86" s="289"/>
      <c r="BS86" s="290" t="e">
        <v>#REF!</v>
      </c>
      <c r="BU86" s="291">
        <v>0</v>
      </c>
      <c r="BV86" s="291">
        <v>0</v>
      </c>
      <c r="BW86" s="292">
        <v>0</v>
      </c>
      <c r="BX86" s="238" t="s">
        <v>857</v>
      </c>
      <c r="BY86" s="435">
        <f t="shared" si="2"/>
        <v>1</v>
      </c>
      <c r="BZ86" s="435">
        <v>1</v>
      </c>
      <c r="CA86" s="436">
        <f t="shared" si="3"/>
        <v>0</v>
      </c>
    </row>
    <row r="87" spans="1:79" s="268" customFormat="1" ht="47.25">
      <c r="A87" s="269">
        <v>74</v>
      </c>
      <c r="B87" s="269" t="s">
        <v>862</v>
      </c>
      <c r="C87" s="269" t="s">
        <v>95</v>
      </c>
      <c r="D87" s="271" t="s">
        <v>863</v>
      </c>
      <c r="E87" s="272">
        <v>41058</v>
      </c>
      <c r="F87" s="238">
        <v>11</v>
      </c>
      <c r="G87" s="296">
        <v>42430</v>
      </c>
      <c r="H87" s="272">
        <v>40909</v>
      </c>
      <c r="I87" s="272">
        <v>50405</v>
      </c>
      <c r="J87" s="269"/>
      <c r="K87" s="269" t="s">
        <v>1079</v>
      </c>
      <c r="L87" s="273">
        <v>1</v>
      </c>
      <c r="M87" s="238">
        <v>0.67</v>
      </c>
      <c r="N87" s="269" t="s">
        <v>1080</v>
      </c>
      <c r="O87" s="269" t="s">
        <v>82</v>
      </c>
      <c r="P87" s="269" t="s">
        <v>1081</v>
      </c>
      <c r="Q87" s="269"/>
      <c r="R87" s="274">
        <v>101031725</v>
      </c>
      <c r="S87" s="238">
        <v>118</v>
      </c>
      <c r="T87" s="269" t="s">
        <v>193</v>
      </c>
      <c r="U87" s="269">
        <v>361</v>
      </c>
      <c r="V87" s="275">
        <v>361</v>
      </c>
      <c r="W87" s="269">
        <v>0</v>
      </c>
      <c r="X87" s="276">
        <v>42494</v>
      </c>
      <c r="Y87" s="293"/>
      <c r="Z87" s="277">
        <v>841000</v>
      </c>
      <c r="AA87" s="277"/>
      <c r="AB87" s="278">
        <v>841000</v>
      </c>
      <c r="AC87" s="278">
        <v>841000</v>
      </c>
      <c r="AD87" s="278">
        <v>0</v>
      </c>
      <c r="AE87" s="278">
        <v>0</v>
      </c>
      <c r="AF87" s="278">
        <v>2329.639889196676</v>
      </c>
      <c r="AG87" s="278">
        <v>2329.639889196676</v>
      </c>
      <c r="AH87" s="278">
        <v>0</v>
      </c>
      <c r="AI87" s="279">
        <v>2329.639889196676</v>
      </c>
      <c r="AJ87" s="277"/>
      <c r="AK87" s="280" t="e">
        <v>#REF!</v>
      </c>
      <c r="AL87" s="280" t="e">
        <v>#REF!</v>
      </c>
      <c r="AM87" s="281">
        <v>0</v>
      </c>
      <c r="AN87" s="281">
        <v>0</v>
      </c>
      <c r="AO87" s="281">
        <v>0</v>
      </c>
      <c r="AP87" s="282">
        <v>0</v>
      </c>
      <c r="AQ87" s="282">
        <v>0</v>
      </c>
      <c r="AR87" s="282">
        <v>0</v>
      </c>
      <c r="AS87" s="282">
        <v>0</v>
      </c>
      <c r="AT87" s="282">
        <v>0</v>
      </c>
      <c r="AU87" s="282">
        <v>0</v>
      </c>
      <c r="AV87" s="282">
        <v>0</v>
      </c>
      <c r="AW87" s="282">
        <v>0</v>
      </c>
      <c r="AX87" s="282">
        <v>0</v>
      </c>
      <c r="AY87" s="282">
        <v>0</v>
      </c>
      <c r="AZ87" s="282">
        <v>0</v>
      </c>
      <c r="BA87" s="282">
        <v>0</v>
      </c>
      <c r="BB87" s="281">
        <v>0</v>
      </c>
      <c r="BC87" s="281">
        <v>0</v>
      </c>
      <c r="BD87" s="283"/>
      <c r="BE87" s="284">
        <v>0.02</v>
      </c>
      <c r="BF87" s="280">
        <v>0</v>
      </c>
      <c r="BG87" s="285"/>
      <c r="BH87" s="286"/>
      <c r="BI87" s="285"/>
      <c r="BJ87" s="280">
        <v>0</v>
      </c>
      <c r="BK87" s="280">
        <v>0</v>
      </c>
      <c r="BL87" s="283"/>
      <c r="BM87" s="287">
        <v>0</v>
      </c>
      <c r="BN87" s="280">
        <v>0</v>
      </c>
      <c r="BO87" s="280">
        <v>0</v>
      </c>
      <c r="BP87" s="280" t="e">
        <v>#REF!</v>
      </c>
      <c r="BQ87" s="288" t="e">
        <v>#REF!</v>
      </c>
      <c r="BR87" s="289"/>
      <c r="BS87" s="290" t="e">
        <v>#REF!</v>
      </c>
      <c r="BU87" s="291">
        <v>0</v>
      </c>
      <c r="BV87" s="291">
        <v>0</v>
      </c>
      <c r="BW87" s="292">
        <v>0</v>
      </c>
      <c r="BX87" s="238" t="s">
        <v>859</v>
      </c>
      <c r="BY87" s="435">
        <f t="shared" si="2"/>
        <v>1</v>
      </c>
      <c r="BZ87" s="435">
        <v>1</v>
      </c>
      <c r="CA87" s="436">
        <f t="shared" si="3"/>
        <v>0</v>
      </c>
    </row>
    <row r="88" spans="1:79" s="268" customFormat="1" ht="63">
      <c r="A88" s="269">
        <v>75</v>
      </c>
      <c r="B88" s="269" t="s">
        <v>862</v>
      </c>
      <c r="C88" s="269" t="s">
        <v>95</v>
      </c>
      <c r="D88" s="271" t="s">
        <v>863</v>
      </c>
      <c r="E88" s="272">
        <v>41058</v>
      </c>
      <c r="F88" s="238">
        <v>12</v>
      </c>
      <c r="G88" s="296">
        <v>42565</v>
      </c>
      <c r="H88" s="272">
        <v>40909</v>
      </c>
      <c r="I88" s="272">
        <v>50405</v>
      </c>
      <c r="J88" s="269"/>
      <c r="K88" s="269" t="s">
        <v>1082</v>
      </c>
      <c r="L88" s="273"/>
      <c r="M88" s="238">
        <v>0.18</v>
      </c>
      <c r="N88" s="269" t="s">
        <v>1083</v>
      </c>
      <c r="O88" s="269" t="s">
        <v>82</v>
      </c>
      <c r="P88" s="269" t="s">
        <v>1084</v>
      </c>
      <c r="Q88" s="269"/>
      <c r="R88" s="274">
        <v>101031792</v>
      </c>
      <c r="S88" s="238">
        <v>119</v>
      </c>
      <c r="T88" s="269" t="s">
        <v>131</v>
      </c>
      <c r="U88" s="269">
        <v>361</v>
      </c>
      <c r="V88" s="275">
        <v>361</v>
      </c>
      <c r="W88" s="269">
        <v>0</v>
      </c>
      <c r="X88" s="276">
        <v>42535</v>
      </c>
      <c r="Y88" s="293"/>
      <c r="Z88" s="277">
        <v>695885.26</v>
      </c>
      <c r="AA88" s="277"/>
      <c r="AB88" s="278">
        <v>695885.26</v>
      </c>
      <c r="AC88" s="278">
        <v>90166.57</v>
      </c>
      <c r="AD88" s="278">
        <v>605718.68999999994</v>
      </c>
      <c r="AE88" s="278">
        <v>582586.7699999999</v>
      </c>
      <c r="AF88" s="278">
        <v>1927.66</v>
      </c>
      <c r="AG88" s="278">
        <v>1927.66</v>
      </c>
      <c r="AH88" s="278">
        <v>0</v>
      </c>
      <c r="AI88" s="279">
        <v>1927.66</v>
      </c>
      <c r="AJ88" s="277"/>
      <c r="AK88" s="280" t="e">
        <v>#REF!</v>
      </c>
      <c r="AL88" s="280" t="e">
        <v>#REF!</v>
      </c>
      <c r="AM88" s="281">
        <v>23131.920000000002</v>
      </c>
      <c r="AN88" s="281">
        <v>23131.920000000002</v>
      </c>
      <c r="AO88" s="281">
        <v>605718.68999999994</v>
      </c>
      <c r="AP88" s="282">
        <v>603791.02999999991</v>
      </c>
      <c r="AQ88" s="282">
        <v>601863.36999999988</v>
      </c>
      <c r="AR88" s="282">
        <v>599935.70999999985</v>
      </c>
      <c r="AS88" s="282">
        <v>598008.04999999981</v>
      </c>
      <c r="AT88" s="282">
        <v>596080.38999999978</v>
      </c>
      <c r="AU88" s="282">
        <v>594152.72999999975</v>
      </c>
      <c r="AV88" s="282">
        <v>592225.06999999972</v>
      </c>
      <c r="AW88" s="282">
        <v>590297.40999999968</v>
      </c>
      <c r="AX88" s="282">
        <v>588369.74999999965</v>
      </c>
      <c r="AY88" s="282">
        <v>586442.08999999962</v>
      </c>
      <c r="AZ88" s="282">
        <v>584514.42999999959</v>
      </c>
      <c r="BA88" s="282">
        <v>582586.76999999955</v>
      </c>
      <c r="BB88" s="281">
        <v>594152.72999999975</v>
      </c>
      <c r="BC88" s="281">
        <v>594152.73</v>
      </c>
      <c r="BD88" s="283"/>
      <c r="BE88" s="284">
        <v>0.02</v>
      </c>
      <c r="BF88" s="280">
        <v>0</v>
      </c>
      <c r="BG88" s="285"/>
      <c r="BH88" s="286"/>
      <c r="BI88" s="285"/>
      <c r="BJ88" s="280">
        <v>0</v>
      </c>
      <c r="BK88" s="280">
        <v>0</v>
      </c>
      <c r="BL88" s="283"/>
      <c r="BM88" s="287">
        <v>0</v>
      </c>
      <c r="BN88" s="280">
        <v>0</v>
      </c>
      <c r="BO88" s="280">
        <v>0</v>
      </c>
      <c r="BP88" s="280" t="e">
        <v>#REF!</v>
      </c>
      <c r="BQ88" s="288" t="e">
        <v>#REF!</v>
      </c>
      <c r="BR88" s="289"/>
      <c r="BS88" s="290" t="e">
        <v>#REF!</v>
      </c>
      <c r="BU88" s="291">
        <v>23131.919999999998</v>
      </c>
      <c r="BV88" s="291">
        <v>0</v>
      </c>
      <c r="BW88" s="292">
        <v>0</v>
      </c>
      <c r="BX88" s="238" t="s">
        <v>857</v>
      </c>
      <c r="BY88" s="435">
        <f t="shared" si="2"/>
        <v>0.12957103014367627</v>
      </c>
      <c r="BZ88" s="435">
        <v>0.16281202737359318</v>
      </c>
      <c r="CA88" s="436">
        <f t="shared" si="3"/>
        <v>3.3240997229916913E-2</v>
      </c>
    </row>
    <row r="89" spans="1:79" s="268" customFormat="1" ht="47.25">
      <c r="A89" s="269">
        <v>76</v>
      </c>
      <c r="B89" s="269" t="s">
        <v>862</v>
      </c>
      <c r="C89" s="269" t="s">
        <v>95</v>
      </c>
      <c r="D89" s="271" t="s">
        <v>863</v>
      </c>
      <c r="E89" s="272">
        <v>41058</v>
      </c>
      <c r="F89" s="238">
        <v>12</v>
      </c>
      <c r="G89" s="296">
        <v>42565</v>
      </c>
      <c r="H89" s="272">
        <v>40909</v>
      </c>
      <c r="I89" s="272">
        <v>50405</v>
      </c>
      <c r="J89" s="269"/>
      <c r="K89" s="269" t="s">
        <v>1085</v>
      </c>
      <c r="L89" s="273"/>
      <c r="M89" s="238">
        <v>0.93500000000000005</v>
      </c>
      <c r="N89" s="269" t="s">
        <v>1086</v>
      </c>
      <c r="O89" s="269" t="s">
        <v>82</v>
      </c>
      <c r="P89" s="269" t="s">
        <v>1087</v>
      </c>
      <c r="Q89" s="269"/>
      <c r="R89" s="274">
        <v>101031793</v>
      </c>
      <c r="S89" s="238">
        <v>120</v>
      </c>
      <c r="T89" s="269" t="s">
        <v>131</v>
      </c>
      <c r="U89" s="269">
        <v>361</v>
      </c>
      <c r="V89" s="275">
        <v>361</v>
      </c>
      <c r="W89" s="269">
        <v>0</v>
      </c>
      <c r="X89" s="276">
        <v>42535</v>
      </c>
      <c r="Y89" s="293"/>
      <c r="Z89" s="277">
        <v>861656.17</v>
      </c>
      <c r="AA89" s="277"/>
      <c r="AB89" s="278">
        <v>861656.17</v>
      </c>
      <c r="AC89" s="278">
        <v>111798.44108033241</v>
      </c>
      <c r="AD89" s="278">
        <v>749857.72891966766</v>
      </c>
      <c r="AE89" s="278">
        <v>721215.41855955683</v>
      </c>
      <c r="AF89" s="278">
        <v>2386.8591966759004</v>
      </c>
      <c r="AG89" s="278">
        <v>2386.8591966759004</v>
      </c>
      <c r="AH89" s="278">
        <v>0</v>
      </c>
      <c r="AI89" s="279">
        <v>2386.8591966759004</v>
      </c>
      <c r="AJ89" s="277"/>
      <c r="AK89" s="280" t="e">
        <v>#REF!</v>
      </c>
      <c r="AL89" s="280" t="e">
        <v>#REF!</v>
      </c>
      <c r="AM89" s="281">
        <v>28642.310360110805</v>
      </c>
      <c r="AN89" s="281">
        <v>28642.310360110805</v>
      </c>
      <c r="AO89" s="281">
        <v>749857.72891966766</v>
      </c>
      <c r="AP89" s="282">
        <v>747470.86972299172</v>
      </c>
      <c r="AQ89" s="282">
        <v>745084.01052631577</v>
      </c>
      <c r="AR89" s="282">
        <v>742697.15132963983</v>
      </c>
      <c r="AS89" s="282">
        <v>740310.29213296389</v>
      </c>
      <c r="AT89" s="282">
        <v>737923.43293628795</v>
      </c>
      <c r="AU89" s="282">
        <v>735536.57373961201</v>
      </c>
      <c r="AV89" s="282">
        <v>733149.71454293607</v>
      </c>
      <c r="AW89" s="282">
        <v>730762.85534626013</v>
      </c>
      <c r="AX89" s="282">
        <v>728375.99614958419</v>
      </c>
      <c r="AY89" s="282">
        <v>725989.13695290824</v>
      </c>
      <c r="AZ89" s="282">
        <v>723602.2777562323</v>
      </c>
      <c r="BA89" s="282">
        <v>721215.41855955636</v>
      </c>
      <c r="BB89" s="281">
        <v>735536.57373961224</v>
      </c>
      <c r="BC89" s="281">
        <v>735536.57373961224</v>
      </c>
      <c r="BD89" s="283"/>
      <c r="BE89" s="284">
        <v>0.02</v>
      </c>
      <c r="BF89" s="280">
        <v>0</v>
      </c>
      <c r="BG89" s="285"/>
      <c r="BH89" s="286"/>
      <c r="BI89" s="285"/>
      <c r="BJ89" s="280">
        <v>0</v>
      </c>
      <c r="BK89" s="280">
        <v>0</v>
      </c>
      <c r="BL89" s="283"/>
      <c r="BM89" s="287">
        <v>0</v>
      </c>
      <c r="BN89" s="280">
        <v>0</v>
      </c>
      <c r="BO89" s="280">
        <v>0</v>
      </c>
      <c r="BP89" s="280" t="e">
        <v>#REF!</v>
      </c>
      <c r="BQ89" s="288" t="e">
        <v>#REF!</v>
      </c>
      <c r="BR89" s="289"/>
      <c r="BS89" s="290" t="e">
        <v>#REF!</v>
      </c>
      <c r="BU89" s="291">
        <v>28642.32</v>
      </c>
      <c r="BV89" s="291">
        <v>9.6398891946591903E-3</v>
      </c>
      <c r="BW89" s="292">
        <v>0</v>
      </c>
      <c r="BX89" s="238" t="s">
        <v>857</v>
      </c>
      <c r="BY89" s="435">
        <f t="shared" si="2"/>
        <v>0.129748320702366</v>
      </c>
      <c r="BZ89" s="435">
        <v>0.16298931793228291</v>
      </c>
      <c r="CA89" s="436">
        <f t="shared" si="3"/>
        <v>3.3240997229916913E-2</v>
      </c>
    </row>
    <row r="90" spans="1:79" s="268" customFormat="1" ht="63">
      <c r="A90" s="269">
        <v>77</v>
      </c>
      <c r="B90" s="269" t="s">
        <v>862</v>
      </c>
      <c r="C90" s="269" t="s">
        <v>95</v>
      </c>
      <c r="D90" s="271" t="s">
        <v>863</v>
      </c>
      <c r="E90" s="272">
        <v>41058</v>
      </c>
      <c r="F90" s="238">
        <v>13</v>
      </c>
      <c r="G90" s="296">
        <v>42632</v>
      </c>
      <c r="H90" s="272">
        <v>40909</v>
      </c>
      <c r="I90" s="272">
        <v>50405</v>
      </c>
      <c r="J90" s="269"/>
      <c r="K90" s="269" t="s">
        <v>1088</v>
      </c>
      <c r="L90" s="273"/>
      <c r="M90" s="238">
        <v>0.5</v>
      </c>
      <c r="N90" s="269" t="s">
        <v>1089</v>
      </c>
      <c r="O90" s="269" t="s">
        <v>82</v>
      </c>
      <c r="P90" s="269" t="s">
        <v>1090</v>
      </c>
      <c r="Q90" s="269"/>
      <c r="R90" s="274">
        <v>101031809</v>
      </c>
      <c r="S90" s="238">
        <v>121</v>
      </c>
      <c r="T90" s="269" t="s">
        <v>131</v>
      </c>
      <c r="U90" s="269">
        <v>361</v>
      </c>
      <c r="V90" s="275">
        <v>361</v>
      </c>
      <c r="W90" s="269">
        <v>0</v>
      </c>
      <c r="X90" s="276">
        <v>42719</v>
      </c>
      <c r="Y90" s="293"/>
      <c r="Z90" s="277">
        <v>872219</v>
      </c>
      <c r="AA90" s="277"/>
      <c r="AB90" s="278">
        <v>872219</v>
      </c>
      <c r="AC90" s="278">
        <v>112766.10808864265</v>
      </c>
      <c r="AD90" s="278">
        <v>759452.89191135741</v>
      </c>
      <c r="AE90" s="278">
        <v>730459.46254847653</v>
      </c>
      <c r="AF90" s="278">
        <v>2416.119113573407</v>
      </c>
      <c r="AG90" s="278">
        <v>2416.119113573407</v>
      </c>
      <c r="AH90" s="278">
        <v>0</v>
      </c>
      <c r="AI90" s="279">
        <v>2416.119113573407</v>
      </c>
      <c r="AJ90" s="277"/>
      <c r="AK90" s="280" t="e">
        <v>#REF!</v>
      </c>
      <c r="AL90" s="280" t="e">
        <v>#REF!</v>
      </c>
      <c r="AM90" s="281">
        <v>28993.429362880885</v>
      </c>
      <c r="AN90" s="281">
        <v>28993.429362880885</v>
      </c>
      <c r="AO90" s="281">
        <v>759452.89191135741</v>
      </c>
      <c r="AP90" s="282">
        <v>757036.77279778395</v>
      </c>
      <c r="AQ90" s="282">
        <v>754620.6536842105</v>
      </c>
      <c r="AR90" s="282">
        <v>752204.53457063704</v>
      </c>
      <c r="AS90" s="282">
        <v>749788.41545706359</v>
      </c>
      <c r="AT90" s="282">
        <v>747372.29634349013</v>
      </c>
      <c r="AU90" s="282">
        <v>744956.17722991668</v>
      </c>
      <c r="AV90" s="282">
        <v>742540.05811634322</v>
      </c>
      <c r="AW90" s="282">
        <v>740123.93900276977</v>
      </c>
      <c r="AX90" s="282">
        <v>737707.81988919631</v>
      </c>
      <c r="AY90" s="282">
        <v>735291.70077562286</v>
      </c>
      <c r="AZ90" s="282">
        <v>732875.5816620494</v>
      </c>
      <c r="BA90" s="282">
        <v>730459.46254847595</v>
      </c>
      <c r="BB90" s="281">
        <v>744956.17722991668</v>
      </c>
      <c r="BC90" s="281">
        <v>744956.17722991691</v>
      </c>
      <c r="BD90" s="283"/>
      <c r="BE90" s="284">
        <v>0.02</v>
      </c>
      <c r="BF90" s="280">
        <v>0</v>
      </c>
      <c r="BG90" s="285"/>
      <c r="BH90" s="286"/>
      <c r="BI90" s="285"/>
      <c r="BJ90" s="280">
        <v>0</v>
      </c>
      <c r="BK90" s="280">
        <v>0</v>
      </c>
      <c r="BL90" s="283"/>
      <c r="BM90" s="287">
        <v>0</v>
      </c>
      <c r="BN90" s="280">
        <v>0</v>
      </c>
      <c r="BO90" s="280">
        <v>0</v>
      </c>
      <c r="BP90" s="280" t="e">
        <v>#REF!</v>
      </c>
      <c r="BQ90" s="288" t="e">
        <v>#REF!</v>
      </c>
      <c r="BR90" s="289"/>
      <c r="BS90" s="290" t="e">
        <v>#REF!</v>
      </c>
      <c r="BU90" s="291">
        <v>28993.439999999999</v>
      </c>
      <c r="BV90" s="291">
        <v>1.0637119114107918E-2</v>
      </c>
      <c r="BW90" s="292">
        <v>0</v>
      </c>
      <c r="BX90" s="238" t="s">
        <v>857</v>
      </c>
      <c r="BY90" s="435">
        <f t="shared" si="2"/>
        <v>0.12928646141467068</v>
      </c>
      <c r="BZ90" s="435">
        <v>0.16252745864458756</v>
      </c>
      <c r="CA90" s="436">
        <f t="shared" si="3"/>
        <v>3.3240997229916885E-2</v>
      </c>
    </row>
    <row r="91" spans="1:79" s="268" customFormat="1" ht="47.25">
      <c r="A91" s="269">
        <v>78</v>
      </c>
      <c r="B91" s="269" t="s">
        <v>862</v>
      </c>
      <c r="C91" s="269" t="s">
        <v>95</v>
      </c>
      <c r="D91" s="271" t="s">
        <v>863</v>
      </c>
      <c r="E91" s="272">
        <v>41058</v>
      </c>
      <c r="F91" s="238"/>
      <c r="G91" s="238"/>
      <c r="H91" s="272">
        <v>40909</v>
      </c>
      <c r="I91" s="272">
        <v>50405</v>
      </c>
      <c r="J91" s="269"/>
      <c r="K91" s="269" t="s">
        <v>1091</v>
      </c>
      <c r="L91" s="273"/>
      <c r="M91" s="238">
        <v>1.022</v>
      </c>
      <c r="N91" s="269" t="s">
        <v>1092</v>
      </c>
      <c r="O91" s="269" t="s">
        <v>82</v>
      </c>
      <c r="P91" s="269" t="s">
        <v>1093</v>
      </c>
      <c r="Q91" s="269"/>
      <c r="R91" s="274">
        <v>101031923</v>
      </c>
      <c r="S91" s="238">
        <v>122</v>
      </c>
      <c r="T91" s="269" t="s">
        <v>131</v>
      </c>
      <c r="U91" s="269">
        <v>361</v>
      </c>
      <c r="V91" s="275">
        <v>361</v>
      </c>
      <c r="W91" s="269">
        <v>0</v>
      </c>
      <c r="X91" s="276">
        <v>42734</v>
      </c>
      <c r="Y91" s="293"/>
      <c r="Z91" s="277">
        <v>155173.32999999999</v>
      </c>
      <c r="AA91" s="277"/>
      <c r="AB91" s="278">
        <v>155173.32999999999</v>
      </c>
      <c r="AC91" s="278">
        <v>155173.32999999999</v>
      </c>
      <c r="AD91" s="278">
        <v>0</v>
      </c>
      <c r="AE91" s="278">
        <v>0</v>
      </c>
      <c r="AF91" s="278">
        <v>429.84301939058167</v>
      </c>
      <c r="AG91" s="278">
        <v>429.84301939058167</v>
      </c>
      <c r="AH91" s="278">
        <v>0</v>
      </c>
      <c r="AI91" s="279">
        <v>429.84301939058167</v>
      </c>
      <c r="AJ91" s="277"/>
      <c r="AK91" s="280" t="e">
        <v>#REF!</v>
      </c>
      <c r="AL91" s="280" t="e">
        <v>#REF!</v>
      </c>
      <c r="AM91" s="281">
        <v>0</v>
      </c>
      <c r="AN91" s="281">
        <v>0</v>
      </c>
      <c r="AO91" s="281">
        <v>0</v>
      </c>
      <c r="AP91" s="282">
        <v>0</v>
      </c>
      <c r="AQ91" s="282">
        <v>0</v>
      </c>
      <c r="AR91" s="282">
        <v>0</v>
      </c>
      <c r="AS91" s="282">
        <v>0</v>
      </c>
      <c r="AT91" s="282">
        <v>0</v>
      </c>
      <c r="AU91" s="282">
        <v>0</v>
      </c>
      <c r="AV91" s="282">
        <v>0</v>
      </c>
      <c r="AW91" s="282">
        <v>0</v>
      </c>
      <c r="AX91" s="282">
        <v>0</v>
      </c>
      <c r="AY91" s="282">
        <v>0</v>
      </c>
      <c r="AZ91" s="282">
        <v>0</v>
      </c>
      <c r="BA91" s="282">
        <v>0</v>
      </c>
      <c r="BB91" s="281">
        <v>0</v>
      </c>
      <c r="BC91" s="281">
        <v>0</v>
      </c>
      <c r="BD91" s="283"/>
      <c r="BE91" s="284">
        <v>0.02</v>
      </c>
      <c r="BF91" s="280">
        <v>0</v>
      </c>
      <c r="BG91" s="285"/>
      <c r="BH91" s="286"/>
      <c r="BI91" s="285"/>
      <c r="BJ91" s="280">
        <v>0</v>
      </c>
      <c r="BK91" s="280">
        <v>0</v>
      </c>
      <c r="BL91" s="283"/>
      <c r="BM91" s="287">
        <v>0</v>
      </c>
      <c r="BN91" s="280">
        <v>0</v>
      </c>
      <c r="BO91" s="280">
        <v>0</v>
      </c>
      <c r="BP91" s="280" t="e">
        <v>#REF!</v>
      </c>
      <c r="BQ91" s="288" t="e">
        <v>#REF!</v>
      </c>
      <c r="BR91" s="289"/>
      <c r="BS91" s="290" t="e">
        <v>#REF!</v>
      </c>
      <c r="BU91" s="291"/>
      <c r="BV91" s="291">
        <v>0</v>
      </c>
      <c r="BW91" s="292">
        <v>0</v>
      </c>
      <c r="BX91" s="238" t="s">
        <v>859</v>
      </c>
      <c r="BY91" s="435">
        <f t="shared" si="2"/>
        <v>1</v>
      </c>
      <c r="BZ91" s="435">
        <v>1</v>
      </c>
      <c r="CA91" s="436">
        <f t="shared" si="3"/>
        <v>0</v>
      </c>
    </row>
    <row r="92" spans="1:79" s="268" customFormat="1" ht="47.25">
      <c r="A92" s="269">
        <v>79</v>
      </c>
      <c r="B92" s="269" t="s">
        <v>862</v>
      </c>
      <c r="C92" s="269" t="s">
        <v>95</v>
      </c>
      <c r="D92" s="271" t="s">
        <v>863</v>
      </c>
      <c r="E92" s="272">
        <v>41058</v>
      </c>
      <c r="F92" s="238"/>
      <c r="G92" s="238"/>
      <c r="H92" s="272">
        <v>40909</v>
      </c>
      <c r="I92" s="272">
        <v>50405</v>
      </c>
      <c r="J92" s="269"/>
      <c r="K92" s="269" t="s">
        <v>1094</v>
      </c>
      <c r="L92" s="273"/>
      <c r="M92" s="238">
        <v>0.73299999999999998</v>
      </c>
      <c r="N92" s="269" t="s">
        <v>1095</v>
      </c>
      <c r="O92" s="269" t="s">
        <v>82</v>
      </c>
      <c r="P92" s="269" t="s">
        <v>1096</v>
      </c>
      <c r="Q92" s="269"/>
      <c r="R92" s="274">
        <v>101031924</v>
      </c>
      <c r="S92" s="238">
        <v>123</v>
      </c>
      <c r="T92" s="269" t="s">
        <v>131</v>
      </c>
      <c r="U92" s="269">
        <v>361</v>
      </c>
      <c r="V92" s="275">
        <v>361</v>
      </c>
      <c r="W92" s="269">
        <v>0</v>
      </c>
      <c r="X92" s="276">
        <v>42734</v>
      </c>
      <c r="Y92" s="293"/>
      <c r="Z92" s="277">
        <v>111293.6</v>
      </c>
      <c r="AA92" s="277"/>
      <c r="AB92" s="278">
        <v>111293.6</v>
      </c>
      <c r="AC92" s="278">
        <v>111293.6</v>
      </c>
      <c r="AD92" s="278">
        <v>0</v>
      </c>
      <c r="AE92" s="278">
        <v>0</v>
      </c>
      <c r="AF92" s="278">
        <v>308.2925207756233</v>
      </c>
      <c r="AG92" s="278">
        <v>308.2925207756233</v>
      </c>
      <c r="AH92" s="278">
        <v>0</v>
      </c>
      <c r="AI92" s="279">
        <v>308.2925207756233</v>
      </c>
      <c r="AJ92" s="277"/>
      <c r="AK92" s="280" t="e">
        <v>#REF!</v>
      </c>
      <c r="AL92" s="280" t="e">
        <v>#REF!</v>
      </c>
      <c r="AM92" s="281">
        <v>0</v>
      </c>
      <c r="AN92" s="281">
        <v>0</v>
      </c>
      <c r="AO92" s="281">
        <v>0</v>
      </c>
      <c r="AP92" s="282">
        <v>0</v>
      </c>
      <c r="AQ92" s="282">
        <v>0</v>
      </c>
      <c r="AR92" s="282">
        <v>0</v>
      </c>
      <c r="AS92" s="282">
        <v>0</v>
      </c>
      <c r="AT92" s="282">
        <v>0</v>
      </c>
      <c r="AU92" s="282">
        <v>0</v>
      </c>
      <c r="AV92" s="282">
        <v>0</v>
      </c>
      <c r="AW92" s="282">
        <v>0</v>
      </c>
      <c r="AX92" s="282">
        <v>0</v>
      </c>
      <c r="AY92" s="282">
        <v>0</v>
      </c>
      <c r="AZ92" s="282">
        <v>0</v>
      </c>
      <c r="BA92" s="282">
        <v>0</v>
      </c>
      <c r="BB92" s="281">
        <v>0</v>
      </c>
      <c r="BC92" s="281">
        <v>0</v>
      </c>
      <c r="BD92" s="283"/>
      <c r="BE92" s="284">
        <v>0.02</v>
      </c>
      <c r="BF92" s="280">
        <v>0</v>
      </c>
      <c r="BG92" s="285"/>
      <c r="BH92" s="286"/>
      <c r="BI92" s="285"/>
      <c r="BJ92" s="280">
        <v>0</v>
      </c>
      <c r="BK92" s="280">
        <v>0</v>
      </c>
      <c r="BL92" s="283"/>
      <c r="BM92" s="287">
        <v>0</v>
      </c>
      <c r="BN92" s="280">
        <v>0</v>
      </c>
      <c r="BO92" s="280">
        <v>0</v>
      </c>
      <c r="BP92" s="280" t="e">
        <v>#REF!</v>
      </c>
      <c r="BQ92" s="288" t="e">
        <v>#REF!</v>
      </c>
      <c r="BR92" s="289"/>
      <c r="BS92" s="290" t="e">
        <v>#REF!</v>
      </c>
      <c r="BU92" s="291"/>
      <c r="BV92" s="291">
        <v>0</v>
      </c>
      <c r="BW92" s="292">
        <v>0</v>
      </c>
      <c r="BX92" s="238" t="s">
        <v>859</v>
      </c>
      <c r="BY92" s="435">
        <f t="shared" si="2"/>
        <v>1</v>
      </c>
      <c r="BZ92" s="435">
        <v>1</v>
      </c>
      <c r="CA92" s="436">
        <f t="shared" si="3"/>
        <v>0</v>
      </c>
    </row>
    <row r="93" spans="1:79" s="268" customFormat="1" ht="47.25">
      <c r="A93" s="269">
        <v>80</v>
      </c>
      <c r="B93" s="269" t="s">
        <v>862</v>
      </c>
      <c r="C93" s="269" t="s">
        <v>95</v>
      </c>
      <c r="D93" s="271" t="s">
        <v>863</v>
      </c>
      <c r="E93" s="272">
        <v>41058</v>
      </c>
      <c r="F93" s="238"/>
      <c r="G93" s="238"/>
      <c r="H93" s="272">
        <v>40909</v>
      </c>
      <c r="I93" s="272">
        <v>50405</v>
      </c>
      <c r="J93" s="269"/>
      <c r="K93" s="269" t="s">
        <v>1097</v>
      </c>
      <c r="L93" s="273">
        <v>1</v>
      </c>
      <c r="M93" s="238">
        <v>1</v>
      </c>
      <c r="N93" s="269" t="s">
        <v>1098</v>
      </c>
      <c r="O93" s="269" t="s">
        <v>81</v>
      </c>
      <c r="P93" s="269">
        <v>0</v>
      </c>
      <c r="Q93" s="269"/>
      <c r="R93" s="274">
        <v>101041762</v>
      </c>
      <c r="S93" s="238">
        <v>124</v>
      </c>
      <c r="T93" s="269" t="s">
        <v>266</v>
      </c>
      <c r="U93" s="269">
        <v>300</v>
      </c>
      <c r="V93" s="275">
        <v>300</v>
      </c>
      <c r="W93" s="269">
        <v>0</v>
      </c>
      <c r="X93" s="276">
        <v>31413</v>
      </c>
      <c r="Y93" s="293"/>
      <c r="Z93" s="277">
        <v>6000</v>
      </c>
      <c r="AA93" s="277"/>
      <c r="AB93" s="278">
        <v>6000</v>
      </c>
      <c r="AC93" s="278">
        <v>6000</v>
      </c>
      <c r="AD93" s="278">
        <v>0</v>
      </c>
      <c r="AE93" s="278">
        <v>0</v>
      </c>
      <c r="AF93" s="278">
        <v>20</v>
      </c>
      <c r="AG93" s="278">
        <v>20</v>
      </c>
      <c r="AH93" s="278">
        <v>0</v>
      </c>
      <c r="AI93" s="279">
        <v>20</v>
      </c>
      <c r="AJ93" s="277"/>
      <c r="AK93" s="280" t="e">
        <v>#REF!</v>
      </c>
      <c r="AL93" s="280" t="e">
        <v>#REF!</v>
      </c>
      <c r="AM93" s="281">
        <v>0</v>
      </c>
      <c r="AN93" s="281">
        <v>0</v>
      </c>
      <c r="AO93" s="281">
        <v>0</v>
      </c>
      <c r="AP93" s="282">
        <v>0</v>
      </c>
      <c r="AQ93" s="282">
        <v>0</v>
      </c>
      <c r="AR93" s="282">
        <v>0</v>
      </c>
      <c r="AS93" s="282">
        <v>0</v>
      </c>
      <c r="AT93" s="282">
        <v>0</v>
      </c>
      <c r="AU93" s="282">
        <v>0</v>
      </c>
      <c r="AV93" s="282">
        <v>0</v>
      </c>
      <c r="AW93" s="282">
        <v>0</v>
      </c>
      <c r="AX93" s="282">
        <v>0</v>
      </c>
      <c r="AY93" s="282">
        <v>0</v>
      </c>
      <c r="AZ93" s="282">
        <v>0</v>
      </c>
      <c r="BA93" s="282">
        <v>0</v>
      </c>
      <c r="BB93" s="281">
        <v>0</v>
      </c>
      <c r="BC93" s="281">
        <v>0</v>
      </c>
      <c r="BD93" s="283"/>
      <c r="BE93" s="284">
        <v>0.02</v>
      </c>
      <c r="BF93" s="280">
        <v>0</v>
      </c>
      <c r="BG93" s="285"/>
      <c r="BH93" s="286"/>
      <c r="BI93" s="285"/>
      <c r="BJ93" s="280">
        <v>0</v>
      </c>
      <c r="BK93" s="280">
        <v>0</v>
      </c>
      <c r="BL93" s="283"/>
      <c r="BM93" s="287">
        <v>0</v>
      </c>
      <c r="BN93" s="280">
        <v>0</v>
      </c>
      <c r="BO93" s="280">
        <v>0</v>
      </c>
      <c r="BP93" s="280" t="e">
        <v>#REF!</v>
      </c>
      <c r="BQ93" s="288" t="e">
        <v>#REF!</v>
      </c>
      <c r="BR93" s="289"/>
      <c r="BS93" s="290" t="e">
        <v>#REF!</v>
      </c>
      <c r="BU93" s="291">
        <v>0</v>
      </c>
      <c r="BV93" s="291">
        <v>0</v>
      </c>
      <c r="BW93" s="292">
        <v>0</v>
      </c>
      <c r="BX93" s="238" t="s">
        <v>859</v>
      </c>
      <c r="BY93" s="435">
        <f t="shared" si="2"/>
        <v>1</v>
      </c>
      <c r="BZ93" s="435">
        <v>1</v>
      </c>
      <c r="CA93" s="436">
        <f t="shared" si="3"/>
        <v>0</v>
      </c>
    </row>
    <row r="94" spans="1:79" s="268" customFormat="1" ht="47.25">
      <c r="A94" s="269">
        <v>81</v>
      </c>
      <c r="B94" s="269" t="s">
        <v>862</v>
      </c>
      <c r="C94" s="269" t="s">
        <v>95</v>
      </c>
      <c r="D94" s="271" t="s">
        <v>863</v>
      </c>
      <c r="E94" s="272">
        <v>41058</v>
      </c>
      <c r="F94" s="238"/>
      <c r="G94" s="238"/>
      <c r="H94" s="272">
        <v>40909</v>
      </c>
      <c r="I94" s="272">
        <v>50405</v>
      </c>
      <c r="J94" s="269"/>
      <c r="K94" s="269" t="s">
        <v>1099</v>
      </c>
      <c r="L94" s="273">
        <v>1</v>
      </c>
      <c r="M94" s="238">
        <v>1</v>
      </c>
      <c r="N94" s="269" t="s">
        <v>1100</v>
      </c>
      <c r="O94" s="269" t="s">
        <v>81</v>
      </c>
      <c r="P94" s="269">
        <v>0</v>
      </c>
      <c r="Q94" s="269"/>
      <c r="R94" s="274">
        <v>101041763</v>
      </c>
      <c r="S94" s="238">
        <v>125</v>
      </c>
      <c r="T94" s="269" t="s">
        <v>266</v>
      </c>
      <c r="U94" s="269">
        <v>300</v>
      </c>
      <c r="V94" s="275">
        <v>300</v>
      </c>
      <c r="W94" s="269">
        <v>0</v>
      </c>
      <c r="X94" s="276">
        <v>31413</v>
      </c>
      <c r="Y94" s="293"/>
      <c r="Z94" s="277">
        <v>6000</v>
      </c>
      <c r="AA94" s="277"/>
      <c r="AB94" s="278">
        <v>6000</v>
      </c>
      <c r="AC94" s="278">
        <v>6000</v>
      </c>
      <c r="AD94" s="278">
        <v>0</v>
      </c>
      <c r="AE94" s="278">
        <v>0</v>
      </c>
      <c r="AF94" s="278">
        <v>20</v>
      </c>
      <c r="AG94" s="278">
        <v>20</v>
      </c>
      <c r="AH94" s="278">
        <v>0</v>
      </c>
      <c r="AI94" s="279">
        <v>20</v>
      </c>
      <c r="AJ94" s="277"/>
      <c r="AK94" s="280" t="e">
        <v>#REF!</v>
      </c>
      <c r="AL94" s="280" t="e">
        <v>#REF!</v>
      </c>
      <c r="AM94" s="281">
        <v>0</v>
      </c>
      <c r="AN94" s="281">
        <v>0</v>
      </c>
      <c r="AO94" s="281">
        <v>0</v>
      </c>
      <c r="AP94" s="282">
        <v>0</v>
      </c>
      <c r="AQ94" s="282">
        <v>0</v>
      </c>
      <c r="AR94" s="282">
        <v>0</v>
      </c>
      <c r="AS94" s="282">
        <v>0</v>
      </c>
      <c r="AT94" s="282">
        <v>0</v>
      </c>
      <c r="AU94" s="282">
        <v>0</v>
      </c>
      <c r="AV94" s="282">
        <v>0</v>
      </c>
      <c r="AW94" s="282">
        <v>0</v>
      </c>
      <c r="AX94" s="282">
        <v>0</v>
      </c>
      <c r="AY94" s="282">
        <v>0</v>
      </c>
      <c r="AZ94" s="282">
        <v>0</v>
      </c>
      <c r="BA94" s="282">
        <v>0</v>
      </c>
      <c r="BB94" s="281">
        <v>0</v>
      </c>
      <c r="BC94" s="281">
        <v>0</v>
      </c>
      <c r="BD94" s="283"/>
      <c r="BE94" s="284">
        <v>0.02</v>
      </c>
      <c r="BF94" s="280">
        <v>0</v>
      </c>
      <c r="BG94" s="285"/>
      <c r="BH94" s="286"/>
      <c r="BI94" s="285"/>
      <c r="BJ94" s="280">
        <v>0</v>
      </c>
      <c r="BK94" s="280">
        <v>0</v>
      </c>
      <c r="BL94" s="283"/>
      <c r="BM94" s="287">
        <v>0</v>
      </c>
      <c r="BN94" s="280">
        <v>0</v>
      </c>
      <c r="BO94" s="280">
        <v>0</v>
      </c>
      <c r="BP94" s="280" t="e">
        <v>#REF!</v>
      </c>
      <c r="BQ94" s="288" t="e">
        <v>#REF!</v>
      </c>
      <c r="BR94" s="289"/>
      <c r="BS94" s="290" t="e">
        <v>#REF!</v>
      </c>
      <c r="BU94" s="291">
        <v>0</v>
      </c>
      <c r="BV94" s="291">
        <v>0</v>
      </c>
      <c r="BW94" s="292">
        <v>0</v>
      </c>
      <c r="BX94" s="238" t="s">
        <v>859</v>
      </c>
      <c r="BY94" s="435">
        <f t="shared" si="2"/>
        <v>1</v>
      </c>
      <c r="BZ94" s="435">
        <v>1</v>
      </c>
      <c r="CA94" s="436">
        <f t="shared" si="3"/>
        <v>0</v>
      </c>
    </row>
    <row r="95" spans="1:79" s="268" customFormat="1" ht="47.25">
      <c r="A95" s="269">
        <v>82</v>
      </c>
      <c r="B95" s="269" t="s">
        <v>862</v>
      </c>
      <c r="C95" s="269" t="s">
        <v>95</v>
      </c>
      <c r="D95" s="271" t="s">
        <v>863</v>
      </c>
      <c r="E95" s="272">
        <v>41058</v>
      </c>
      <c r="F95" s="238"/>
      <c r="G95" s="238"/>
      <c r="H95" s="272">
        <v>40909</v>
      </c>
      <c r="I95" s="272">
        <v>50405</v>
      </c>
      <c r="J95" s="269"/>
      <c r="K95" s="269" t="s">
        <v>1101</v>
      </c>
      <c r="L95" s="273"/>
      <c r="M95" s="238">
        <v>1</v>
      </c>
      <c r="N95" s="269" t="s">
        <v>1102</v>
      </c>
      <c r="O95" s="269" t="s">
        <v>81</v>
      </c>
      <c r="P95" s="269">
        <v>0</v>
      </c>
      <c r="Q95" s="269"/>
      <c r="R95" s="274">
        <v>101041784</v>
      </c>
      <c r="S95" s="238">
        <v>126</v>
      </c>
      <c r="T95" s="269" t="s">
        <v>87</v>
      </c>
      <c r="U95" s="269">
        <v>240</v>
      </c>
      <c r="V95" s="275">
        <v>240</v>
      </c>
      <c r="W95" s="269">
        <v>0</v>
      </c>
      <c r="X95" s="276">
        <v>39814</v>
      </c>
      <c r="Y95" s="293"/>
      <c r="Z95" s="277">
        <v>1562660.13</v>
      </c>
      <c r="AA95" s="277"/>
      <c r="AB95" s="278">
        <v>1562660.13</v>
      </c>
      <c r="AC95" s="278">
        <v>704724.40462500008</v>
      </c>
      <c r="AD95" s="278">
        <v>857935.72537499981</v>
      </c>
      <c r="AE95" s="278">
        <v>779802.71887499979</v>
      </c>
      <c r="AF95" s="278">
        <v>6511.0838749999994</v>
      </c>
      <c r="AG95" s="278">
        <v>6511.0838749999994</v>
      </c>
      <c r="AH95" s="278">
        <v>0</v>
      </c>
      <c r="AI95" s="279">
        <v>6511.0838749999994</v>
      </c>
      <c r="AJ95" s="277"/>
      <c r="AK95" s="280" t="e">
        <v>#REF!</v>
      </c>
      <c r="AL95" s="280" t="e">
        <v>#REF!</v>
      </c>
      <c r="AM95" s="281">
        <v>78133.006499999989</v>
      </c>
      <c r="AN95" s="281">
        <v>78133.006499999989</v>
      </c>
      <c r="AO95" s="281">
        <v>857935.72537499981</v>
      </c>
      <c r="AP95" s="282">
        <v>851424.64149999979</v>
      </c>
      <c r="AQ95" s="282">
        <v>844913.55762499978</v>
      </c>
      <c r="AR95" s="282">
        <v>838402.47374999977</v>
      </c>
      <c r="AS95" s="282">
        <v>831891.38987499976</v>
      </c>
      <c r="AT95" s="282">
        <v>825380.30599999975</v>
      </c>
      <c r="AU95" s="282">
        <v>818869.22212499974</v>
      </c>
      <c r="AV95" s="282">
        <v>812358.13824999973</v>
      </c>
      <c r="AW95" s="282">
        <v>805847.05437499972</v>
      </c>
      <c r="AX95" s="282">
        <v>799335.9704999997</v>
      </c>
      <c r="AY95" s="282">
        <v>792824.88662499969</v>
      </c>
      <c r="AZ95" s="282">
        <v>786313.80274999968</v>
      </c>
      <c r="BA95" s="282">
        <v>779802.71887499967</v>
      </c>
      <c r="BB95" s="281">
        <v>818869.22212499962</v>
      </c>
      <c r="BC95" s="281">
        <v>818869.22212499985</v>
      </c>
      <c r="BD95" s="283"/>
      <c r="BE95" s="284">
        <v>0.02</v>
      </c>
      <c r="BF95" s="280">
        <v>0</v>
      </c>
      <c r="BG95" s="285"/>
      <c r="BH95" s="286"/>
      <c r="BI95" s="285"/>
      <c r="BJ95" s="280">
        <v>0</v>
      </c>
      <c r="BK95" s="280">
        <v>0</v>
      </c>
      <c r="BL95" s="283"/>
      <c r="BM95" s="287">
        <v>0</v>
      </c>
      <c r="BN95" s="280">
        <v>0</v>
      </c>
      <c r="BO95" s="280">
        <v>0</v>
      </c>
      <c r="BP95" s="280" t="e">
        <v>#REF!</v>
      </c>
      <c r="BQ95" s="288" t="e">
        <v>#REF!</v>
      </c>
      <c r="BR95" s="289"/>
      <c r="BS95" s="290" t="e">
        <v>#REF!</v>
      </c>
      <c r="BU95" s="297">
        <v>78132.960000000006</v>
      </c>
      <c r="BV95" s="291">
        <v>-4.6499999982188456E-2</v>
      </c>
      <c r="BW95" s="292">
        <v>0</v>
      </c>
      <c r="BX95" s="238" t="s">
        <v>859</v>
      </c>
      <c r="BY95" s="435">
        <f t="shared" si="2"/>
        <v>0.45097740135278175</v>
      </c>
      <c r="BZ95" s="435">
        <v>0.50097740135278179</v>
      </c>
      <c r="CA95" s="436">
        <f t="shared" si="3"/>
        <v>5.0000000000000044E-2</v>
      </c>
    </row>
    <row r="96" spans="1:79" s="268" customFormat="1" ht="47.25">
      <c r="A96" s="269">
        <v>83</v>
      </c>
      <c r="B96" s="269" t="s">
        <v>862</v>
      </c>
      <c r="C96" s="269" t="s">
        <v>95</v>
      </c>
      <c r="D96" s="271" t="s">
        <v>863</v>
      </c>
      <c r="E96" s="272">
        <v>41058</v>
      </c>
      <c r="F96" s="238"/>
      <c r="G96" s="238"/>
      <c r="H96" s="272">
        <v>40909</v>
      </c>
      <c r="I96" s="272">
        <v>50405</v>
      </c>
      <c r="J96" s="269"/>
      <c r="K96" s="269" t="s">
        <v>1103</v>
      </c>
      <c r="L96" s="273"/>
      <c r="M96" s="238">
        <v>1</v>
      </c>
      <c r="N96" s="269" t="s">
        <v>1104</v>
      </c>
      <c r="O96" s="269" t="s">
        <v>81</v>
      </c>
      <c r="P96" s="269">
        <v>0</v>
      </c>
      <c r="Q96" s="269"/>
      <c r="R96" s="274">
        <v>101041799</v>
      </c>
      <c r="S96" s="238">
        <v>127</v>
      </c>
      <c r="T96" s="269" t="s">
        <v>87</v>
      </c>
      <c r="U96" s="269">
        <v>240</v>
      </c>
      <c r="V96" s="275">
        <v>240</v>
      </c>
      <c r="W96" s="269">
        <v>0</v>
      </c>
      <c r="X96" s="276">
        <v>39021</v>
      </c>
      <c r="Y96" s="293"/>
      <c r="Z96" s="277">
        <v>851162.67</v>
      </c>
      <c r="AA96" s="277"/>
      <c r="AB96" s="278">
        <v>851162.67</v>
      </c>
      <c r="AC96" s="278">
        <v>527412.674</v>
      </c>
      <c r="AD96" s="278">
        <v>323749.99600000004</v>
      </c>
      <c r="AE96" s="278">
        <v>281191.86250000005</v>
      </c>
      <c r="AF96" s="278">
        <v>3546.511125</v>
      </c>
      <c r="AG96" s="278">
        <v>3546.511125</v>
      </c>
      <c r="AH96" s="278">
        <v>0</v>
      </c>
      <c r="AI96" s="279">
        <v>3546.511125</v>
      </c>
      <c r="AJ96" s="277"/>
      <c r="AK96" s="280" t="e">
        <v>#REF!</v>
      </c>
      <c r="AL96" s="280" t="e">
        <v>#REF!</v>
      </c>
      <c r="AM96" s="281">
        <v>42558.133499999996</v>
      </c>
      <c r="AN96" s="281">
        <v>42558.133499999996</v>
      </c>
      <c r="AO96" s="281">
        <v>323749.99600000004</v>
      </c>
      <c r="AP96" s="282">
        <v>320203.48487500002</v>
      </c>
      <c r="AQ96" s="282">
        <v>316656.97375</v>
      </c>
      <c r="AR96" s="282">
        <v>313110.46262499999</v>
      </c>
      <c r="AS96" s="282">
        <v>309563.95149999997</v>
      </c>
      <c r="AT96" s="282">
        <v>306017.44037499995</v>
      </c>
      <c r="AU96" s="282">
        <v>302470.92924999993</v>
      </c>
      <c r="AV96" s="282">
        <v>298924.41812499991</v>
      </c>
      <c r="AW96" s="282">
        <v>295377.90699999989</v>
      </c>
      <c r="AX96" s="282">
        <v>291831.39587499987</v>
      </c>
      <c r="AY96" s="282">
        <v>288284.88474999985</v>
      </c>
      <c r="AZ96" s="282">
        <v>284738.37362499983</v>
      </c>
      <c r="BA96" s="282">
        <v>281191.86249999981</v>
      </c>
      <c r="BB96" s="281">
        <v>302470.92924999999</v>
      </c>
      <c r="BC96" s="281">
        <v>302470.92925000004</v>
      </c>
      <c r="BD96" s="283"/>
      <c r="BE96" s="284">
        <v>0.02</v>
      </c>
      <c r="BF96" s="280">
        <v>0</v>
      </c>
      <c r="BG96" s="285"/>
      <c r="BH96" s="286"/>
      <c r="BI96" s="285"/>
      <c r="BJ96" s="280">
        <v>0</v>
      </c>
      <c r="BK96" s="280">
        <v>0</v>
      </c>
      <c r="BL96" s="283"/>
      <c r="BM96" s="287">
        <v>0</v>
      </c>
      <c r="BN96" s="280">
        <v>0</v>
      </c>
      <c r="BO96" s="280">
        <v>0</v>
      </c>
      <c r="BP96" s="280" t="e">
        <v>#REF!</v>
      </c>
      <c r="BQ96" s="288" t="e">
        <v>#REF!</v>
      </c>
      <c r="BR96" s="289"/>
      <c r="BS96" s="290" t="e">
        <v>#REF!</v>
      </c>
      <c r="BU96" s="297">
        <v>42558.12</v>
      </c>
      <c r="BV96" s="291">
        <v>-1.3499999993655365E-2</v>
      </c>
      <c r="BW96" s="292">
        <v>0</v>
      </c>
      <c r="BX96" s="238" t="s">
        <v>859</v>
      </c>
      <c r="BY96" s="435">
        <f t="shared" si="2"/>
        <v>0.61963792890494129</v>
      </c>
      <c r="BZ96" s="435">
        <v>0.66963792890494123</v>
      </c>
      <c r="CA96" s="436">
        <f t="shared" si="3"/>
        <v>4.9999999999999933E-2</v>
      </c>
    </row>
    <row r="97" spans="1:79" s="268" customFormat="1" ht="63">
      <c r="A97" s="269">
        <v>84</v>
      </c>
      <c r="B97" s="269" t="s">
        <v>862</v>
      </c>
      <c r="C97" s="269" t="s">
        <v>95</v>
      </c>
      <c r="D97" s="271" t="s">
        <v>863</v>
      </c>
      <c r="E97" s="272">
        <v>41058</v>
      </c>
      <c r="F97" s="238"/>
      <c r="G97" s="238"/>
      <c r="H97" s="272">
        <v>40909</v>
      </c>
      <c r="I97" s="272">
        <v>50405</v>
      </c>
      <c r="J97" s="269"/>
      <c r="K97" s="269" t="s">
        <v>1105</v>
      </c>
      <c r="L97" s="273"/>
      <c r="M97" s="238">
        <v>1</v>
      </c>
      <c r="N97" s="269" t="s">
        <v>1105</v>
      </c>
      <c r="O97" s="269" t="s">
        <v>81</v>
      </c>
      <c r="P97" s="269">
        <v>0</v>
      </c>
      <c r="Q97" s="269"/>
      <c r="R97" s="274">
        <v>101041943</v>
      </c>
      <c r="S97" s="238">
        <v>128</v>
      </c>
      <c r="T97" s="269" t="s">
        <v>87</v>
      </c>
      <c r="U97" s="269">
        <v>240</v>
      </c>
      <c r="V97" s="275">
        <v>240</v>
      </c>
      <c r="W97" s="269">
        <v>0</v>
      </c>
      <c r="X97" s="276">
        <v>24108</v>
      </c>
      <c r="Y97" s="293"/>
      <c r="Z97" s="277">
        <v>75000</v>
      </c>
      <c r="AA97" s="277"/>
      <c r="AB97" s="278">
        <v>75000</v>
      </c>
      <c r="AC97" s="278">
        <v>75000</v>
      </c>
      <c r="AD97" s="278">
        <v>0</v>
      </c>
      <c r="AE97" s="278">
        <v>0</v>
      </c>
      <c r="AF97" s="278">
        <v>312.5</v>
      </c>
      <c r="AG97" s="278">
        <v>312.5</v>
      </c>
      <c r="AH97" s="278">
        <v>0</v>
      </c>
      <c r="AI97" s="279">
        <v>312.5</v>
      </c>
      <c r="AJ97" s="277"/>
      <c r="AK97" s="280" t="e">
        <v>#REF!</v>
      </c>
      <c r="AL97" s="280" t="e">
        <v>#REF!</v>
      </c>
      <c r="AM97" s="281">
        <v>0</v>
      </c>
      <c r="AN97" s="281">
        <v>0</v>
      </c>
      <c r="AO97" s="281">
        <v>0</v>
      </c>
      <c r="AP97" s="282">
        <v>0</v>
      </c>
      <c r="AQ97" s="282">
        <v>0</v>
      </c>
      <c r="AR97" s="282">
        <v>0</v>
      </c>
      <c r="AS97" s="282">
        <v>0</v>
      </c>
      <c r="AT97" s="282">
        <v>0</v>
      </c>
      <c r="AU97" s="282">
        <v>0</v>
      </c>
      <c r="AV97" s="282">
        <v>0</v>
      </c>
      <c r="AW97" s="282">
        <v>0</v>
      </c>
      <c r="AX97" s="282">
        <v>0</v>
      </c>
      <c r="AY97" s="282">
        <v>0</v>
      </c>
      <c r="AZ97" s="282">
        <v>0</v>
      </c>
      <c r="BA97" s="282">
        <v>0</v>
      </c>
      <c r="BB97" s="281">
        <v>0</v>
      </c>
      <c r="BC97" s="281">
        <v>0</v>
      </c>
      <c r="BD97" s="283"/>
      <c r="BE97" s="284">
        <v>0.02</v>
      </c>
      <c r="BF97" s="280">
        <v>0</v>
      </c>
      <c r="BG97" s="285"/>
      <c r="BH97" s="286"/>
      <c r="BI97" s="285"/>
      <c r="BJ97" s="280">
        <v>0</v>
      </c>
      <c r="BK97" s="280">
        <v>0</v>
      </c>
      <c r="BL97" s="283"/>
      <c r="BM97" s="287">
        <v>0</v>
      </c>
      <c r="BN97" s="280">
        <v>0</v>
      </c>
      <c r="BO97" s="280">
        <v>0</v>
      </c>
      <c r="BP97" s="280" t="e">
        <v>#REF!</v>
      </c>
      <c r="BQ97" s="288" t="e">
        <v>#REF!</v>
      </c>
      <c r="BR97" s="289"/>
      <c r="BS97" s="290" t="e">
        <v>#REF!</v>
      </c>
      <c r="BU97" s="291"/>
      <c r="BV97" s="291">
        <v>0</v>
      </c>
      <c r="BW97" s="292">
        <v>0</v>
      </c>
      <c r="BX97" s="238" t="s">
        <v>859</v>
      </c>
      <c r="BY97" s="435">
        <f t="shared" si="2"/>
        <v>1</v>
      </c>
      <c r="BZ97" s="435">
        <v>1</v>
      </c>
      <c r="CA97" s="436">
        <f t="shared" si="3"/>
        <v>0</v>
      </c>
    </row>
    <row r="98" spans="1:79" s="268" customFormat="1" ht="47.25">
      <c r="A98" s="269">
        <v>85</v>
      </c>
      <c r="B98" s="269" t="s">
        <v>862</v>
      </c>
      <c r="C98" s="269" t="s">
        <v>95</v>
      </c>
      <c r="D98" s="271" t="s">
        <v>863</v>
      </c>
      <c r="E98" s="272">
        <v>41058</v>
      </c>
      <c r="F98" s="238"/>
      <c r="G98" s="238"/>
      <c r="H98" s="272">
        <v>40909</v>
      </c>
      <c r="I98" s="272">
        <v>50405</v>
      </c>
      <c r="J98" s="269"/>
      <c r="K98" s="269" t="s">
        <v>1106</v>
      </c>
      <c r="L98" s="273"/>
      <c r="M98" s="238">
        <v>1</v>
      </c>
      <c r="N98" s="269" t="s">
        <v>1107</v>
      </c>
      <c r="O98" s="269" t="s">
        <v>81</v>
      </c>
      <c r="P98" s="269">
        <v>0</v>
      </c>
      <c r="Q98" s="269"/>
      <c r="R98" s="274">
        <v>101041972</v>
      </c>
      <c r="S98" s="238">
        <v>129</v>
      </c>
      <c r="T98" s="269" t="s">
        <v>87</v>
      </c>
      <c r="U98" s="269">
        <v>240</v>
      </c>
      <c r="V98" s="275">
        <v>240</v>
      </c>
      <c r="W98" s="269">
        <v>0</v>
      </c>
      <c r="X98" s="276">
        <v>38353</v>
      </c>
      <c r="Y98" s="293"/>
      <c r="Z98" s="277">
        <v>746108</v>
      </c>
      <c r="AA98" s="277"/>
      <c r="AB98" s="278">
        <v>746108</v>
      </c>
      <c r="AC98" s="278">
        <v>355596.89</v>
      </c>
      <c r="AD98" s="278">
        <v>390511.11</v>
      </c>
      <c r="AE98" s="278">
        <v>353205.70999999996</v>
      </c>
      <c r="AF98" s="278">
        <v>3108.7833333333333</v>
      </c>
      <c r="AG98" s="278">
        <v>3108.7833333333333</v>
      </c>
      <c r="AH98" s="278">
        <v>0</v>
      </c>
      <c r="AI98" s="279">
        <v>3108.7833333333333</v>
      </c>
      <c r="AJ98" s="277"/>
      <c r="AK98" s="280" t="e">
        <v>#REF!</v>
      </c>
      <c r="AL98" s="280" t="e">
        <v>#REF!</v>
      </c>
      <c r="AM98" s="281">
        <v>37305.4</v>
      </c>
      <c r="AN98" s="281">
        <v>37305.4</v>
      </c>
      <c r="AO98" s="281">
        <v>390511.11</v>
      </c>
      <c r="AP98" s="282">
        <v>387402.32666666666</v>
      </c>
      <c r="AQ98" s="282">
        <v>384293.54333333333</v>
      </c>
      <c r="AR98" s="282">
        <v>381184.76</v>
      </c>
      <c r="AS98" s="282">
        <v>378075.97666666668</v>
      </c>
      <c r="AT98" s="282">
        <v>374967.19333333336</v>
      </c>
      <c r="AU98" s="282">
        <v>371858.41000000003</v>
      </c>
      <c r="AV98" s="282">
        <v>368749.62666666671</v>
      </c>
      <c r="AW98" s="282">
        <v>365640.84333333338</v>
      </c>
      <c r="AX98" s="282">
        <v>362532.06000000006</v>
      </c>
      <c r="AY98" s="282">
        <v>359423.27666666673</v>
      </c>
      <c r="AZ98" s="282">
        <v>356314.4933333334</v>
      </c>
      <c r="BA98" s="282">
        <v>353205.71000000008</v>
      </c>
      <c r="BB98" s="281">
        <v>371858.41000000009</v>
      </c>
      <c r="BC98" s="281">
        <v>371858.41</v>
      </c>
      <c r="BD98" s="283"/>
      <c r="BE98" s="284">
        <v>0.02</v>
      </c>
      <c r="BF98" s="280">
        <v>0</v>
      </c>
      <c r="BG98" s="285"/>
      <c r="BH98" s="286"/>
      <c r="BI98" s="285"/>
      <c r="BJ98" s="280">
        <v>0</v>
      </c>
      <c r="BK98" s="280">
        <v>0</v>
      </c>
      <c r="BL98" s="283"/>
      <c r="BM98" s="287">
        <v>0</v>
      </c>
      <c r="BN98" s="280">
        <v>0</v>
      </c>
      <c r="BO98" s="280">
        <v>0</v>
      </c>
      <c r="BP98" s="280" t="e">
        <v>#REF!</v>
      </c>
      <c r="BQ98" s="288" t="e">
        <v>#REF!</v>
      </c>
      <c r="BR98" s="289"/>
      <c r="BS98" s="290" t="e">
        <v>#REF!</v>
      </c>
      <c r="BU98" s="291">
        <v>37305.360000000001</v>
      </c>
      <c r="BV98" s="291">
        <v>-4.0000000000873115E-2</v>
      </c>
      <c r="BW98" s="292">
        <v>0</v>
      </c>
      <c r="BX98" s="238" t="s">
        <v>859</v>
      </c>
      <c r="BY98" s="435">
        <f t="shared" si="2"/>
        <v>0.47660243557233001</v>
      </c>
      <c r="BZ98" s="435">
        <v>0.52660243557233011</v>
      </c>
      <c r="CA98" s="436">
        <f t="shared" si="3"/>
        <v>5.00000000000001E-2</v>
      </c>
    </row>
    <row r="99" spans="1:79" s="268" customFormat="1" ht="47.25">
      <c r="A99" s="269">
        <v>86</v>
      </c>
      <c r="B99" s="269" t="s">
        <v>862</v>
      </c>
      <c r="C99" s="269" t="s">
        <v>95</v>
      </c>
      <c r="D99" s="271" t="s">
        <v>863</v>
      </c>
      <c r="E99" s="272">
        <v>41058</v>
      </c>
      <c r="F99" s="238"/>
      <c r="G99" s="238"/>
      <c r="H99" s="272">
        <v>40909</v>
      </c>
      <c r="I99" s="272">
        <v>50405</v>
      </c>
      <c r="J99" s="269"/>
      <c r="K99" s="269" t="s">
        <v>1108</v>
      </c>
      <c r="L99" s="273"/>
      <c r="M99" s="238">
        <v>1</v>
      </c>
      <c r="N99" s="269" t="s">
        <v>1109</v>
      </c>
      <c r="O99" s="269" t="s">
        <v>81</v>
      </c>
      <c r="P99" s="269">
        <v>0</v>
      </c>
      <c r="Q99" s="269"/>
      <c r="R99" s="274">
        <v>101041973</v>
      </c>
      <c r="S99" s="238">
        <v>130</v>
      </c>
      <c r="T99" s="269" t="s">
        <v>266</v>
      </c>
      <c r="U99" s="269">
        <v>300</v>
      </c>
      <c r="V99" s="275">
        <v>300</v>
      </c>
      <c r="W99" s="269">
        <v>0</v>
      </c>
      <c r="X99" s="276">
        <v>36161</v>
      </c>
      <c r="Y99" s="293"/>
      <c r="Z99" s="277">
        <v>557290</v>
      </c>
      <c r="AA99" s="277"/>
      <c r="AB99" s="278">
        <v>557290</v>
      </c>
      <c r="AC99" s="278">
        <v>246534.66153846154</v>
      </c>
      <c r="AD99" s="278">
        <v>310755.33846153843</v>
      </c>
      <c r="AE99" s="278">
        <v>288463.73846153845</v>
      </c>
      <c r="AF99" s="278">
        <v>1857.6333333333334</v>
      </c>
      <c r="AG99" s="278">
        <v>1857.6333333333334</v>
      </c>
      <c r="AH99" s="278">
        <v>0</v>
      </c>
      <c r="AI99" s="279">
        <v>1857.6333333333334</v>
      </c>
      <c r="AJ99" s="277"/>
      <c r="AK99" s="280" t="e">
        <v>#REF!</v>
      </c>
      <c r="AL99" s="280" t="e">
        <v>#REF!</v>
      </c>
      <c r="AM99" s="281">
        <v>22291.600000000002</v>
      </c>
      <c r="AN99" s="281">
        <v>22291.600000000002</v>
      </c>
      <c r="AO99" s="281">
        <v>310755.33846153843</v>
      </c>
      <c r="AP99" s="282">
        <v>308897.70512820507</v>
      </c>
      <c r="AQ99" s="282">
        <v>307040.07179487171</v>
      </c>
      <c r="AR99" s="282">
        <v>305182.43846153835</v>
      </c>
      <c r="AS99" s="282">
        <v>303324.80512820499</v>
      </c>
      <c r="AT99" s="282">
        <v>301467.17179487163</v>
      </c>
      <c r="AU99" s="282">
        <v>299609.53846153826</v>
      </c>
      <c r="AV99" s="282">
        <v>297751.9051282049</v>
      </c>
      <c r="AW99" s="282">
        <v>295894.27179487154</v>
      </c>
      <c r="AX99" s="282">
        <v>294036.63846153818</v>
      </c>
      <c r="AY99" s="282">
        <v>292179.00512820482</v>
      </c>
      <c r="AZ99" s="282">
        <v>290321.37179487146</v>
      </c>
      <c r="BA99" s="282">
        <v>288463.7384615381</v>
      </c>
      <c r="BB99" s="281">
        <v>299609.53846153826</v>
      </c>
      <c r="BC99" s="281">
        <v>299609.53846153844</v>
      </c>
      <c r="BD99" s="283"/>
      <c r="BE99" s="284">
        <v>0.02</v>
      </c>
      <c r="BF99" s="280">
        <v>0</v>
      </c>
      <c r="BG99" s="285"/>
      <c r="BH99" s="286"/>
      <c r="BI99" s="285"/>
      <c r="BJ99" s="280">
        <v>0</v>
      </c>
      <c r="BK99" s="280">
        <v>0</v>
      </c>
      <c r="BL99" s="283"/>
      <c r="BM99" s="287">
        <v>0</v>
      </c>
      <c r="BN99" s="280">
        <v>0</v>
      </c>
      <c r="BO99" s="280">
        <v>0</v>
      </c>
      <c r="BP99" s="280" t="e">
        <v>#REF!</v>
      </c>
      <c r="BQ99" s="288" t="e">
        <v>#REF!</v>
      </c>
      <c r="BR99" s="289"/>
      <c r="BS99" s="290" t="e">
        <v>#REF!</v>
      </c>
      <c r="BU99" s="291">
        <v>22291.56</v>
      </c>
      <c r="BV99" s="291">
        <v>-4.0000000000873115E-2</v>
      </c>
      <c r="BW99" s="292">
        <v>0</v>
      </c>
      <c r="BX99" s="238" t="s">
        <v>859</v>
      </c>
      <c r="BY99" s="435">
        <f t="shared" si="2"/>
        <v>0.4423812764242343</v>
      </c>
      <c r="BZ99" s="435">
        <v>0.48238127642423434</v>
      </c>
      <c r="CA99" s="436">
        <f t="shared" si="3"/>
        <v>4.0000000000000036E-2</v>
      </c>
    </row>
    <row r="100" spans="1:79" s="268" customFormat="1" ht="47.25">
      <c r="A100" s="269">
        <v>87</v>
      </c>
      <c r="B100" s="269" t="s">
        <v>862</v>
      </c>
      <c r="C100" s="269" t="s">
        <v>95</v>
      </c>
      <c r="D100" s="271" t="s">
        <v>863</v>
      </c>
      <c r="E100" s="272">
        <v>41058</v>
      </c>
      <c r="F100" s="238"/>
      <c r="G100" s="238"/>
      <c r="H100" s="272">
        <v>40909</v>
      </c>
      <c r="I100" s="272">
        <v>50405</v>
      </c>
      <c r="J100" s="269"/>
      <c r="K100" s="269" t="s">
        <v>1110</v>
      </c>
      <c r="L100" s="273"/>
      <c r="M100" s="238">
        <v>1</v>
      </c>
      <c r="N100" s="269" t="s">
        <v>1111</v>
      </c>
      <c r="O100" s="269" t="s">
        <v>81</v>
      </c>
      <c r="P100" s="269">
        <v>0</v>
      </c>
      <c r="Q100" s="269"/>
      <c r="R100" s="274">
        <v>101041974</v>
      </c>
      <c r="S100" s="238">
        <v>131</v>
      </c>
      <c r="T100" s="269" t="s">
        <v>266</v>
      </c>
      <c r="U100" s="269">
        <v>300</v>
      </c>
      <c r="V100" s="275">
        <v>300</v>
      </c>
      <c r="W100" s="269">
        <v>0</v>
      </c>
      <c r="X100" s="276">
        <v>33239</v>
      </c>
      <c r="Y100" s="293"/>
      <c r="Z100" s="277">
        <v>531350</v>
      </c>
      <c r="AA100" s="277"/>
      <c r="AB100" s="278">
        <v>531350</v>
      </c>
      <c r="AC100" s="278">
        <v>384537.99692307692</v>
      </c>
      <c r="AD100" s="278">
        <v>146812.00307692308</v>
      </c>
      <c r="AE100" s="278">
        <v>125558.00307692308</v>
      </c>
      <c r="AF100" s="278">
        <v>1771.1666666666667</v>
      </c>
      <c r="AG100" s="278">
        <v>1771.1666666666667</v>
      </c>
      <c r="AH100" s="278">
        <v>0</v>
      </c>
      <c r="AI100" s="279">
        <v>1771.1666666666667</v>
      </c>
      <c r="AJ100" s="277"/>
      <c r="AK100" s="280" t="e">
        <v>#REF!</v>
      </c>
      <c r="AL100" s="280" t="e">
        <v>#REF!</v>
      </c>
      <c r="AM100" s="281">
        <v>21254</v>
      </c>
      <c r="AN100" s="281">
        <v>21254</v>
      </c>
      <c r="AO100" s="281">
        <v>146812.00307692308</v>
      </c>
      <c r="AP100" s="282">
        <v>145040.83641025642</v>
      </c>
      <c r="AQ100" s="282">
        <v>143269.66974358977</v>
      </c>
      <c r="AR100" s="282">
        <v>141498.50307692311</v>
      </c>
      <c r="AS100" s="282">
        <v>139727.33641025645</v>
      </c>
      <c r="AT100" s="282">
        <v>137956.16974358979</v>
      </c>
      <c r="AU100" s="282">
        <v>136185.00307692314</v>
      </c>
      <c r="AV100" s="282">
        <v>134413.83641025648</v>
      </c>
      <c r="AW100" s="282">
        <v>132642.66974358982</v>
      </c>
      <c r="AX100" s="282">
        <v>130871.50307692315</v>
      </c>
      <c r="AY100" s="282">
        <v>129100.33641025648</v>
      </c>
      <c r="AZ100" s="282">
        <v>127329.16974358981</v>
      </c>
      <c r="BA100" s="282">
        <v>125558.00307692314</v>
      </c>
      <c r="BB100" s="281">
        <v>136185.00307692314</v>
      </c>
      <c r="BC100" s="281">
        <v>136185.00307692308</v>
      </c>
      <c r="BD100" s="283"/>
      <c r="BE100" s="284">
        <v>0.02</v>
      </c>
      <c r="BF100" s="280">
        <v>0</v>
      </c>
      <c r="BG100" s="285"/>
      <c r="BH100" s="286"/>
      <c r="BI100" s="285"/>
      <c r="BJ100" s="280">
        <v>0</v>
      </c>
      <c r="BK100" s="280">
        <v>0</v>
      </c>
      <c r="BL100" s="283"/>
      <c r="BM100" s="287">
        <v>0</v>
      </c>
      <c r="BN100" s="280">
        <v>0</v>
      </c>
      <c r="BO100" s="280">
        <v>0</v>
      </c>
      <c r="BP100" s="280" t="e">
        <v>#REF!</v>
      </c>
      <c r="BQ100" s="288" t="e">
        <v>#REF!</v>
      </c>
      <c r="BR100" s="289"/>
      <c r="BS100" s="290" t="e">
        <v>#REF!</v>
      </c>
      <c r="BU100" s="291">
        <v>21254.04</v>
      </c>
      <c r="BV100" s="291">
        <v>4.0000000000873115E-2</v>
      </c>
      <c r="BW100" s="292">
        <v>0</v>
      </c>
      <c r="BX100" s="238" t="s">
        <v>859</v>
      </c>
      <c r="BY100" s="435">
        <f t="shared" si="2"/>
        <v>0.72370000361922826</v>
      </c>
      <c r="BZ100" s="435">
        <v>0.76370000361922818</v>
      </c>
      <c r="CA100" s="436">
        <f t="shared" si="3"/>
        <v>3.9999999999999925E-2</v>
      </c>
    </row>
    <row r="101" spans="1:79" s="268" customFormat="1" ht="47.25">
      <c r="A101" s="269">
        <v>88</v>
      </c>
      <c r="B101" s="269" t="s">
        <v>862</v>
      </c>
      <c r="C101" s="269" t="s">
        <v>95</v>
      </c>
      <c r="D101" s="271" t="s">
        <v>863</v>
      </c>
      <c r="E101" s="272">
        <v>41058</v>
      </c>
      <c r="F101" s="238"/>
      <c r="G101" s="238"/>
      <c r="H101" s="272">
        <v>40909</v>
      </c>
      <c r="I101" s="272">
        <v>50405</v>
      </c>
      <c r="J101" s="269"/>
      <c r="K101" s="269" t="s">
        <v>1112</v>
      </c>
      <c r="L101" s="273"/>
      <c r="M101" s="238">
        <v>1</v>
      </c>
      <c r="N101" s="269" t="s">
        <v>1113</v>
      </c>
      <c r="O101" s="269" t="s">
        <v>81</v>
      </c>
      <c r="P101" s="269">
        <v>0</v>
      </c>
      <c r="Q101" s="269"/>
      <c r="R101" s="274">
        <v>101041975</v>
      </c>
      <c r="S101" s="238">
        <v>132</v>
      </c>
      <c r="T101" s="269" t="s">
        <v>266</v>
      </c>
      <c r="U101" s="269">
        <v>300</v>
      </c>
      <c r="V101" s="275">
        <v>300</v>
      </c>
      <c r="W101" s="269">
        <v>0</v>
      </c>
      <c r="X101" s="276">
        <v>23012</v>
      </c>
      <c r="Y101" s="293"/>
      <c r="Z101" s="277">
        <v>266266</v>
      </c>
      <c r="AA101" s="277"/>
      <c r="AB101" s="278">
        <v>266266</v>
      </c>
      <c r="AC101" s="278">
        <v>266266</v>
      </c>
      <c r="AD101" s="278">
        <v>0</v>
      </c>
      <c r="AE101" s="278">
        <v>0</v>
      </c>
      <c r="AF101" s="278">
        <v>887.55333333333328</v>
      </c>
      <c r="AG101" s="278">
        <v>887.55333333333328</v>
      </c>
      <c r="AH101" s="278">
        <v>0</v>
      </c>
      <c r="AI101" s="279">
        <v>887.55333333333328</v>
      </c>
      <c r="AJ101" s="277"/>
      <c r="AK101" s="280" t="e">
        <v>#REF!</v>
      </c>
      <c r="AL101" s="280" t="e">
        <v>#REF!</v>
      </c>
      <c r="AM101" s="281">
        <v>0</v>
      </c>
      <c r="AN101" s="281">
        <v>0</v>
      </c>
      <c r="AO101" s="281">
        <v>0</v>
      </c>
      <c r="AP101" s="282">
        <v>0</v>
      </c>
      <c r="AQ101" s="282">
        <v>0</v>
      </c>
      <c r="AR101" s="282">
        <v>0</v>
      </c>
      <c r="AS101" s="282">
        <v>0</v>
      </c>
      <c r="AT101" s="282">
        <v>0</v>
      </c>
      <c r="AU101" s="282">
        <v>0</v>
      </c>
      <c r="AV101" s="282">
        <v>0</v>
      </c>
      <c r="AW101" s="282">
        <v>0</v>
      </c>
      <c r="AX101" s="282">
        <v>0</v>
      </c>
      <c r="AY101" s="282">
        <v>0</v>
      </c>
      <c r="AZ101" s="282">
        <v>0</v>
      </c>
      <c r="BA101" s="282">
        <v>0</v>
      </c>
      <c r="BB101" s="281">
        <v>0</v>
      </c>
      <c r="BC101" s="281">
        <v>0</v>
      </c>
      <c r="BD101" s="283"/>
      <c r="BE101" s="284">
        <v>0.02</v>
      </c>
      <c r="BF101" s="280">
        <v>0</v>
      </c>
      <c r="BG101" s="285"/>
      <c r="BH101" s="286"/>
      <c r="BI101" s="285"/>
      <c r="BJ101" s="280">
        <v>0</v>
      </c>
      <c r="BK101" s="280">
        <v>0</v>
      </c>
      <c r="BL101" s="283"/>
      <c r="BM101" s="287">
        <v>0</v>
      </c>
      <c r="BN101" s="280">
        <v>0</v>
      </c>
      <c r="BO101" s="280">
        <v>0</v>
      </c>
      <c r="BP101" s="280" t="e">
        <v>#REF!</v>
      </c>
      <c r="BQ101" s="288" t="e">
        <v>#REF!</v>
      </c>
      <c r="BR101" s="289"/>
      <c r="BS101" s="290" t="e">
        <v>#REF!</v>
      </c>
      <c r="BU101" s="291"/>
      <c r="BV101" s="291">
        <v>0</v>
      </c>
      <c r="BW101" s="292">
        <v>0</v>
      </c>
      <c r="BX101" s="238" t="s">
        <v>859</v>
      </c>
      <c r="BY101" s="435">
        <f t="shared" si="2"/>
        <v>1</v>
      </c>
      <c r="BZ101" s="435">
        <v>1</v>
      </c>
      <c r="CA101" s="436">
        <f t="shared" si="3"/>
        <v>0</v>
      </c>
    </row>
    <row r="102" spans="1:79" s="268" customFormat="1" ht="47.25">
      <c r="A102" s="269">
        <v>89</v>
      </c>
      <c r="B102" s="269" t="s">
        <v>862</v>
      </c>
      <c r="C102" s="269" t="s">
        <v>95</v>
      </c>
      <c r="D102" s="271" t="s">
        <v>863</v>
      </c>
      <c r="E102" s="272">
        <v>41058</v>
      </c>
      <c r="F102" s="238"/>
      <c r="G102" s="238"/>
      <c r="H102" s="272">
        <v>40909</v>
      </c>
      <c r="I102" s="272">
        <v>50405</v>
      </c>
      <c r="J102" s="269"/>
      <c r="K102" s="269" t="s">
        <v>1114</v>
      </c>
      <c r="L102" s="273"/>
      <c r="M102" s="238">
        <v>1</v>
      </c>
      <c r="N102" s="269" t="s">
        <v>1115</v>
      </c>
      <c r="O102" s="269" t="s">
        <v>81</v>
      </c>
      <c r="P102" s="269">
        <v>0</v>
      </c>
      <c r="Q102" s="269"/>
      <c r="R102" s="274">
        <v>101041976</v>
      </c>
      <c r="S102" s="238">
        <v>133</v>
      </c>
      <c r="T102" s="269" t="s">
        <v>266</v>
      </c>
      <c r="U102" s="269">
        <v>300</v>
      </c>
      <c r="V102" s="275">
        <v>300</v>
      </c>
      <c r="W102" s="269">
        <v>0</v>
      </c>
      <c r="X102" s="276">
        <v>28126</v>
      </c>
      <c r="Y102" s="293"/>
      <c r="Z102" s="277">
        <v>350608</v>
      </c>
      <c r="AA102" s="277"/>
      <c r="AB102" s="278">
        <v>350608</v>
      </c>
      <c r="AC102" s="278">
        <v>350608</v>
      </c>
      <c r="AD102" s="278">
        <v>0</v>
      </c>
      <c r="AE102" s="278">
        <v>0</v>
      </c>
      <c r="AF102" s="278">
        <v>1168.6933333333334</v>
      </c>
      <c r="AG102" s="278">
        <v>1168.6933333333334</v>
      </c>
      <c r="AH102" s="278">
        <v>0</v>
      </c>
      <c r="AI102" s="279">
        <v>1168.6933333333334</v>
      </c>
      <c r="AJ102" s="277"/>
      <c r="AK102" s="280" t="e">
        <v>#REF!</v>
      </c>
      <c r="AL102" s="280" t="e">
        <v>#REF!</v>
      </c>
      <c r="AM102" s="281">
        <v>0</v>
      </c>
      <c r="AN102" s="281">
        <v>0</v>
      </c>
      <c r="AO102" s="281">
        <v>0</v>
      </c>
      <c r="AP102" s="282">
        <v>0</v>
      </c>
      <c r="AQ102" s="282">
        <v>0</v>
      </c>
      <c r="AR102" s="282">
        <v>0</v>
      </c>
      <c r="AS102" s="282">
        <v>0</v>
      </c>
      <c r="AT102" s="282">
        <v>0</v>
      </c>
      <c r="AU102" s="282">
        <v>0</v>
      </c>
      <c r="AV102" s="282">
        <v>0</v>
      </c>
      <c r="AW102" s="282">
        <v>0</v>
      </c>
      <c r="AX102" s="282">
        <v>0</v>
      </c>
      <c r="AY102" s="282">
        <v>0</v>
      </c>
      <c r="AZ102" s="282">
        <v>0</v>
      </c>
      <c r="BA102" s="282">
        <v>0</v>
      </c>
      <c r="BB102" s="281">
        <v>0</v>
      </c>
      <c r="BC102" s="281">
        <v>0</v>
      </c>
      <c r="BD102" s="283"/>
      <c r="BE102" s="284">
        <v>0.02</v>
      </c>
      <c r="BF102" s="280">
        <v>0</v>
      </c>
      <c r="BG102" s="285"/>
      <c r="BH102" s="286"/>
      <c r="BI102" s="285"/>
      <c r="BJ102" s="280">
        <v>0</v>
      </c>
      <c r="BK102" s="280">
        <v>0</v>
      </c>
      <c r="BL102" s="283"/>
      <c r="BM102" s="287">
        <v>0</v>
      </c>
      <c r="BN102" s="280">
        <v>0</v>
      </c>
      <c r="BO102" s="280">
        <v>0</v>
      </c>
      <c r="BP102" s="280" t="e">
        <v>#REF!</v>
      </c>
      <c r="BQ102" s="288" t="e">
        <v>#REF!</v>
      </c>
      <c r="BR102" s="289"/>
      <c r="BS102" s="290" t="e">
        <v>#REF!</v>
      </c>
      <c r="BU102" s="291"/>
      <c r="BV102" s="291">
        <v>0</v>
      </c>
      <c r="BW102" s="292">
        <v>0</v>
      </c>
      <c r="BX102" s="238" t="s">
        <v>859</v>
      </c>
      <c r="BY102" s="435">
        <f t="shared" si="2"/>
        <v>1</v>
      </c>
      <c r="BZ102" s="435">
        <v>1</v>
      </c>
      <c r="CA102" s="436">
        <f t="shared" si="3"/>
        <v>0</v>
      </c>
    </row>
    <row r="103" spans="1:79" s="268" customFormat="1" ht="47.25">
      <c r="A103" s="269">
        <v>90</v>
      </c>
      <c r="B103" s="269" t="s">
        <v>862</v>
      </c>
      <c r="C103" s="269" t="s">
        <v>95</v>
      </c>
      <c r="D103" s="271" t="s">
        <v>863</v>
      </c>
      <c r="E103" s="272">
        <v>41058</v>
      </c>
      <c r="F103" s="238"/>
      <c r="G103" s="238"/>
      <c r="H103" s="272">
        <v>40909</v>
      </c>
      <c r="I103" s="272">
        <v>50405</v>
      </c>
      <c r="J103" s="269"/>
      <c r="K103" s="269" t="s">
        <v>1116</v>
      </c>
      <c r="L103" s="273"/>
      <c r="M103" s="238">
        <v>1</v>
      </c>
      <c r="N103" s="269" t="s">
        <v>1117</v>
      </c>
      <c r="O103" s="269" t="s">
        <v>81</v>
      </c>
      <c r="P103" s="269">
        <v>0</v>
      </c>
      <c r="Q103" s="269"/>
      <c r="R103" s="274">
        <v>101041977</v>
      </c>
      <c r="S103" s="238">
        <v>134</v>
      </c>
      <c r="T103" s="269" t="s">
        <v>266</v>
      </c>
      <c r="U103" s="269">
        <v>300</v>
      </c>
      <c r="V103" s="275">
        <v>300</v>
      </c>
      <c r="W103" s="269">
        <v>0</v>
      </c>
      <c r="X103" s="276">
        <v>34578</v>
      </c>
      <c r="Y103" s="293"/>
      <c r="Z103" s="277">
        <v>612050</v>
      </c>
      <c r="AA103" s="277"/>
      <c r="AB103" s="278">
        <v>612050</v>
      </c>
      <c r="AC103" s="278">
        <v>311413.03923076927</v>
      </c>
      <c r="AD103" s="278">
        <v>300636.96076923073</v>
      </c>
      <c r="AE103" s="278">
        <v>276154.96076923073</v>
      </c>
      <c r="AF103" s="278">
        <v>2040.1666666666667</v>
      </c>
      <c r="AG103" s="278">
        <v>2040.1666666666667</v>
      </c>
      <c r="AH103" s="278">
        <v>0</v>
      </c>
      <c r="AI103" s="279">
        <v>2040.1666666666667</v>
      </c>
      <c r="AJ103" s="277"/>
      <c r="AK103" s="280" t="e">
        <v>#REF!</v>
      </c>
      <c r="AL103" s="280" t="e">
        <v>#REF!</v>
      </c>
      <c r="AM103" s="281">
        <v>24482</v>
      </c>
      <c r="AN103" s="281">
        <v>24482</v>
      </c>
      <c r="AO103" s="281">
        <v>300636.96076923073</v>
      </c>
      <c r="AP103" s="282">
        <v>298596.79410256405</v>
      </c>
      <c r="AQ103" s="282">
        <v>296556.62743589736</v>
      </c>
      <c r="AR103" s="282">
        <v>294516.46076923067</v>
      </c>
      <c r="AS103" s="282">
        <v>292476.29410256399</v>
      </c>
      <c r="AT103" s="282">
        <v>290436.1274358973</v>
      </c>
      <c r="AU103" s="282">
        <v>288395.96076923062</v>
      </c>
      <c r="AV103" s="282">
        <v>286355.79410256393</v>
      </c>
      <c r="AW103" s="282">
        <v>284315.62743589724</v>
      </c>
      <c r="AX103" s="282">
        <v>282275.46076923056</v>
      </c>
      <c r="AY103" s="282">
        <v>280235.29410256387</v>
      </c>
      <c r="AZ103" s="282">
        <v>278195.12743589719</v>
      </c>
      <c r="BA103" s="282">
        <v>276154.9607692305</v>
      </c>
      <c r="BB103" s="281">
        <v>288395.96076923056</v>
      </c>
      <c r="BC103" s="281">
        <v>288395.96076923073</v>
      </c>
      <c r="BD103" s="283"/>
      <c r="BE103" s="284">
        <v>0.02</v>
      </c>
      <c r="BF103" s="280">
        <v>0</v>
      </c>
      <c r="BG103" s="285"/>
      <c r="BH103" s="286"/>
      <c r="BI103" s="285"/>
      <c r="BJ103" s="280">
        <v>0</v>
      </c>
      <c r="BK103" s="280">
        <v>0</v>
      </c>
      <c r="BL103" s="283"/>
      <c r="BM103" s="287">
        <v>0</v>
      </c>
      <c r="BN103" s="280">
        <v>0</v>
      </c>
      <c r="BO103" s="280">
        <v>0</v>
      </c>
      <c r="BP103" s="280" t="e">
        <v>#REF!</v>
      </c>
      <c r="BQ103" s="288" t="e">
        <v>#REF!</v>
      </c>
      <c r="BR103" s="289"/>
      <c r="BS103" s="290" t="e">
        <v>#REF!</v>
      </c>
      <c r="BU103" s="291">
        <v>24482.04</v>
      </c>
      <c r="BV103" s="291">
        <v>4.0000000000873115E-2</v>
      </c>
      <c r="BW103" s="292">
        <v>0</v>
      </c>
      <c r="BX103" s="238" t="s">
        <v>859</v>
      </c>
      <c r="BY103" s="435">
        <f t="shared" si="2"/>
        <v>0.50880326645007645</v>
      </c>
      <c r="BZ103" s="435">
        <v>0.54880326645007638</v>
      </c>
      <c r="CA103" s="436">
        <f t="shared" si="3"/>
        <v>3.9999999999999925E-2</v>
      </c>
    </row>
    <row r="104" spans="1:79" s="268" customFormat="1" ht="63">
      <c r="A104" s="269">
        <v>91</v>
      </c>
      <c r="B104" s="269" t="s">
        <v>862</v>
      </c>
      <c r="C104" s="269" t="s">
        <v>95</v>
      </c>
      <c r="D104" s="271" t="s">
        <v>863</v>
      </c>
      <c r="E104" s="272">
        <v>41058</v>
      </c>
      <c r="F104" s="238"/>
      <c r="G104" s="238"/>
      <c r="H104" s="272">
        <v>40909</v>
      </c>
      <c r="I104" s="272">
        <v>50405</v>
      </c>
      <c r="J104" s="269"/>
      <c r="K104" s="269" t="s">
        <v>1118</v>
      </c>
      <c r="L104" s="273"/>
      <c r="M104" s="238">
        <v>1</v>
      </c>
      <c r="N104" s="269" t="s">
        <v>1119</v>
      </c>
      <c r="O104" s="269" t="s">
        <v>81</v>
      </c>
      <c r="P104" s="269">
        <v>0</v>
      </c>
      <c r="Q104" s="269"/>
      <c r="R104" s="274">
        <v>101042137</v>
      </c>
      <c r="S104" s="238">
        <v>135</v>
      </c>
      <c r="T104" s="269" t="s">
        <v>266</v>
      </c>
      <c r="U104" s="269">
        <v>300</v>
      </c>
      <c r="V104" s="275">
        <v>300</v>
      </c>
      <c r="W104" s="269">
        <v>0</v>
      </c>
      <c r="X104" s="276">
        <v>21916</v>
      </c>
      <c r="Y104" s="293"/>
      <c r="Z104" s="277">
        <v>143000</v>
      </c>
      <c r="AA104" s="277"/>
      <c r="AB104" s="278">
        <v>143000</v>
      </c>
      <c r="AC104" s="278">
        <v>50060.5</v>
      </c>
      <c r="AD104" s="278">
        <v>92939.5</v>
      </c>
      <c r="AE104" s="278">
        <v>87219.5</v>
      </c>
      <c r="AF104" s="278">
        <v>476.66666666666669</v>
      </c>
      <c r="AG104" s="278">
        <v>476.66666666666669</v>
      </c>
      <c r="AH104" s="278">
        <v>0</v>
      </c>
      <c r="AI104" s="279">
        <v>476.66666666666669</v>
      </c>
      <c r="AJ104" s="277"/>
      <c r="AK104" s="280" t="e">
        <v>#REF!</v>
      </c>
      <c r="AL104" s="280" t="e">
        <v>#REF!</v>
      </c>
      <c r="AM104" s="281">
        <v>5720</v>
      </c>
      <c r="AN104" s="281">
        <v>5720</v>
      </c>
      <c r="AO104" s="281">
        <v>92939.5</v>
      </c>
      <c r="AP104" s="282">
        <v>92462.833333333328</v>
      </c>
      <c r="AQ104" s="282">
        <v>91986.166666666657</v>
      </c>
      <c r="AR104" s="282">
        <v>91509.499999999985</v>
      </c>
      <c r="AS104" s="282">
        <v>91032.833333333314</v>
      </c>
      <c r="AT104" s="282">
        <v>90556.166666666642</v>
      </c>
      <c r="AU104" s="282">
        <v>90079.499999999971</v>
      </c>
      <c r="AV104" s="282">
        <v>89602.833333333299</v>
      </c>
      <c r="AW104" s="282">
        <v>89126.166666666628</v>
      </c>
      <c r="AX104" s="282">
        <v>88649.499999999956</v>
      </c>
      <c r="AY104" s="282">
        <v>88172.833333333285</v>
      </c>
      <c r="AZ104" s="282">
        <v>87696.166666666613</v>
      </c>
      <c r="BA104" s="282">
        <v>87219.499999999942</v>
      </c>
      <c r="BB104" s="281">
        <v>90079.499999999985</v>
      </c>
      <c r="BC104" s="281">
        <v>90079.5</v>
      </c>
      <c r="BD104" s="283"/>
      <c r="BE104" s="284">
        <v>0.02</v>
      </c>
      <c r="BF104" s="280">
        <v>0</v>
      </c>
      <c r="BG104" s="285"/>
      <c r="BH104" s="286"/>
      <c r="BI104" s="285"/>
      <c r="BJ104" s="280">
        <v>0</v>
      </c>
      <c r="BK104" s="280">
        <v>0</v>
      </c>
      <c r="BL104" s="283"/>
      <c r="BM104" s="287">
        <v>0</v>
      </c>
      <c r="BN104" s="280">
        <v>0</v>
      </c>
      <c r="BO104" s="280">
        <v>0</v>
      </c>
      <c r="BP104" s="280" t="e">
        <v>#REF!</v>
      </c>
      <c r="BQ104" s="288" t="e">
        <v>#REF!</v>
      </c>
      <c r="BR104" s="289"/>
      <c r="BS104" s="290" t="e">
        <v>#REF!</v>
      </c>
      <c r="BU104" s="291">
        <v>5720.04</v>
      </c>
      <c r="BV104" s="291">
        <v>3.999999999996362E-2</v>
      </c>
      <c r="BW104" s="292">
        <v>0</v>
      </c>
      <c r="BX104" s="238" t="s">
        <v>859</v>
      </c>
      <c r="BY104" s="435">
        <f t="shared" si="2"/>
        <v>0.35007342657342655</v>
      </c>
      <c r="BZ104" s="435">
        <v>0.39007342657342658</v>
      </c>
      <c r="CA104" s="436">
        <f t="shared" si="3"/>
        <v>4.0000000000000036E-2</v>
      </c>
    </row>
    <row r="105" spans="1:79" s="268" customFormat="1" ht="63">
      <c r="A105" s="269">
        <v>92</v>
      </c>
      <c r="B105" s="269" t="s">
        <v>862</v>
      </c>
      <c r="C105" s="269" t="s">
        <v>95</v>
      </c>
      <c r="D105" s="271" t="s">
        <v>863</v>
      </c>
      <c r="E105" s="272">
        <v>41058</v>
      </c>
      <c r="F105" s="238"/>
      <c r="G105" s="238"/>
      <c r="H105" s="272">
        <v>40909</v>
      </c>
      <c r="I105" s="272">
        <v>50405</v>
      </c>
      <c r="J105" s="269"/>
      <c r="K105" s="269" t="s">
        <v>1120</v>
      </c>
      <c r="L105" s="273"/>
      <c r="M105" s="238">
        <v>1</v>
      </c>
      <c r="N105" s="269" t="s">
        <v>1121</v>
      </c>
      <c r="O105" s="269" t="s">
        <v>81</v>
      </c>
      <c r="P105" s="269">
        <v>0</v>
      </c>
      <c r="Q105" s="269"/>
      <c r="R105" s="274">
        <v>101042138</v>
      </c>
      <c r="S105" s="238">
        <v>136</v>
      </c>
      <c r="T105" s="269" t="s">
        <v>266</v>
      </c>
      <c r="U105" s="269">
        <v>300</v>
      </c>
      <c r="V105" s="275">
        <v>300</v>
      </c>
      <c r="W105" s="269">
        <v>0</v>
      </c>
      <c r="X105" s="276">
        <v>24473</v>
      </c>
      <c r="Y105" s="293"/>
      <c r="Z105" s="277">
        <v>224000</v>
      </c>
      <c r="AA105" s="277"/>
      <c r="AB105" s="278">
        <v>224000</v>
      </c>
      <c r="AC105" s="278">
        <v>78416.209999999992</v>
      </c>
      <c r="AD105" s="278">
        <v>145583.79</v>
      </c>
      <c r="AE105" s="278">
        <v>136623.79</v>
      </c>
      <c r="AF105" s="278">
        <v>746.66666666666663</v>
      </c>
      <c r="AG105" s="278">
        <v>746.66666666666663</v>
      </c>
      <c r="AH105" s="278">
        <v>0</v>
      </c>
      <c r="AI105" s="279">
        <v>746.66666666666663</v>
      </c>
      <c r="AJ105" s="277"/>
      <c r="AK105" s="280" t="e">
        <v>#REF!</v>
      </c>
      <c r="AL105" s="280" t="e">
        <v>#REF!</v>
      </c>
      <c r="AM105" s="281">
        <v>8960</v>
      </c>
      <c r="AN105" s="281">
        <v>8960</v>
      </c>
      <c r="AO105" s="281">
        <v>145583.79</v>
      </c>
      <c r="AP105" s="282">
        <v>144837.12333333335</v>
      </c>
      <c r="AQ105" s="282">
        <v>144090.45666666669</v>
      </c>
      <c r="AR105" s="282">
        <v>143343.79000000004</v>
      </c>
      <c r="AS105" s="282">
        <v>142597.12333333338</v>
      </c>
      <c r="AT105" s="282">
        <v>141850.45666666672</v>
      </c>
      <c r="AU105" s="282">
        <v>141103.79000000007</v>
      </c>
      <c r="AV105" s="282">
        <v>140357.12333333341</v>
      </c>
      <c r="AW105" s="282">
        <v>139610.45666666675</v>
      </c>
      <c r="AX105" s="282">
        <v>138863.7900000001</v>
      </c>
      <c r="AY105" s="282">
        <v>138117.12333333344</v>
      </c>
      <c r="AZ105" s="282">
        <v>137370.45666666678</v>
      </c>
      <c r="BA105" s="282">
        <v>136623.79000000012</v>
      </c>
      <c r="BB105" s="281">
        <v>141103.79000000007</v>
      </c>
      <c r="BC105" s="281">
        <v>141103.79</v>
      </c>
      <c r="BD105" s="283"/>
      <c r="BE105" s="284">
        <v>0.02</v>
      </c>
      <c r="BF105" s="280">
        <v>0</v>
      </c>
      <c r="BG105" s="285"/>
      <c r="BH105" s="286"/>
      <c r="BI105" s="285"/>
      <c r="BJ105" s="280">
        <v>0</v>
      </c>
      <c r="BK105" s="280">
        <v>0</v>
      </c>
      <c r="BL105" s="283"/>
      <c r="BM105" s="287">
        <v>0</v>
      </c>
      <c r="BN105" s="280">
        <v>0</v>
      </c>
      <c r="BO105" s="280">
        <v>0</v>
      </c>
      <c r="BP105" s="280" t="e">
        <v>#REF!</v>
      </c>
      <c r="BQ105" s="288" t="e">
        <v>#REF!</v>
      </c>
      <c r="BR105" s="289"/>
      <c r="BS105" s="290" t="e">
        <v>#REF!</v>
      </c>
      <c r="BU105" s="291">
        <v>8960.0400000000009</v>
      </c>
      <c r="BV105" s="291">
        <v>4.0000000000873115E-2</v>
      </c>
      <c r="BW105" s="292">
        <v>0</v>
      </c>
      <c r="BX105" s="238" t="s">
        <v>859</v>
      </c>
      <c r="BY105" s="435">
        <f t="shared" si="2"/>
        <v>0.35007236607142855</v>
      </c>
      <c r="BZ105" s="435">
        <v>0.39007236607142853</v>
      </c>
      <c r="CA105" s="436">
        <f t="shared" si="3"/>
        <v>3.999999999999998E-2</v>
      </c>
    </row>
    <row r="106" spans="1:79" s="268" customFormat="1" ht="47.25">
      <c r="A106" s="269">
        <v>93</v>
      </c>
      <c r="B106" s="269" t="s">
        <v>862</v>
      </c>
      <c r="C106" s="269" t="s">
        <v>95</v>
      </c>
      <c r="D106" s="271" t="s">
        <v>863</v>
      </c>
      <c r="E106" s="272">
        <v>41058</v>
      </c>
      <c r="F106" s="238"/>
      <c r="G106" s="238"/>
      <c r="H106" s="272">
        <v>40909</v>
      </c>
      <c r="I106" s="272">
        <v>50405</v>
      </c>
      <c r="J106" s="269"/>
      <c r="K106" s="269" t="s">
        <v>1122</v>
      </c>
      <c r="L106" s="273"/>
      <c r="M106" s="238">
        <v>1</v>
      </c>
      <c r="N106" s="269" t="s">
        <v>1123</v>
      </c>
      <c r="O106" s="269" t="s">
        <v>81</v>
      </c>
      <c r="P106" s="269">
        <v>0</v>
      </c>
      <c r="Q106" s="269"/>
      <c r="R106" s="274">
        <v>101042139</v>
      </c>
      <c r="S106" s="238">
        <v>137</v>
      </c>
      <c r="T106" s="269" t="s">
        <v>266</v>
      </c>
      <c r="U106" s="269">
        <v>300</v>
      </c>
      <c r="V106" s="275">
        <v>300</v>
      </c>
      <c r="W106" s="269">
        <v>0</v>
      </c>
      <c r="X106" s="276">
        <v>23012</v>
      </c>
      <c r="Y106" s="293"/>
      <c r="Z106" s="277">
        <v>192000</v>
      </c>
      <c r="AA106" s="277"/>
      <c r="AB106" s="278">
        <v>192000</v>
      </c>
      <c r="AC106" s="278">
        <v>67214.230769230766</v>
      </c>
      <c r="AD106" s="278">
        <v>124785.76923076923</v>
      </c>
      <c r="AE106" s="278">
        <v>117105.76923076923</v>
      </c>
      <c r="AF106" s="278">
        <v>640</v>
      </c>
      <c r="AG106" s="278">
        <v>640</v>
      </c>
      <c r="AH106" s="278">
        <v>0</v>
      </c>
      <c r="AI106" s="279">
        <v>640</v>
      </c>
      <c r="AJ106" s="277"/>
      <c r="AK106" s="280" t="e">
        <v>#REF!</v>
      </c>
      <c r="AL106" s="280" t="e">
        <v>#REF!</v>
      </c>
      <c r="AM106" s="281">
        <v>7680</v>
      </c>
      <c r="AN106" s="281">
        <v>7680</v>
      </c>
      <c r="AO106" s="281">
        <v>124785.76923076923</v>
      </c>
      <c r="AP106" s="282">
        <v>124145.76923076923</v>
      </c>
      <c r="AQ106" s="282">
        <v>123505.76923076923</v>
      </c>
      <c r="AR106" s="282">
        <v>122865.76923076923</v>
      </c>
      <c r="AS106" s="282">
        <v>122225.76923076923</v>
      </c>
      <c r="AT106" s="282">
        <v>121585.76923076923</v>
      </c>
      <c r="AU106" s="282">
        <v>120945.76923076923</v>
      </c>
      <c r="AV106" s="282">
        <v>120305.76923076923</v>
      </c>
      <c r="AW106" s="282">
        <v>119665.76923076923</v>
      </c>
      <c r="AX106" s="282">
        <v>119025.76923076923</v>
      </c>
      <c r="AY106" s="282">
        <v>118385.76923076923</v>
      </c>
      <c r="AZ106" s="282">
        <v>117745.76923076923</v>
      </c>
      <c r="BA106" s="282">
        <v>117105.76923076923</v>
      </c>
      <c r="BB106" s="281">
        <v>120945.76923076923</v>
      </c>
      <c r="BC106" s="281">
        <v>120945.76923076923</v>
      </c>
      <c r="BD106" s="283"/>
      <c r="BE106" s="284">
        <v>0.02</v>
      </c>
      <c r="BF106" s="280">
        <v>0</v>
      </c>
      <c r="BG106" s="285"/>
      <c r="BH106" s="286"/>
      <c r="BI106" s="285"/>
      <c r="BJ106" s="280">
        <v>0</v>
      </c>
      <c r="BK106" s="280">
        <v>0</v>
      </c>
      <c r="BL106" s="283"/>
      <c r="BM106" s="287">
        <v>0</v>
      </c>
      <c r="BN106" s="280">
        <v>0</v>
      </c>
      <c r="BO106" s="280">
        <v>0</v>
      </c>
      <c r="BP106" s="280" t="e">
        <v>#REF!</v>
      </c>
      <c r="BQ106" s="288" t="e">
        <v>#REF!</v>
      </c>
      <c r="BR106" s="289"/>
      <c r="BS106" s="290" t="e">
        <v>#REF!</v>
      </c>
      <c r="BU106" s="291">
        <v>7680</v>
      </c>
      <c r="BV106" s="291">
        <v>0</v>
      </c>
      <c r="BW106" s="292">
        <v>0</v>
      </c>
      <c r="BX106" s="238" t="s">
        <v>859</v>
      </c>
      <c r="BY106" s="435">
        <f t="shared" si="2"/>
        <v>0.35007411858974358</v>
      </c>
      <c r="BZ106" s="435">
        <v>0.39007411858974356</v>
      </c>
      <c r="CA106" s="436">
        <f t="shared" si="3"/>
        <v>3.999999999999998E-2</v>
      </c>
    </row>
    <row r="107" spans="1:79" s="268" customFormat="1" ht="47.25">
      <c r="A107" s="269">
        <v>94</v>
      </c>
      <c r="B107" s="269" t="s">
        <v>862</v>
      </c>
      <c r="C107" s="269" t="s">
        <v>95</v>
      </c>
      <c r="D107" s="271" t="s">
        <v>863</v>
      </c>
      <c r="E107" s="272">
        <v>41058</v>
      </c>
      <c r="F107" s="238"/>
      <c r="G107" s="238"/>
      <c r="H107" s="272">
        <v>40909</v>
      </c>
      <c r="I107" s="272">
        <v>50405</v>
      </c>
      <c r="J107" s="269"/>
      <c r="K107" s="269" t="s">
        <v>1124</v>
      </c>
      <c r="L107" s="273"/>
      <c r="M107" s="238">
        <v>1</v>
      </c>
      <c r="N107" s="269" t="s">
        <v>1125</v>
      </c>
      <c r="O107" s="269" t="s">
        <v>81</v>
      </c>
      <c r="P107" s="269">
        <v>0</v>
      </c>
      <c r="Q107" s="269"/>
      <c r="R107" s="274">
        <v>101043023</v>
      </c>
      <c r="S107" s="238">
        <v>138</v>
      </c>
      <c r="T107" s="269" t="s">
        <v>149</v>
      </c>
      <c r="U107" s="269">
        <v>120</v>
      </c>
      <c r="V107" s="275">
        <v>120</v>
      </c>
      <c r="W107" s="269">
        <v>0</v>
      </c>
      <c r="X107" s="276">
        <v>38718</v>
      </c>
      <c r="Y107" s="293"/>
      <c r="Z107" s="277">
        <v>932760</v>
      </c>
      <c r="AA107" s="277"/>
      <c r="AB107" s="278">
        <v>932760</v>
      </c>
      <c r="AC107" s="278">
        <v>932760</v>
      </c>
      <c r="AD107" s="278">
        <v>0</v>
      </c>
      <c r="AE107" s="278">
        <v>0</v>
      </c>
      <c r="AF107" s="278">
        <v>7773</v>
      </c>
      <c r="AG107" s="278">
        <v>7773</v>
      </c>
      <c r="AH107" s="278">
        <v>0</v>
      </c>
      <c r="AI107" s="279">
        <v>7773</v>
      </c>
      <c r="AJ107" s="277"/>
      <c r="AK107" s="280" t="e">
        <v>#REF!</v>
      </c>
      <c r="AL107" s="280" t="e">
        <v>#REF!</v>
      </c>
      <c r="AM107" s="281">
        <v>0</v>
      </c>
      <c r="AN107" s="281">
        <v>0</v>
      </c>
      <c r="AO107" s="281">
        <v>0</v>
      </c>
      <c r="AP107" s="282">
        <v>0</v>
      </c>
      <c r="AQ107" s="282">
        <v>0</v>
      </c>
      <c r="AR107" s="282">
        <v>0</v>
      </c>
      <c r="AS107" s="282">
        <v>0</v>
      </c>
      <c r="AT107" s="282">
        <v>0</v>
      </c>
      <c r="AU107" s="282">
        <v>0</v>
      </c>
      <c r="AV107" s="282">
        <v>0</v>
      </c>
      <c r="AW107" s="282">
        <v>0</v>
      </c>
      <c r="AX107" s="282">
        <v>0</v>
      </c>
      <c r="AY107" s="282">
        <v>0</v>
      </c>
      <c r="AZ107" s="282">
        <v>0</v>
      </c>
      <c r="BA107" s="282">
        <v>0</v>
      </c>
      <c r="BB107" s="281">
        <v>0</v>
      </c>
      <c r="BC107" s="281">
        <v>0</v>
      </c>
      <c r="BD107" s="283"/>
      <c r="BE107" s="284">
        <v>0.02</v>
      </c>
      <c r="BF107" s="280">
        <v>0</v>
      </c>
      <c r="BG107" s="285"/>
      <c r="BH107" s="286"/>
      <c r="BI107" s="285"/>
      <c r="BJ107" s="280">
        <v>0</v>
      </c>
      <c r="BK107" s="280">
        <v>0</v>
      </c>
      <c r="BL107" s="283"/>
      <c r="BM107" s="287">
        <v>0</v>
      </c>
      <c r="BN107" s="280">
        <v>0</v>
      </c>
      <c r="BO107" s="280">
        <v>0</v>
      </c>
      <c r="BP107" s="280" t="e">
        <v>#REF!</v>
      </c>
      <c r="BQ107" s="288" t="e">
        <v>#REF!</v>
      </c>
      <c r="BR107" s="289"/>
      <c r="BS107" s="290" t="e">
        <v>#REF!</v>
      </c>
      <c r="BU107" s="291"/>
      <c r="BV107" s="291">
        <v>0</v>
      </c>
      <c r="BW107" s="292">
        <v>0</v>
      </c>
      <c r="BX107" s="238" t="s">
        <v>859</v>
      </c>
      <c r="BY107" s="435">
        <f t="shared" si="2"/>
        <v>1</v>
      </c>
      <c r="BZ107" s="435">
        <v>1</v>
      </c>
      <c r="CA107" s="436">
        <f t="shared" si="3"/>
        <v>0</v>
      </c>
    </row>
    <row r="108" spans="1:79" s="268" customFormat="1" ht="47.25">
      <c r="A108" s="269">
        <v>95</v>
      </c>
      <c r="B108" s="269" t="s">
        <v>862</v>
      </c>
      <c r="C108" s="269" t="s">
        <v>95</v>
      </c>
      <c r="D108" s="271" t="s">
        <v>863</v>
      </c>
      <c r="E108" s="272">
        <v>41058</v>
      </c>
      <c r="F108" s="238">
        <v>5</v>
      </c>
      <c r="G108" s="296">
        <v>41188</v>
      </c>
      <c r="H108" s="272">
        <v>40909</v>
      </c>
      <c r="I108" s="272">
        <v>50405</v>
      </c>
      <c r="J108" s="269"/>
      <c r="K108" s="269" t="s">
        <v>1126</v>
      </c>
      <c r="L108" s="273"/>
      <c r="M108" s="238">
        <v>1</v>
      </c>
      <c r="N108" s="269" t="s">
        <v>1127</v>
      </c>
      <c r="O108" s="269" t="s">
        <v>81</v>
      </c>
      <c r="P108" s="269">
        <v>0</v>
      </c>
      <c r="Q108" s="269"/>
      <c r="R108" s="274">
        <v>101043912</v>
      </c>
      <c r="S108" s="238">
        <v>139</v>
      </c>
      <c r="T108" s="269" t="s">
        <v>87</v>
      </c>
      <c r="U108" s="269">
        <v>120</v>
      </c>
      <c r="V108" s="275">
        <v>120</v>
      </c>
      <c r="W108" s="269">
        <v>0</v>
      </c>
      <c r="X108" s="276">
        <v>41411</v>
      </c>
      <c r="Y108" s="293"/>
      <c r="Z108" s="277">
        <v>1334171.02</v>
      </c>
      <c r="AA108" s="277"/>
      <c r="AB108" s="278">
        <v>1334171.02</v>
      </c>
      <c r="AC108" s="278">
        <v>636630.95226243092</v>
      </c>
      <c r="AD108" s="278">
        <v>697540.0677375691</v>
      </c>
      <c r="AE108" s="278">
        <v>564122.96573756915</v>
      </c>
      <c r="AF108" s="278">
        <v>11118.091833333334</v>
      </c>
      <c r="AG108" s="278">
        <v>11118.091833333334</v>
      </c>
      <c r="AH108" s="278">
        <v>0</v>
      </c>
      <c r="AI108" s="279">
        <v>11118.091833333334</v>
      </c>
      <c r="AJ108" s="277"/>
      <c r="AK108" s="280" t="e">
        <v>#REF!</v>
      </c>
      <c r="AL108" s="280" t="e">
        <v>#REF!</v>
      </c>
      <c r="AM108" s="281">
        <v>133417.10200000001</v>
      </c>
      <c r="AN108" s="281">
        <v>133417.10200000001</v>
      </c>
      <c r="AO108" s="281">
        <v>697540.0677375691</v>
      </c>
      <c r="AP108" s="282">
        <v>686421.97590423573</v>
      </c>
      <c r="AQ108" s="282">
        <v>675303.88407090236</v>
      </c>
      <c r="AR108" s="282">
        <v>664185.792237569</v>
      </c>
      <c r="AS108" s="282">
        <v>653067.70040423563</v>
      </c>
      <c r="AT108" s="282">
        <v>641949.60857090226</v>
      </c>
      <c r="AU108" s="282">
        <v>630831.51673756889</v>
      </c>
      <c r="AV108" s="282">
        <v>619713.42490423552</v>
      </c>
      <c r="AW108" s="282">
        <v>608595.33307090215</v>
      </c>
      <c r="AX108" s="282">
        <v>597477.24123756879</v>
      </c>
      <c r="AY108" s="282">
        <v>586359.14940423542</v>
      </c>
      <c r="AZ108" s="282">
        <v>575241.05757090205</v>
      </c>
      <c r="BA108" s="282">
        <v>564122.96573756868</v>
      </c>
      <c r="BB108" s="281">
        <v>630831.51673756889</v>
      </c>
      <c r="BC108" s="281">
        <v>630831.51673756912</v>
      </c>
      <c r="BD108" s="283"/>
      <c r="BE108" s="284">
        <v>0.02</v>
      </c>
      <c r="BF108" s="280">
        <v>0</v>
      </c>
      <c r="BG108" s="285"/>
      <c r="BH108" s="286"/>
      <c r="BI108" s="285"/>
      <c r="BJ108" s="280">
        <v>0</v>
      </c>
      <c r="BK108" s="280">
        <v>0</v>
      </c>
      <c r="BL108" s="283"/>
      <c r="BM108" s="287">
        <v>0</v>
      </c>
      <c r="BN108" s="280">
        <v>0</v>
      </c>
      <c r="BO108" s="280">
        <v>0</v>
      </c>
      <c r="BP108" s="280" t="e">
        <v>#REF!</v>
      </c>
      <c r="BQ108" s="288" t="e">
        <v>#REF!</v>
      </c>
      <c r="BR108" s="289"/>
      <c r="BS108" s="290" t="e">
        <v>#REF!</v>
      </c>
      <c r="BU108" s="291">
        <v>133417.07999999999</v>
      </c>
      <c r="BV108" s="291">
        <v>-2.2000000026309863E-2</v>
      </c>
      <c r="BW108" s="292">
        <v>0</v>
      </c>
      <c r="BX108" s="238" t="s">
        <v>859</v>
      </c>
      <c r="BY108" s="435">
        <f t="shared" si="2"/>
        <v>0.47717342283632491</v>
      </c>
      <c r="BZ108" s="435">
        <v>0.57717342283632489</v>
      </c>
      <c r="CA108" s="436">
        <f t="shared" si="3"/>
        <v>9.9999999999999978E-2</v>
      </c>
    </row>
    <row r="109" spans="1:79" s="268" customFormat="1" ht="47.25">
      <c r="A109" s="269">
        <v>96</v>
      </c>
      <c r="B109" s="269" t="s">
        <v>862</v>
      </c>
      <c r="C109" s="269" t="s">
        <v>95</v>
      </c>
      <c r="D109" s="271" t="s">
        <v>863</v>
      </c>
      <c r="E109" s="272">
        <v>41058</v>
      </c>
      <c r="F109" s="238">
        <v>6</v>
      </c>
      <c r="G109" s="296">
        <v>42000</v>
      </c>
      <c r="H109" s="272">
        <v>40909</v>
      </c>
      <c r="I109" s="272">
        <v>50405</v>
      </c>
      <c r="J109" s="269"/>
      <c r="K109" s="269" t="s">
        <v>1128</v>
      </c>
      <c r="L109" s="273"/>
      <c r="M109" s="238">
        <v>1</v>
      </c>
      <c r="N109" s="269" t="s">
        <v>908</v>
      </c>
      <c r="O109" s="269" t="s">
        <v>81</v>
      </c>
      <c r="P109" s="269">
        <v>0</v>
      </c>
      <c r="Q109" s="269"/>
      <c r="R109" s="274">
        <v>101044476</v>
      </c>
      <c r="S109" s="238">
        <v>140</v>
      </c>
      <c r="T109" s="269" t="s">
        <v>87</v>
      </c>
      <c r="U109" s="269">
        <v>240</v>
      </c>
      <c r="V109" s="275">
        <v>240</v>
      </c>
      <c r="W109" s="269">
        <v>0</v>
      </c>
      <c r="X109" s="276">
        <v>41688</v>
      </c>
      <c r="Y109" s="293"/>
      <c r="Z109" s="277">
        <v>522239.14</v>
      </c>
      <c r="AA109" s="277"/>
      <c r="AB109" s="278">
        <v>522239.14</v>
      </c>
      <c r="AC109" s="278">
        <v>175726.75468646409</v>
      </c>
      <c r="AD109" s="278">
        <v>346512.38531353592</v>
      </c>
      <c r="AE109" s="278">
        <v>320400.42831353593</v>
      </c>
      <c r="AF109" s="278">
        <v>2175.9964166666668</v>
      </c>
      <c r="AG109" s="278">
        <v>2175.9964166666668</v>
      </c>
      <c r="AH109" s="278">
        <v>0</v>
      </c>
      <c r="AI109" s="279">
        <v>2175.9964166666668</v>
      </c>
      <c r="AJ109" s="277"/>
      <c r="AK109" s="280" t="e">
        <v>#REF!</v>
      </c>
      <c r="AL109" s="280" t="e">
        <v>#REF!</v>
      </c>
      <c r="AM109" s="281">
        <v>26111.957000000002</v>
      </c>
      <c r="AN109" s="281">
        <v>26111.957000000002</v>
      </c>
      <c r="AO109" s="281">
        <v>346512.38531353592</v>
      </c>
      <c r="AP109" s="282">
        <v>344336.38889686926</v>
      </c>
      <c r="AQ109" s="282">
        <v>342160.3924802026</v>
      </c>
      <c r="AR109" s="282">
        <v>339984.39606353594</v>
      </c>
      <c r="AS109" s="282">
        <v>337808.39964686928</v>
      </c>
      <c r="AT109" s="282">
        <v>335632.40323020262</v>
      </c>
      <c r="AU109" s="282">
        <v>333456.40681353596</v>
      </c>
      <c r="AV109" s="282">
        <v>331280.41039686929</v>
      </c>
      <c r="AW109" s="282">
        <v>329104.41398020263</v>
      </c>
      <c r="AX109" s="282">
        <v>326928.41756353597</v>
      </c>
      <c r="AY109" s="282">
        <v>324752.42114686931</v>
      </c>
      <c r="AZ109" s="282">
        <v>322576.42473020265</v>
      </c>
      <c r="BA109" s="282">
        <v>320400.42831353599</v>
      </c>
      <c r="BB109" s="281">
        <v>333456.4068135359</v>
      </c>
      <c r="BC109" s="281">
        <v>333456.40681353596</v>
      </c>
      <c r="BD109" s="283"/>
      <c r="BE109" s="284">
        <v>0.02</v>
      </c>
      <c r="BF109" s="280">
        <v>0</v>
      </c>
      <c r="BG109" s="285"/>
      <c r="BH109" s="286"/>
      <c r="BI109" s="285"/>
      <c r="BJ109" s="280">
        <v>0</v>
      </c>
      <c r="BK109" s="280">
        <v>0</v>
      </c>
      <c r="BL109" s="283"/>
      <c r="BM109" s="287">
        <v>0</v>
      </c>
      <c r="BN109" s="280">
        <v>0</v>
      </c>
      <c r="BO109" s="280">
        <v>0</v>
      </c>
      <c r="BP109" s="280" t="e">
        <v>#REF!</v>
      </c>
      <c r="BQ109" s="288" t="e">
        <v>#REF!</v>
      </c>
      <c r="BR109" s="289"/>
      <c r="BS109" s="290" t="e">
        <v>#REF!</v>
      </c>
      <c r="BU109" s="291">
        <v>26112</v>
      </c>
      <c r="BV109" s="291">
        <v>4.2999999997846317E-2</v>
      </c>
      <c r="BW109" s="292">
        <v>0</v>
      </c>
      <c r="BX109" s="238" t="s">
        <v>859</v>
      </c>
      <c r="BY109" s="435">
        <f t="shared" si="2"/>
        <v>0.33648714013749348</v>
      </c>
      <c r="BZ109" s="435">
        <v>0.38648714013749347</v>
      </c>
      <c r="CA109" s="436">
        <f t="shared" si="3"/>
        <v>4.9999999999999989E-2</v>
      </c>
    </row>
    <row r="110" spans="1:79" s="268" customFormat="1" ht="47.25">
      <c r="A110" s="269">
        <v>97</v>
      </c>
      <c r="B110" s="269" t="s">
        <v>862</v>
      </c>
      <c r="C110" s="269" t="s">
        <v>95</v>
      </c>
      <c r="D110" s="271" t="s">
        <v>863</v>
      </c>
      <c r="E110" s="272">
        <v>41058</v>
      </c>
      <c r="F110" s="238">
        <v>5</v>
      </c>
      <c r="G110" s="296">
        <v>41918</v>
      </c>
      <c r="H110" s="272">
        <v>40909</v>
      </c>
      <c r="I110" s="272">
        <v>50405</v>
      </c>
      <c r="J110" s="269"/>
      <c r="K110" s="269" t="s">
        <v>1129</v>
      </c>
      <c r="L110" s="273"/>
      <c r="M110" s="238">
        <v>1</v>
      </c>
      <c r="N110" s="269" t="s">
        <v>911</v>
      </c>
      <c r="O110" s="269" t="s">
        <v>81</v>
      </c>
      <c r="P110" s="269">
        <v>0</v>
      </c>
      <c r="Q110" s="269"/>
      <c r="R110" s="274">
        <v>101044484</v>
      </c>
      <c r="S110" s="238">
        <v>141</v>
      </c>
      <c r="T110" s="269" t="s">
        <v>87</v>
      </c>
      <c r="U110" s="269">
        <v>240</v>
      </c>
      <c r="V110" s="275">
        <v>240</v>
      </c>
      <c r="W110" s="269">
        <v>0</v>
      </c>
      <c r="X110" s="276">
        <v>40909</v>
      </c>
      <c r="Y110" s="293"/>
      <c r="Z110" s="277">
        <v>1752000</v>
      </c>
      <c r="AA110" s="277"/>
      <c r="AB110" s="278">
        <v>1752000</v>
      </c>
      <c r="AC110" s="278">
        <v>562980.02</v>
      </c>
      <c r="AD110" s="278">
        <v>1189019.98</v>
      </c>
      <c r="AE110" s="278">
        <v>1101419.98</v>
      </c>
      <c r="AF110" s="278">
        <v>7300</v>
      </c>
      <c r="AG110" s="278">
        <v>7300</v>
      </c>
      <c r="AH110" s="278">
        <v>0</v>
      </c>
      <c r="AI110" s="279">
        <v>7300</v>
      </c>
      <c r="AJ110" s="277"/>
      <c r="AK110" s="280" t="e">
        <v>#REF!</v>
      </c>
      <c r="AL110" s="280" t="e">
        <v>#REF!</v>
      </c>
      <c r="AM110" s="281">
        <v>87600</v>
      </c>
      <c r="AN110" s="281">
        <v>87600</v>
      </c>
      <c r="AO110" s="281">
        <v>1189019.98</v>
      </c>
      <c r="AP110" s="282">
        <v>1181719.98</v>
      </c>
      <c r="AQ110" s="282">
        <v>1174419.98</v>
      </c>
      <c r="AR110" s="282">
        <v>1167119.98</v>
      </c>
      <c r="AS110" s="282">
        <v>1159819.98</v>
      </c>
      <c r="AT110" s="282">
        <v>1152519.98</v>
      </c>
      <c r="AU110" s="282">
        <v>1145219.98</v>
      </c>
      <c r="AV110" s="282">
        <v>1137919.98</v>
      </c>
      <c r="AW110" s="282">
        <v>1130619.98</v>
      </c>
      <c r="AX110" s="282">
        <v>1123319.98</v>
      </c>
      <c r="AY110" s="282">
        <v>1116019.98</v>
      </c>
      <c r="AZ110" s="282">
        <v>1108719.98</v>
      </c>
      <c r="BA110" s="282">
        <v>1101419.98</v>
      </c>
      <c r="BB110" s="281">
        <v>1145219.9800000002</v>
      </c>
      <c r="BC110" s="281">
        <v>1145219.98</v>
      </c>
      <c r="BD110" s="283"/>
      <c r="BE110" s="284">
        <v>0.02</v>
      </c>
      <c r="BF110" s="280">
        <v>0</v>
      </c>
      <c r="BG110" s="285"/>
      <c r="BH110" s="286"/>
      <c r="BI110" s="285"/>
      <c r="BJ110" s="280">
        <v>0</v>
      </c>
      <c r="BK110" s="280">
        <v>0</v>
      </c>
      <c r="BL110" s="283"/>
      <c r="BM110" s="287">
        <v>0</v>
      </c>
      <c r="BN110" s="280">
        <v>0</v>
      </c>
      <c r="BO110" s="280">
        <v>0</v>
      </c>
      <c r="BP110" s="280" t="e">
        <v>#REF!</v>
      </c>
      <c r="BQ110" s="288" t="e">
        <v>#REF!</v>
      </c>
      <c r="BR110" s="289"/>
      <c r="BS110" s="290" t="e">
        <v>#REF!</v>
      </c>
      <c r="BU110" s="291">
        <v>87600</v>
      </c>
      <c r="BV110" s="291">
        <v>0</v>
      </c>
      <c r="BW110" s="292">
        <v>0</v>
      </c>
      <c r="BX110" s="238" t="s">
        <v>859</v>
      </c>
      <c r="BY110" s="435">
        <f t="shared" si="2"/>
        <v>0.32133562785388131</v>
      </c>
      <c r="BZ110" s="435">
        <v>0.3713356278538813</v>
      </c>
      <c r="CA110" s="436">
        <f t="shared" si="3"/>
        <v>4.9999999999999989E-2</v>
      </c>
    </row>
    <row r="111" spans="1:79" s="268" customFormat="1" ht="47.25">
      <c r="A111" s="269">
        <v>98</v>
      </c>
      <c r="B111" s="269" t="s">
        <v>862</v>
      </c>
      <c r="C111" s="269" t="s">
        <v>95</v>
      </c>
      <c r="D111" s="271" t="s">
        <v>863</v>
      </c>
      <c r="E111" s="272">
        <v>41058</v>
      </c>
      <c r="F111" s="238">
        <v>6</v>
      </c>
      <c r="G111" s="296">
        <v>42000</v>
      </c>
      <c r="H111" s="272">
        <v>40909</v>
      </c>
      <c r="I111" s="272">
        <v>50405</v>
      </c>
      <c r="J111" s="269"/>
      <c r="K111" s="269" t="s">
        <v>1130</v>
      </c>
      <c r="L111" s="273"/>
      <c r="M111" s="238">
        <v>1</v>
      </c>
      <c r="N111" s="269" t="s">
        <v>914</v>
      </c>
      <c r="O111" s="269" t="s">
        <v>81</v>
      </c>
      <c r="P111" s="269">
        <v>0</v>
      </c>
      <c r="Q111" s="269"/>
      <c r="R111" s="274">
        <v>101044486</v>
      </c>
      <c r="S111" s="238">
        <v>142</v>
      </c>
      <c r="T111" s="269" t="s">
        <v>87</v>
      </c>
      <c r="U111" s="269">
        <v>240</v>
      </c>
      <c r="V111" s="275">
        <v>240</v>
      </c>
      <c r="W111" s="269">
        <v>0</v>
      </c>
      <c r="X111" s="276">
        <v>41634</v>
      </c>
      <c r="Y111" s="293"/>
      <c r="Z111" s="277">
        <v>1023274.3</v>
      </c>
      <c r="AA111" s="277"/>
      <c r="AB111" s="278">
        <v>1023274.3</v>
      </c>
      <c r="AC111" s="278">
        <v>352845.90134668502</v>
      </c>
      <c r="AD111" s="278">
        <v>670428.39865331503</v>
      </c>
      <c r="AE111" s="278">
        <v>619264.68365331506</v>
      </c>
      <c r="AF111" s="278">
        <v>4263.6429166666667</v>
      </c>
      <c r="AG111" s="278">
        <v>4263.6429166666667</v>
      </c>
      <c r="AH111" s="278">
        <v>0</v>
      </c>
      <c r="AI111" s="279">
        <v>4263.6429166666667</v>
      </c>
      <c r="AJ111" s="277"/>
      <c r="AK111" s="280" t="e">
        <v>#REF!</v>
      </c>
      <c r="AL111" s="280" t="e">
        <v>#REF!</v>
      </c>
      <c r="AM111" s="281">
        <v>51163.714999999997</v>
      </c>
      <c r="AN111" s="281">
        <v>51163.714999999997</v>
      </c>
      <c r="AO111" s="281">
        <v>670428.39865331503</v>
      </c>
      <c r="AP111" s="282">
        <v>666164.75573664834</v>
      </c>
      <c r="AQ111" s="282">
        <v>661901.11281998164</v>
      </c>
      <c r="AR111" s="282">
        <v>657637.46990331495</v>
      </c>
      <c r="AS111" s="282">
        <v>653373.82698664826</v>
      </c>
      <c r="AT111" s="282">
        <v>649110.18406998157</v>
      </c>
      <c r="AU111" s="282">
        <v>644846.54115331487</v>
      </c>
      <c r="AV111" s="282">
        <v>640582.89823664818</v>
      </c>
      <c r="AW111" s="282">
        <v>636319.25531998149</v>
      </c>
      <c r="AX111" s="282">
        <v>632055.61240331479</v>
      </c>
      <c r="AY111" s="282">
        <v>627791.9694866481</v>
      </c>
      <c r="AZ111" s="282">
        <v>623528.32656998141</v>
      </c>
      <c r="BA111" s="282">
        <v>619264.68365331471</v>
      </c>
      <c r="BB111" s="281">
        <v>644846.54115331476</v>
      </c>
      <c r="BC111" s="281">
        <v>644846.54115331499</v>
      </c>
      <c r="BD111" s="283"/>
      <c r="BE111" s="284">
        <v>0.02</v>
      </c>
      <c r="BF111" s="280">
        <v>0</v>
      </c>
      <c r="BG111" s="285"/>
      <c r="BH111" s="286"/>
      <c r="BI111" s="285"/>
      <c r="BJ111" s="280">
        <v>0</v>
      </c>
      <c r="BK111" s="280">
        <v>0</v>
      </c>
      <c r="BL111" s="283"/>
      <c r="BM111" s="287">
        <v>0</v>
      </c>
      <c r="BN111" s="280">
        <v>0</v>
      </c>
      <c r="BO111" s="280">
        <v>0</v>
      </c>
      <c r="BP111" s="280" t="e">
        <v>#REF!</v>
      </c>
      <c r="BQ111" s="288" t="e">
        <v>#REF!</v>
      </c>
      <c r="BR111" s="289"/>
      <c r="BS111" s="290" t="e">
        <v>#REF!</v>
      </c>
      <c r="BU111" s="291">
        <v>51163.68</v>
      </c>
      <c r="BV111" s="291">
        <v>-3.4999999996216502E-2</v>
      </c>
      <c r="BW111" s="292">
        <v>0</v>
      </c>
      <c r="BX111" s="238" t="s">
        <v>859</v>
      </c>
      <c r="BY111" s="435">
        <f t="shared" si="2"/>
        <v>0.34482044682123358</v>
      </c>
      <c r="BZ111" s="435">
        <v>0.39482044682123352</v>
      </c>
      <c r="CA111" s="436">
        <f t="shared" si="3"/>
        <v>4.9999999999999933E-2</v>
      </c>
    </row>
    <row r="112" spans="1:79" s="268" customFormat="1" ht="31.5">
      <c r="A112" s="269">
        <v>99</v>
      </c>
      <c r="B112" s="269" t="s">
        <v>862</v>
      </c>
      <c r="C112" s="269" t="s">
        <v>95</v>
      </c>
      <c r="D112" s="271" t="s">
        <v>863</v>
      </c>
      <c r="E112" s="272">
        <v>41058</v>
      </c>
      <c r="F112" s="238"/>
      <c r="G112" s="238"/>
      <c r="H112" s="272">
        <v>40909</v>
      </c>
      <c r="I112" s="272">
        <v>50405</v>
      </c>
      <c r="J112" s="269"/>
      <c r="K112" s="269" t="s">
        <v>861</v>
      </c>
      <c r="L112" s="273"/>
      <c r="M112" s="238">
        <v>1</v>
      </c>
      <c r="N112" s="269" t="s">
        <v>1131</v>
      </c>
      <c r="O112" s="269" t="s">
        <v>82</v>
      </c>
      <c r="P112" s="269" t="s">
        <v>1132</v>
      </c>
      <c r="Q112" s="269"/>
      <c r="R112" s="274">
        <v>1010200069</v>
      </c>
      <c r="S112" s="238">
        <v>143</v>
      </c>
      <c r="T112" s="269" t="s">
        <v>131</v>
      </c>
      <c r="U112" s="269">
        <v>361</v>
      </c>
      <c r="V112" s="275">
        <v>361</v>
      </c>
      <c r="W112" s="269">
        <v>0</v>
      </c>
      <c r="X112" s="276">
        <v>27395</v>
      </c>
      <c r="Y112" s="293"/>
      <c r="Z112" s="277">
        <v>5622366.1299999999</v>
      </c>
      <c r="AA112" s="277"/>
      <c r="AB112" s="278">
        <v>5622366.1299999999</v>
      </c>
      <c r="AC112" s="278">
        <v>5622366.1299999999</v>
      </c>
      <c r="AD112" s="278">
        <v>0</v>
      </c>
      <c r="AE112" s="278">
        <v>0</v>
      </c>
      <c r="AF112" s="278">
        <v>15574.421412742382</v>
      </c>
      <c r="AG112" s="278">
        <v>15574.421412742382</v>
      </c>
      <c r="AH112" s="278">
        <v>0</v>
      </c>
      <c r="AI112" s="279">
        <v>15574.421412742382</v>
      </c>
      <c r="AJ112" s="277"/>
      <c r="AK112" s="280" t="e">
        <v>#REF!</v>
      </c>
      <c r="AL112" s="280" t="e">
        <v>#REF!</v>
      </c>
      <c r="AM112" s="281">
        <v>0</v>
      </c>
      <c r="AN112" s="281">
        <v>0</v>
      </c>
      <c r="AO112" s="281">
        <v>0</v>
      </c>
      <c r="AP112" s="282">
        <v>0</v>
      </c>
      <c r="AQ112" s="282">
        <v>0</v>
      </c>
      <c r="AR112" s="282">
        <v>0</v>
      </c>
      <c r="AS112" s="282">
        <v>0</v>
      </c>
      <c r="AT112" s="282">
        <v>0</v>
      </c>
      <c r="AU112" s="282">
        <v>0</v>
      </c>
      <c r="AV112" s="282">
        <v>0</v>
      </c>
      <c r="AW112" s="282">
        <v>0</v>
      </c>
      <c r="AX112" s="282">
        <v>0</v>
      </c>
      <c r="AY112" s="282">
        <v>0</v>
      </c>
      <c r="AZ112" s="282">
        <v>0</v>
      </c>
      <c r="BA112" s="282">
        <v>0</v>
      </c>
      <c r="BB112" s="281">
        <v>0</v>
      </c>
      <c r="BC112" s="281">
        <v>0</v>
      </c>
      <c r="BD112" s="283"/>
      <c r="BE112" s="284">
        <v>0.02</v>
      </c>
      <c r="BF112" s="280">
        <v>0</v>
      </c>
      <c r="BG112" s="285"/>
      <c r="BH112" s="286"/>
      <c r="BI112" s="285"/>
      <c r="BJ112" s="280">
        <v>0</v>
      </c>
      <c r="BK112" s="280">
        <v>0</v>
      </c>
      <c r="BL112" s="283"/>
      <c r="BM112" s="287">
        <v>0</v>
      </c>
      <c r="BN112" s="280">
        <v>0</v>
      </c>
      <c r="BO112" s="280">
        <v>0</v>
      </c>
      <c r="BP112" s="280" t="e">
        <v>#REF!</v>
      </c>
      <c r="BQ112" s="288" t="e">
        <v>#REF!</v>
      </c>
      <c r="BR112" s="289"/>
      <c r="BS112" s="290" t="e">
        <v>#REF!</v>
      </c>
      <c r="BU112" s="291"/>
      <c r="BV112" s="291">
        <v>0</v>
      </c>
      <c r="BW112" s="292">
        <v>0</v>
      </c>
      <c r="BX112" s="238" t="s">
        <v>860</v>
      </c>
      <c r="BY112" s="435">
        <f t="shared" si="2"/>
        <v>1</v>
      </c>
      <c r="BZ112" s="435">
        <v>1</v>
      </c>
      <c r="CA112" s="436">
        <f t="shared" si="3"/>
        <v>0</v>
      </c>
    </row>
    <row r="113" spans="1:79" s="268" customFormat="1" ht="31.5">
      <c r="A113" s="269">
        <v>100</v>
      </c>
      <c r="B113" s="269" t="s">
        <v>862</v>
      </c>
      <c r="C113" s="269" t="s">
        <v>95</v>
      </c>
      <c r="D113" s="271" t="s">
        <v>863</v>
      </c>
      <c r="E113" s="272">
        <v>41058</v>
      </c>
      <c r="F113" s="238"/>
      <c r="G113" s="238"/>
      <c r="H113" s="272">
        <v>40909</v>
      </c>
      <c r="I113" s="272">
        <v>50405</v>
      </c>
      <c r="J113" s="269"/>
      <c r="K113" s="269" t="s">
        <v>1133</v>
      </c>
      <c r="L113" s="273"/>
      <c r="M113" s="238">
        <v>1</v>
      </c>
      <c r="N113" s="269" t="s">
        <v>1134</v>
      </c>
      <c r="O113" s="269" t="s">
        <v>82</v>
      </c>
      <c r="P113" s="269" t="s">
        <v>1135</v>
      </c>
      <c r="Q113" s="269"/>
      <c r="R113" s="274">
        <v>1010200070</v>
      </c>
      <c r="S113" s="238">
        <v>144</v>
      </c>
      <c r="T113" s="269" t="s">
        <v>131</v>
      </c>
      <c r="U113" s="269">
        <v>361</v>
      </c>
      <c r="V113" s="275">
        <v>361</v>
      </c>
      <c r="W113" s="269">
        <v>0</v>
      </c>
      <c r="X113" s="276">
        <v>34943</v>
      </c>
      <c r="Y113" s="293"/>
      <c r="Z113" s="277">
        <v>8464244.6300000008</v>
      </c>
      <c r="AA113" s="277"/>
      <c r="AB113" s="278">
        <v>8464244.6300000008</v>
      </c>
      <c r="AC113" s="278">
        <v>5996613.9691731306</v>
      </c>
      <c r="AD113" s="278">
        <v>2467630.6608268702</v>
      </c>
      <c r="AE113" s="278">
        <v>2186270.7285277015</v>
      </c>
      <c r="AF113" s="278">
        <v>23446.661024930749</v>
      </c>
      <c r="AG113" s="278">
        <v>23446.661024930749</v>
      </c>
      <c r="AH113" s="278">
        <v>0</v>
      </c>
      <c r="AI113" s="279">
        <v>23446.661024930749</v>
      </c>
      <c r="AJ113" s="277"/>
      <c r="AK113" s="280" t="e">
        <v>#REF!</v>
      </c>
      <c r="AL113" s="280" t="e">
        <v>#REF!</v>
      </c>
      <c r="AM113" s="281">
        <v>281359.93229916901</v>
      </c>
      <c r="AN113" s="281">
        <v>281359.93229916901</v>
      </c>
      <c r="AO113" s="281">
        <v>2467630.6608268702</v>
      </c>
      <c r="AP113" s="282">
        <v>2444183.9998019394</v>
      </c>
      <c r="AQ113" s="282">
        <v>2420737.3387770085</v>
      </c>
      <c r="AR113" s="282">
        <v>2397290.6777520776</v>
      </c>
      <c r="AS113" s="282">
        <v>2373844.0167271467</v>
      </c>
      <c r="AT113" s="282">
        <v>2350397.3557022158</v>
      </c>
      <c r="AU113" s="282">
        <v>2326950.6946772849</v>
      </c>
      <c r="AV113" s="282">
        <v>2303504.033652354</v>
      </c>
      <c r="AW113" s="282">
        <v>2280057.3726274231</v>
      </c>
      <c r="AX113" s="282">
        <v>2256610.7116024923</v>
      </c>
      <c r="AY113" s="282">
        <v>2233164.0505775614</v>
      </c>
      <c r="AZ113" s="282">
        <v>2209717.3895526305</v>
      </c>
      <c r="BA113" s="282">
        <v>2186270.7285276996</v>
      </c>
      <c r="BB113" s="281">
        <v>2326950.6946772849</v>
      </c>
      <c r="BC113" s="281">
        <v>2326950.6946772859</v>
      </c>
      <c r="BD113" s="283"/>
      <c r="BE113" s="284">
        <v>0.02</v>
      </c>
      <c r="BF113" s="280">
        <v>0</v>
      </c>
      <c r="BG113" s="285"/>
      <c r="BH113" s="286"/>
      <c r="BI113" s="285"/>
      <c r="BJ113" s="280">
        <v>0</v>
      </c>
      <c r="BK113" s="280">
        <v>0</v>
      </c>
      <c r="BL113" s="283"/>
      <c r="BM113" s="287">
        <v>0</v>
      </c>
      <c r="BN113" s="280">
        <v>0</v>
      </c>
      <c r="BO113" s="280">
        <v>0</v>
      </c>
      <c r="BP113" s="280" t="e">
        <v>#REF!</v>
      </c>
      <c r="BQ113" s="288" t="e">
        <v>#REF!</v>
      </c>
      <c r="BR113" s="289"/>
      <c r="BS113" s="290" t="e">
        <v>#REF!</v>
      </c>
      <c r="BU113" s="291">
        <v>281359.92</v>
      </c>
      <c r="BV113" s="291">
        <v>-1.2299169029574841E-2</v>
      </c>
      <c r="BW113" s="292">
        <v>0</v>
      </c>
      <c r="BX113" s="238" t="s">
        <v>859</v>
      </c>
      <c r="BY113" s="435">
        <f t="shared" si="2"/>
        <v>0.70846416086784703</v>
      </c>
      <c r="BZ113" s="435">
        <v>0.74170515809776383</v>
      </c>
      <c r="CA113" s="436">
        <f t="shared" si="3"/>
        <v>3.3240997229916802E-2</v>
      </c>
    </row>
    <row r="114" spans="1:79" s="268" customFormat="1" ht="31.5">
      <c r="A114" s="269">
        <v>101</v>
      </c>
      <c r="B114" s="269" t="s">
        <v>862</v>
      </c>
      <c r="C114" s="269" t="s">
        <v>95</v>
      </c>
      <c r="D114" s="271" t="s">
        <v>863</v>
      </c>
      <c r="E114" s="272">
        <v>41058</v>
      </c>
      <c r="F114" s="238"/>
      <c r="G114" s="238"/>
      <c r="H114" s="272">
        <v>40909</v>
      </c>
      <c r="I114" s="272">
        <v>50405</v>
      </c>
      <c r="J114" s="269"/>
      <c r="K114" s="269" t="s">
        <v>1136</v>
      </c>
      <c r="L114" s="273"/>
      <c r="M114" s="238">
        <v>1</v>
      </c>
      <c r="N114" s="269" t="s">
        <v>1137</v>
      </c>
      <c r="O114" s="269" t="s">
        <v>82</v>
      </c>
      <c r="P114" s="269" t="s">
        <v>1138</v>
      </c>
      <c r="Q114" s="269"/>
      <c r="R114" s="274">
        <v>1010200071</v>
      </c>
      <c r="S114" s="238">
        <v>145</v>
      </c>
      <c r="T114" s="269" t="s">
        <v>131</v>
      </c>
      <c r="U114" s="269">
        <v>361</v>
      </c>
      <c r="V114" s="275">
        <v>361</v>
      </c>
      <c r="W114" s="269">
        <v>0</v>
      </c>
      <c r="X114" s="276">
        <v>29373</v>
      </c>
      <c r="Y114" s="293"/>
      <c r="Z114" s="277">
        <v>261109.79</v>
      </c>
      <c r="AA114" s="277"/>
      <c r="AB114" s="278">
        <v>261109.79</v>
      </c>
      <c r="AC114" s="278">
        <v>261109.79</v>
      </c>
      <c r="AD114" s="278">
        <v>0</v>
      </c>
      <c r="AE114" s="278">
        <v>0</v>
      </c>
      <c r="AF114" s="278">
        <v>723.29581717451526</v>
      </c>
      <c r="AG114" s="278">
        <v>723.29581717451526</v>
      </c>
      <c r="AH114" s="278">
        <v>0</v>
      </c>
      <c r="AI114" s="279">
        <v>723.29581717451526</v>
      </c>
      <c r="AJ114" s="277"/>
      <c r="AK114" s="280" t="e">
        <v>#REF!</v>
      </c>
      <c r="AL114" s="280" t="e">
        <v>#REF!</v>
      </c>
      <c r="AM114" s="281">
        <v>0</v>
      </c>
      <c r="AN114" s="281">
        <v>0</v>
      </c>
      <c r="AO114" s="281">
        <v>0</v>
      </c>
      <c r="AP114" s="282">
        <v>0</v>
      </c>
      <c r="AQ114" s="282">
        <v>0</v>
      </c>
      <c r="AR114" s="282">
        <v>0</v>
      </c>
      <c r="AS114" s="282">
        <v>0</v>
      </c>
      <c r="AT114" s="282">
        <v>0</v>
      </c>
      <c r="AU114" s="282">
        <v>0</v>
      </c>
      <c r="AV114" s="282">
        <v>0</v>
      </c>
      <c r="AW114" s="282">
        <v>0</v>
      </c>
      <c r="AX114" s="282">
        <v>0</v>
      </c>
      <c r="AY114" s="282">
        <v>0</v>
      </c>
      <c r="AZ114" s="282">
        <v>0</v>
      </c>
      <c r="BA114" s="282">
        <v>0</v>
      </c>
      <c r="BB114" s="281">
        <v>0</v>
      </c>
      <c r="BC114" s="281">
        <v>0</v>
      </c>
      <c r="BD114" s="283"/>
      <c r="BE114" s="284">
        <v>0.02</v>
      </c>
      <c r="BF114" s="280">
        <v>0</v>
      </c>
      <c r="BG114" s="285"/>
      <c r="BH114" s="286"/>
      <c r="BI114" s="285"/>
      <c r="BJ114" s="280">
        <v>0</v>
      </c>
      <c r="BK114" s="280">
        <v>0</v>
      </c>
      <c r="BL114" s="283"/>
      <c r="BM114" s="287">
        <v>0</v>
      </c>
      <c r="BN114" s="280">
        <v>0</v>
      </c>
      <c r="BO114" s="280">
        <v>0</v>
      </c>
      <c r="BP114" s="280" t="e">
        <v>#REF!</v>
      </c>
      <c r="BQ114" s="288" t="e">
        <v>#REF!</v>
      </c>
      <c r="BR114" s="289"/>
      <c r="BS114" s="290" t="e">
        <v>#REF!</v>
      </c>
      <c r="BU114" s="291"/>
      <c r="BV114" s="291">
        <v>0</v>
      </c>
      <c r="BW114" s="292">
        <v>0</v>
      </c>
      <c r="BX114" s="238" t="s">
        <v>859</v>
      </c>
      <c r="BY114" s="435">
        <f t="shared" si="2"/>
        <v>1</v>
      </c>
      <c r="BZ114" s="435">
        <v>1</v>
      </c>
      <c r="CA114" s="436">
        <f t="shared" si="3"/>
        <v>0</v>
      </c>
    </row>
    <row r="115" spans="1:79" s="268" customFormat="1" ht="47.25">
      <c r="A115" s="269">
        <v>102</v>
      </c>
      <c r="B115" s="269" t="s">
        <v>862</v>
      </c>
      <c r="C115" s="269" t="s">
        <v>95</v>
      </c>
      <c r="D115" s="271" t="s">
        <v>863</v>
      </c>
      <c r="E115" s="272">
        <v>41058</v>
      </c>
      <c r="F115" s="238"/>
      <c r="G115" s="238"/>
      <c r="H115" s="272">
        <v>40909</v>
      </c>
      <c r="I115" s="272">
        <v>50405</v>
      </c>
      <c r="J115" s="269"/>
      <c r="K115" s="269" t="s">
        <v>1139</v>
      </c>
      <c r="L115" s="273"/>
      <c r="M115" s="238">
        <v>1</v>
      </c>
      <c r="N115" s="269" t="s">
        <v>1140</v>
      </c>
      <c r="O115" s="269" t="s">
        <v>82</v>
      </c>
      <c r="P115" s="269" t="s">
        <v>1141</v>
      </c>
      <c r="Q115" s="269"/>
      <c r="R115" s="274">
        <v>1010200072</v>
      </c>
      <c r="S115" s="238">
        <v>146</v>
      </c>
      <c r="T115" s="269" t="s">
        <v>87</v>
      </c>
      <c r="U115" s="269">
        <v>240</v>
      </c>
      <c r="V115" s="275">
        <v>240</v>
      </c>
      <c r="W115" s="269">
        <v>0</v>
      </c>
      <c r="X115" s="276">
        <v>38047</v>
      </c>
      <c r="Y115" s="293"/>
      <c r="Z115" s="277">
        <v>145023.9</v>
      </c>
      <c r="AA115" s="277"/>
      <c r="AB115" s="278">
        <v>145023.9</v>
      </c>
      <c r="AC115" s="278">
        <v>131731.58781250002</v>
      </c>
      <c r="AD115" s="278">
        <v>13292.312187499978</v>
      </c>
      <c r="AE115" s="278">
        <v>6041.1171874999782</v>
      </c>
      <c r="AF115" s="278">
        <v>604.26625000000001</v>
      </c>
      <c r="AG115" s="278">
        <v>604.26625000000001</v>
      </c>
      <c r="AH115" s="278">
        <v>0</v>
      </c>
      <c r="AI115" s="279">
        <v>604.26625000000001</v>
      </c>
      <c r="AJ115" s="277"/>
      <c r="AK115" s="280" t="e">
        <v>#REF!</v>
      </c>
      <c r="AL115" s="280" t="e">
        <v>#REF!</v>
      </c>
      <c r="AM115" s="281">
        <v>7251.1949999999997</v>
      </c>
      <c r="AN115" s="281">
        <v>7251.1949999999997</v>
      </c>
      <c r="AO115" s="281">
        <v>13292.312187499978</v>
      </c>
      <c r="AP115" s="282">
        <v>12688.045937499977</v>
      </c>
      <c r="AQ115" s="282">
        <v>12083.779687499977</v>
      </c>
      <c r="AR115" s="282">
        <v>11479.513437499976</v>
      </c>
      <c r="AS115" s="282">
        <v>10875.247187499976</v>
      </c>
      <c r="AT115" s="282">
        <v>10270.980937499975</v>
      </c>
      <c r="AU115" s="282">
        <v>9666.7146874999744</v>
      </c>
      <c r="AV115" s="282">
        <v>9062.4484374999738</v>
      </c>
      <c r="AW115" s="282">
        <v>8458.1821874999732</v>
      </c>
      <c r="AX115" s="282">
        <v>7853.9159374999736</v>
      </c>
      <c r="AY115" s="282">
        <v>7249.6496874999739</v>
      </c>
      <c r="AZ115" s="282">
        <v>6645.3834374999742</v>
      </c>
      <c r="BA115" s="282">
        <v>6041.1171874999745</v>
      </c>
      <c r="BB115" s="281">
        <v>9666.7146874999744</v>
      </c>
      <c r="BC115" s="281">
        <v>9666.714687499978</v>
      </c>
      <c r="BD115" s="283"/>
      <c r="BE115" s="284">
        <v>0.02</v>
      </c>
      <c r="BF115" s="280">
        <v>0</v>
      </c>
      <c r="BG115" s="285"/>
      <c r="BH115" s="286"/>
      <c r="BI115" s="285"/>
      <c r="BJ115" s="280">
        <v>0</v>
      </c>
      <c r="BK115" s="280">
        <v>0</v>
      </c>
      <c r="BL115" s="283"/>
      <c r="BM115" s="287">
        <v>0</v>
      </c>
      <c r="BN115" s="280">
        <v>0</v>
      </c>
      <c r="BO115" s="280">
        <v>0</v>
      </c>
      <c r="BP115" s="280" t="e">
        <v>#REF!</v>
      </c>
      <c r="BQ115" s="288" t="e">
        <v>#REF!</v>
      </c>
      <c r="BR115" s="289"/>
      <c r="BS115" s="290" t="e">
        <v>#REF!</v>
      </c>
      <c r="BU115" s="291">
        <v>7251.24</v>
      </c>
      <c r="BV115" s="291">
        <v>4.500000000007276E-2</v>
      </c>
      <c r="BW115" s="292">
        <v>0</v>
      </c>
      <c r="BX115" s="238" t="s">
        <v>859</v>
      </c>
      <c r="BY115" s="435">
        <f t="shared" si="2"/>
        <v>0.90834398890458756</v>
      </c>
      <c r="BZ115" s="435">
        <v>0.95834398890458761</v>
      </c>
      <c r="CA115" s="436">
        <f t="shared" si="3"/>
        <v>5.0000000000000044E-2</v>
      </c>
    </row>
    <row r="116" spans="1:79" s="268" customFormat="1" ht="31.5">
      <c r="A116" s="269">
        <v>103</v>
      </c>
      <c r="B116" s="269" t="s">
        <v>862</v>
      </c>
      <c r="C116" s="269" t="s">
        <v>95</v>
      </c>
      <c r="D116" s="271" t="s">
        <v>863</v>
      </c>
      <c r="E116" s="272">
        <v>41058</v>
      </c>
      <c r="F116" s="238"/>
      <c r="G116" s="238"/>
      <c r="H116" s="272">
        <v>40909</v>
      </c>
      <c r="I116" s="272">
        <v>50405</v>
      </c>
      <c r="J116" s="269"/>
      <c r="K116" s="269" t="s">
        <v>1142</v>
      </c>
      <c r="L116" s="273"/>
      <c r="M116" s="238">
        <v>2.7890000000000001</v>
      </c>
      <c r="N116" s="269" t="s">
        <v>1143</v>
      </c>
      <c r="O116" s="269" t="s">
        <v>82</v>
      </c>
      <c r="P116" s="269" t="s">
        <v>1144</v>
      </c>
      <c r="Q116" s="269"/>
      <c r="R116" s="274">
        <v>1010200073</v>
      </c>
      <c r="S116" s="238">
        <v>147</v>
      </c>
      <c r="T116" s="269" t="s">
        <v>131</v>
      </c>
      <c r="U116" s="269">
        <v>361</v>
      </c>
      <c r="V116" s="275">
        <v>361</v>
      </c>
      <c r="W116" s="269">
        <v>0</v>
      </c>
      <c r="X116" s="276">
        <v>19725</v>
      </c>
      <c r="Y116" s="293"/>
      <c r="Z116" s="277">
        <v>972631.48</v>
      </c>
      <c r="AA116" s="277"/>
      <c r="AB116" s="278">
        <v>972631.48</v>
      </c>
      <c r="AC116" s="278">
        <v>962350.37074792245</v>
      </c>
      <c r="AD116" s="278">
        <v>10281.109252077527</v>
      </c>
      <c r="AE116" s="278">
        <v>0</v>
      </c>
      <c r="AF116" s="278">
        <v>2694.2700277008312</v>
      </c>
      <c r="AG116" s="278">
        <v>2694.2700277008312</v>
      </c>
      <c r="AH116" s="278">
        <v>0</v>
      </c>
      <c r="AI116" s="279">
        <v>2694.2700277008312</v>
      </c>
      <c r="AJ116" s="277"/>
      <c r="AK116" s="280" t="e">
        <v>#REF!</v>
      </c>
      <c r="AL116" s="280" t="e">
        <v>#REF!</v>
      </c>
      <c r="AM116" s="281">
        <v>10281.109252077527</v>
      </c>
      <c r="AN116" s="281">
        <v>10281.109252077527</v>
      </c>
      <c r="AO116" s="281">
        <v>10281.109252077527</v>
      </c>
      <c r="AP116" s="282">
        <v>7586.8392243766957</v>
      </c>
      <c r="AQ116" s="282">
        <v>4892.5691966758641</v>
      </c>
      <c r="AR116" s="282">
        <v>2198.2991689750329</v>
      </c>
      <c r="AS116" s="282">
        <v>0</v>
      </c>
      <c r="AT116" s="282">
        <v>0</v>
      </c>
      <c r="AU116" s="282">
        <v>0</v>
      </c>
      <c r="AV116" s="282">
        <v>0</v>
      </c>
      <c r="AW116" s="282">
        <v>0</v>
      </c>
      <c r="AX116" s="282">
        <v>0</v>
      </c>
      <c r="AY116" s="282">
        <v>0</v>
      </c>
      <c r="AZ116" s="282">
        <v>0</v>
      </c>
      <c r="BA116" s="282">
        <v>0</v>
      </c>
      <c r="BB116" s="281">
        <v>1919.90898785424</v>
      </c>
      <c r="BC116" s="281">
        <v>5140.5546260387637</v>
      </c>
      <c r="BD116" s="283"/>
      <c r="BE116" s="284">
        <v>0.02</v>
      </c>
      <c r="BF116" s="280">
        <v>0</v>
      </c>
      <c r="BG116" s="285"/>
      <c r="BH116" s="286"/>
      <c r="BI116" s="285"/>
      <c r="BJ116" s="280">
        <v>0</v>
      </c>
      <c r="BK116" s="280">
        <v>0</v>
      </c>
      <c r="BL116" s="283"/>
      <c r="BM116" s="287">
        <v>0</v>
      </c>
      <c r="BN116" s="280">
        <v>0</v>
      </c>
      <c r="BO116" s="280">
        <v>0</v>
      </c>
      <c r="BP116" s="280" t="e">
        <v>#REF!</v>
      </c>
      <c r="BQ116" s="288" t="e">
        <v>#REF!</v>
      </c>
      <c r="BR116" s="289"/>
      <c r="BS116" s="290" t="e">
        <v>#REF!</v>
      </c>
      <c r="BU116" s="291">
        <v>10281.11</v>
      </c>
      <c r="BV116" s="291">
        <v>7.4792247323784977E-4</v>
      </c>
      <c r="BW116" s="292">
        <v>0</v>
      </c>
      <c r="BX116" s="238" t="s">
        <v>859</v>
      </c>
      <c r="BY116" s="435">
        <f t="shared" si="2"/>
        <v>0.9894295943905933</v>
      </c>
      <c r="BZ116" s="435">
        <v>1</v>
      </c>
      <c r="CA116" s="436">
        <f t="shared" si="3"/>
        <v>1.0570405609406697E-2</v>
      </c>
    </row>
    <row r="117" spans="1:79" s="268" customFormat="1" ht="31.5">
      <c r="A117" s="269">
        <v>104</v>
      </c>
      <c r="B117" s="269" t="s">
        <v>862</v>
      </c>
      <c r="C117" s="269" t="s">
        <v>95</v>
      </c>
      <c r="D117" s="271" t="s">
        <v>863</v>
      </c>
      <c r="E117" s="272">
        <v>41058</v>
      </c>
      <c r="F117" s="238"/>
      <c r="G117" s="238"/>
      <c r="H117" s="272">
        <v>40909</v>
      </c>
      <c r="I117" s="272">
        <v>50405</v>
      </c>
      <c r="J117" s="269"/>
      <c r="K117" s="269" t="s">
        <v>1145</v>
      </c>
      <c r="L117" s="273"/>
      <c r="M117" s="238">
        <v>1</v>
      </c>
      <c r="N117" s="269" t="s">
        <v>1146</v>
      </c>
      <c r="O117" s="269" t="s">
        <v>82</v>
      </c>
      <c r="P117" s="269" t="s">
        <v>1147</v>
      </c>
      <c r="Q117" s="269"/>
      <c r="R117" s="274">
        <v>1010200075</v>
      </c>
      <c r="S117" s="238">
        <v>148</v>
      </c>
      <c r="T117" s="269" t="s">
        <v>131</v>
      </c>
      <c r="U117" s="269">
        <v>361</v>
      </c>
      <c r="V117" s="275">
        <v>361</v>
      </c>
      <c r="W117" s="269">
        <v>0</v>
      </c>
      <c r="X117" s="276">
        <v>20821</v>
      </c>
      <c r="Y117" s="293"/>
      <c r="Z117" s="277">
        <v>1084301.02</v>
      </c>
      <c r="AA117" s="277"/>
      <c r="AB117" s="278">
        <v>1084301.02</v>
      </c>
      <c r="AC117" s="278">
        <v>1084301.02</v>
      </c>
      <c r="AD117" s="278">
        <v>0</v>
      </c>
      <c r="AE117" s="278">
        <v>0</v>
      </c>
      <c r="AF117" s="278">
        <v>3003.6039335180058</v>
      </c>
      <c r="AG117" s="278">
        <v>3003.6039335180058</v>
      </c>
      <c r="AH117" s="278">
        <v>0</v>
      </c>
      <c r="AI117" s="279">
        <v>3003.6039335180058</v>
      </c>
      <c r="AJ117" s="277"/>
      <c r="AK117" s="280" t="e">
        <v>#REF!</v>
      </c>
      <c r="AL117" s="280" t="e">
        <v>#REF!</v>
      </c>
      <c r="AM117" s="281">
        <v>0</v>
      </c>
      <c r="AN117" s="281">
        <v>0</v>
      </c>
      <c r="AO117" s="281">
        <v>0</v>
      </c>
      <c r="AP117" s="282">
        <v>0</v>
      </c>
      <c r="AQ117" s="282">
        <v>0</v>
      </c>
      <c r="AR117" s="282">
        <v>0</v>
      </c>
      <c r="AS117" s="282">
        <v>0</v>
      </c>
      <c r="AT117" s="282">
        <v>0</v>
      </c>
      <c r="AU117" s="282">
        <v>0</v>
      </c>
      <c r="AV117" s="282">
        <v>0</v>
      </c>
      <c r="AW117" s="282">
        <v>0</v>
      </c>
      <c r="AX117" s="282">
        <v>0</v>
      </c>
      <c r="AY117" s="282">
        <v>0</v>
      </c>
      <c r="AZ117" s="282">
        <v>0</v>
      </c>
      <c r="BA117" s="282">
        <v>0</v>
      </c>
      <c r="BB117" s="281">
        <v>0</v>
      </c>
      <c r="BC117" s="281">
        <v>0</v>
      </c>
      <c r="BD117" s="283"/>
      <c r="BE117" s="284">
        <v>0.02</v>
      </c>
      <c r="BF117" s="280">
        <v>0</v>
      </c>
      <c r="BG117" s="285"/>
      <c r="BH117" s="286"/>
      <c r="BI117" s="285"/>
      <c r="BJ117" s="280">
        <v>0</v>
      </c>
      <c r="BK117" s="280">
        <v>0</v>
      </c>
      <c r="BL117" s="283"/>
      <c r="BM117" s="287">
        <v>0</v>
      </c>
      <c r="BN117" s="280">
        <v>0</v>
      </c>
      <c r="BO117" s="280">
        <v>0</v>
      </c>
      <c r="BP117" s="280" t="e">
        <v>#REF!</v>
      </c>
      <c r="BQ117" s="288" t="e">
        <v>#REF!</v>
      </c>
      <c r="BR117" s="289"/>
      <c r="BS117" s="290" t="e">
        <v>#REF!</v>
      </c>
      <c r="BU117" s="291"/>
      <c r="BV117" s="291">
        <v>0</v>
      </c>
      <c r="BW117" s="292">
        <v>0</v>
      </c>
      <c r="BX117" s="238" t="s">
        <v>859</v>
      </c>
      <c r="BY117" s="435">
        <f t="shared" si="2"/>
        <v>1</v>
      </c>
      <c r="BZ117" s="435">
        <v>1</v>
      </c>
      <c r="CA117" s="436">
        <f t="shared" si="3"/>
        <v>0</v>
      </c>
    </row>
    <row r="118" spans="1:79" s="268" customFormat="1" ht="31.5">
      <c r="A118" s="269">
        <v>105</v>
      </c>
      <c r="B118" s="269" t="s">
        <v>862</v>
      </c>
      <c r="C118" s="269" t="s">
        <v>95</v>
      </c>
      <c r="D118" s="271" t="s">
        <v>863</v>
      </c>
      <c r="E118" s="272">
        <v>41058</v>
      </c>
      <c r="F118" s="238"/>
      <c r="G118" s="238"/>
      <c r="H118" s="272">
        <v>40909</v>
      </c>
      <c r="I118" s="272">
        <v>50405</v>
      </c>
      <c r="J118" s="269"/>
      <c r="K118" s="269" t="s">
        <v>1148</v>
      </c>
      <c r="L118" s="273"/>
      <c r="M118" s="238">
        <v>1</v>
      </c>
      <c r="N118" s="269" t="s">
        <v>1149</v>
      </c>
      <c r="O118" s="269" t="s">
        <v>82</v>
      </c>
      <c r="P118" s="269" t="s">
        <v>1150</v>
      </c>
      <c r="Q118" s="269"/>
      <c r="R118" s="274">
        <v>1010200076</v>
      </c>
      <c r="S118" s="238">
        <v>149</v>
      </c>
      <c r="T118" s="269" t="s">
        <v>131</v>
      </c>
      <c r="U118" s="269">
        <v>361</v>
      </c>
      <c r="V118" s="275">
        <v>361</v>
      </c>
      <c r="W118" s="269">
        <v>0</v>
      </c>
      <c r="X118" s="276">
        <v>22647</v>
      </c>
      <c r="Y118" s="293"/>
      <c r="Z118" s="277">
        <v>778122.26</v>
      </c>
      <c r="AA118" s="277"/>
      <c r="AB118" s="278">
        <v>778122.26</v>
      </c>
      <c r="AC118" s="278">
        <v>778122.26</v>
      </c>
      <c r="AD118" s="278">
        <v>0</v>
      </c>
      <c r="AE118" s="278">
        <v>0</v>
      </c>
      <c r="AF118" s="278">
        <v>2155.4633240997232</v>
      </c>
      <c r="AG118" s="278">
        <v>2155.4633240997232</v>
      </c>
      <c r="AH118" s="278">
        <v>0</v>
      </c>
      <c r="AI118" s="279">
        <v>2155.4633240997232</v>
      </c>
      <c r="AJ118" s="277"/>
      <c r="AK118" s="280" t="e">
        <v>#REF!</v>
      </c>
      <c r="AL118" s="280" t="e">
        <v>#REF!</v>
      </c>
      <c r="AM118" s="281">
        <v>0</v>
      </c>
      <c r="AN118" s="281">
        <v>0</v>
      </c>
      <c r="AO118" s="281">
        <v>0</v>
      </c>
      <c r="AP118" s="282">
        <v>0</v>
      </c>
      <c r="AQ118" s="282">
        <v>0</v>
      </c>
      <c r="AR118" s="282">
        <v>0</v>
      </c>
      <c r="AS118" s="282">
        <v>0</v>
      </c>
      <c r="AT118" s="282">
        <v>0</v>
      </c>
      <c r="AU118" s="282">
        <v>0</v>
      </c>
      <c r="AV118" s="282">
        <v>0</v>
      </c>
      <c r="AW118" s="282">
        <v>0</v>
      </c>
      <c r="AX118" s="282">
        <v>0</v>
      </c>
      <c r="AY118" s="282">
        <v>0</v>
      </c>
      <c r="AZ118" s="282">
        <v>0</v>
      </c>
      <c r="BA118" s="282">
        <v>0</v>
      </c>
      <c r="BB118" s="281">
        <v>0</v>
      </c>
      <c r="BC118" s="281">
        <v>0</v>
      </c>
      <c r="BD118" s="283"/>
      <c r="BE118" s="284">
        <v>0.02</v>
      </c>
      <c r="BF118" s="280">
        <v>0</v>
      </c>
      <c r="BG118" s="285"/>
      <c r="BH118" s="286"/>
      <c r="BI118" s="285"/>
      <c r="BJ118" s="280">
        <v>0</v>
      </c>
      <c r="BK118" s="280">
        <v>0</v>
      </c>
      <c r="BL118" s="283"/>
      <c r="BM118" s="287">
        <v>0</v>
      </c>
      <c r="BN118" s="280">
        <v>0</v>
      </c>
      <c r="BO118" s="280">
        <v>0</v>
      </c>
      <c r="BP118" s="280" t="e">
        <v>#REF!</v>
      </c>
      <c r="BQ118" s="288" t="e">
        <v>#REF!</v>
      </c>
      <c r="BR118" s="289"/>
      <c r="BS118" s="290" t="e">
        <v>#REF!</v>
      </c>
      <c r="BU118" s="291"/>
      <c r="BV118" s="291">
        <v>0</v>
      </c>
      <c r="BW118" s="292">
        <v>0</v>
      </c>
      <c r="BX118" s="238" t="s">
        <v>859</v>
      </c>
      <c r="BY118" s="435">
        <f t="shared" si="2"/>
        <v>1</v>
      </c>
      <c r="BZ118" s="435">
        <v>1</v>
      </c>
      <c r="CA118" s="436">
        <f t="shared" si="3"/>
        <v>0</v>
      </c>
    </row>
    <row r="119" spans="1:79" s="268" customFormat="1" ht="47.25">
      <c r="A119" s="269">
        <v>106</v>
      </c>
      <c r="B119" s="269" t="s">
        <v>862</v>
      </c>
      <c r="C119" s="269" t="s">
        <v>95</v>
      </c>
      <c r="D119" s="271" t="s">
        <v>863</v>
      </c>
      <c r="E119" s="272">
        <v>41058</v>
      </c>
      <c r="F119" s="238"/>
      <c r="G119" s="238"/>
      <c r="H119" s="272">
        <v>40909</v>
      </c>
      <c r="I119" s="272">
        <v>50405</v>
      </c>
      <c r="J119" s="269"/>
      <c r="K119" s="269" t="s">
        <v>1151</v>
      </c>
      <c r="L119" s="273"/>
      <c r="M119" s="238">
        <v>1</v>
      </c>
      <c r="N119" s="269" t="s">
        <v>1152</v>
      </c>
      <c r="O119" s="269" t="s">
        <v>82</v>
      </c>
      <c r="P119" s="269" t="s">
        <v>1153</v>
      </c>
      <c r="Q119" s="269"/>
      <c r="R119" s="274">
        <v>1010200077</v>
      </c>
      <c r="S119" s="238">
        <v>150</v>
      </c>
      <c r="T119" s="269" t="s">
        <v>135</v>
      </c>
      <c r="U119" s="269">
        <v>84</v>
      </c>
      <c r="V119" s="275">
        <v>84</v>
      </c>
      <c r="W119" s="269">
        <v>0</v>
      </c>
      <c r="X119" s="276">
        <v>37742</v>
      </c>
      <c r="Y119" s="293"/>
      <c r="Z119" s="277">
        <v>302250</v>
      </c>
      <c r="AA119" s="277"/>
      <c r="AB119" s="278">
        <v>302250</v>
      </c>
      <c r="AC119" s="278">
        <v>302250</v>
      </c>
      <c r="AD119" s="278">
        <v>0</v>
      </c>
      <c r="AE119" s="278">
        <v>0</v>
      </c>
      <c r="AF119" s="278">
        <v>3598.2142857142858</v>
      </c>
      <c r="AG119" s="278">
        <v>3598.2142857142858</v>
      </c>
      <c r="AH119" s="278">
        <v>0</v>
      </c>
      <c r="AI119" s="279">
        <v>3598.2142857142858</v>
      </c>
      <c r="AJ119" s="277"/>
      <c r="AK119" s="280" t="e">
        <v>#REF!</v>
      </c>
      <c r="AL119" s="280" t="e">
        <v>#REF!</v>
      </c>
      <c r="AM119" s="281">
        <v>0</v>
      </c>
      <c r="AN119" s="281">
        <v>0</v>
      </c>
      <c r="AO119" s="281">
        <v>0</v>
      </c>
      <c r="AP119" s="282">
        <v>0</v>
      </c>
      <c r="AQ119" s="282">
        <v>0</v>
      </c>
      <c r="AR119" s="282">
        <v>0</v>
      </c>
      <c r="AS119" s="282">
        <v>0</v>
      </c>
      <c r="AT119" s="282">
        <v>0</v>
      </c>
      <c r="AU119" s="282">
        <v>0</v>
      </c>
      <c r="AV119" s="282">
        <v>0</v>
      </c>
      <c r="AW119" s="282">
        <v>0</v>
      </c>
      <c r="AX119" s="282">
        <v>0</v>
      </c>
      <c r="AY119" s="282">
        <v>0</v>
      </c>
      <c r="AZ119" s="282">
        <v>0</v>
      </c>
      <c r="BA119" s="282">
        <v>0</v>
      </c>
      <c r="BB119" s="281">
        <v>0</v>
      </c>
      <c r="BC119" s="281">
        <v>0</v>
      </c>
      <c r="BD119" s="283"/>
      <c r="BE119" s="284">
        <v>0.02</v>
      </c>
      <c r="BF119" s="280">
        <v>0</v>
      </c>
      <c r="BG119" s="285"/>
      <c r="BH119" s="286"/>
      <c r="BI119" s="285"/>
      <c r="BJ119" s="280">
        <v>0</v>
      </c>
      <c r="BK119" s="280">
        <v>0</v>
      </c>
      <c r="BL119" s="283"/>
      <c r="BM119" s="287">
        <v>0</v>
      </c>
      <c r="BN119" s="280">
        <v>0</v>
      </c>
      <c r="BO119" s="280">
        <v>0</v>
      </c>
      <c r="BP119" s="280" t="e">
        <v>#REF!</v>
      </c>
      <c r="BQ119" s="288" t="e">
        <v>#REF!</v>
      </c>
      <c r="BR119" s="289"/>
      <c r="BS119" s="290" t="e">
        <v>#REF!</v>
      </c>
      <c r="BU119" s="291"/>
      <c r="BV119" s="291">
        <v>0</v>
      </c>
      <c r="BW119" s="292">
        <v>0</v>
      </c>
      <c r="BX119" s="238" t="s">
        <v>859</v>
      </c>
      <c r="BY119" s="435">
        <f t="shared" si="2"/>
        <v>1</v>
      </c>
      <c r="BZ119" s="435">
        <v>1</v>
      </c>
      <c r="CA119" s="436">
        <f t="shared" si="3"/>
        <v>0</v>
      </c>
    </row>
    <row r="120" spans="1:79" s="268" customFormat="1" ht="47.25">
      <c r="A120" s="269">
        <v>107</v>
      </c>
      <c r="B120" s="269" t="s">
        <v>862</v>
      </c>
      <c r="C120" s="269" t="s">
        <v>95</v>
      </c>
      <c r="D120" s="271" t="s">
        <v>863</v>
      </c>
      <c r="E120" s="272">
        <v>41058</v>
      </c>
      <c r="F120" s="238"/>
      <c r="G120" s="238"/>
      <c r="H120" s="272">
        <v>40909</v>
      </c>
      <c r="I120" s="272">
        <v>50405</v>
      </c>
      <c r="J120" s="269"/>
      <c r="K120" s="269" t="s">
        <v>1154</v>
      </c>
      <c r="L120" s="273"/>
      <c r="M120" s="238">
        <v>1</v>
      </c>
      <c r="N120" s="269" t="s">
        <v>1155</v>
      </c>
      <c r="O120" s="269" t="s">
        <v>82</v>
      </c>
      <c r="P120" s="269" t="s">
        <v>1156</v>
      </c>
      <c r="Q120" s="269"/>
      <c r="R120" s="274">
        <v>1010200078</v>
      </c>
      <c r="S120" s="238">
        <v>151</v>
      </c>
      <c r="T120" s="269" t="s">
        <v>149</v>
      </c>
      <c r="U120" s="269">
        <v>120</v>
      </c>
      <c r="V120" s="275">
        <v>120</v>
      </c>
      <c r="W120" s="269">
        <v>0</v>
      </c>
      <c r="X120" s="276">
        <v>37956</v>
      </c>
      <c r="Y120" s="293"/>
      <c r="Z120" s="277">
        <v>5394</v>
      </c>
      <c r="AA120" s="277"/>
      <c r="AB120" s="278">
        <v>5394</v>
      </c>
      <c r="AC120" s="278">
        <v>5394</v>
      </c>
      <c r="AD120" s="278">
        <v>0</v>
      </c>
      <c r="AE120" s="278">
        <v>0</v>
      </c>
      <c r="AF120" s="278">
        <v>44.95</v>
      </c>
      <c r="AG120" s="278">
        <v>44.95</v>
      </c>
      <c r="AH120" s="278">
        <v>0</v>
      </c>
      <c r="AI120" s="279">
        <v>44.95</v>
      </c>
      <c r="AJ120" s="277"/>
      <c r="AK120" s="280" t="e">
        <v>#REF!</v>
      </c>
      <c r="AL120" s="280" t="e">
        <v>#REF!</v>
      </c>
      <c r="AM120" s="281">
        <v>0</v>
      </c>
      <c r="AN120" s="281">
        <v>0</v>
      </c>
      <c r="AO120" s="281">
        <v>0</v>
      </c>
      <c r="AP120" s="282">
        <v>0</v>
      </c>
      <c r="AQ120" s="282">
        <v>0</v>
      </c>
      <c r="AR120" s="282">
        <v>0</v>
      </c>
      <c r="AS120" s="282">
        <v>0</v>
      </c>
      <c r="AT120" s="282">
        <v>0</v>
      </c>
      <c r="AU120" s="282">
        <v>0</v>
      </c>
      <c r="AV120" s="282">
        <v>0</v>
      </c>
      <c r="AW120" s="282">
        <v>0</v>
      </c>
      <c r="AX120" s="282">
        <v>0</v>
      </c>
      <c r="AY120" s="282">
        <v>0</v>
      </c>
      <c r="AZ120" s="282">
        <v>0</v>
      </c>
      <c r="BA120" s="282">
        <v>0</v>
      </c>
      <c r="BB120" s="281">
        <v>0</v>
      </c>
      <c r="BC120" s="281">
        <v>0</v>
      </c>
      <c r="BD120" s="283"/>
      <c r="BE120" s="284">
        <v>0.02</v>
      </c>
      <c r="BF120" s="280">
        <v>0</v>
      </c>
      <c r="BG120" s="285"/>
      <c r="BH120" s="286"/>
      <c r="BI120" s="285"/>
      <c r="BJ120" s="280">
        <v>0</v>
      </c>
      <c r="BK120" s="280">
        <v>0</v>
      </c>
      <c r="BL120" s="283"/>
      <c r="BM120" s="287">
        <v>0</v>
      </c>
      <c r="BN120" s="280">
        <v>0</v>
      </c>
      <c r="BO120" s="280">
        <v>0</v>
      </c>
      <c r="BP120" s="280" t="e">
        <v>#REF!</v>
      </c>
      <c r="BQ120" s="288" t="e">
        <v>#REF!</v>
      </c>
      <c r="BR120" s="289"/>
      <c r="BS120" s="290" t="e">
        <v>#REF!</v>
      </c>
      <c r="BU120" s="291"/>
      <c r="BV120" s="291">
        <v>0</v>
      </c>
      <c r="BW120" s="292">
        <v>0</v>
      </c>
      <c r="BX120" s="238" t="s">
        <v>859</v>
      </c>
      <c r="BY120" s="435">
        <f t="shared" si="2"/>
        <v>1</v>
      </c>
      <c r="BZ120" s="435">
        <v>1</v>
      </c>
      <c r="CA120" s="436">
        <f t="shared" si="3"/>
        <v>0</v>
      </c>
    </row>
    <row r="121" spans="1:79" s="268" customFormat="1" ht="31.5">
      <c r="A121" s="269">
        <v>108</v>
      </c>
      <c r="B121" s="269" t="s">
        <v>862</v>
      </c>
      <c r="C121" s="269" t="s">
        <v>95</v>
      </c>
      <c r="D121" s="271" t="s">
        <v>863</v>
      </c>
      <c r="E121" s="272">
        <v>41058</v>
      </c>
      <c r="F121" s="238"/>
      <c r="G121" s="238"/>
      <c r="H121" s="272">
        <v>40909</v>
      </c>
      <c r="I121" s="272">
        <v>50405</v>
      </c>
      <c r="J121" s="269"/>
      <c r="K121" s="269" t="s">
        <v>1157</v>
      </c>
      <c r="L121" s="273"/>
      <c r="M121" s="238">
        <v>1</v>
      </c>
      <c r="N121" s="269" t="s">
        <v>1158</v>
      </c>
      <c r="O121" s="269" t="s">
        <v>82</v>
      </c>
      <c r="P121" s="269" t="s">
        <v>1159</v>
      </c>
      <c r="Q121" s="269"/>
      <c r="R121" s="274">
        <v>1010200079</v>
      </c>
      <c r="S121" s="238">
        <v>152</v>
      </c>
      <c r="T121" s="269" t="s">
        <v>131</v>
      </c>
      <c r="U121" s="269">
        <v>361</v>
      </c>
      <c r="V121" s="275">
        <v>361</v>
      </c>
      <c r="W121" s="269">
        <v>0</v>
      </c>
      <c r="X121" s="276">
        <v>18994</v>
      </c>
      <c r="Y121" s="293"/>
      <c r="Z121" s="277">
        <v>593804.02</v>
      </c>
      <c r="AA121" s="277"/>
      <c r="AB121" s="278">
        <v>593804.02</v>
      </c>
      <c r="AC121" s="278">
        <v>593804.02</v>
      </c>
      <c r="AD121" s="278">
        <v>0</v>
      </c>
      <c r="AE121" s="278">
        <v>0</v>
      </c>
      <c r="AF121" s="278">
        <v>1644.8864819944599</v>
      </c>
      <c r="AG121" s="278">
        <v>1644.8864819944599</v>
      </c>
      <c r="AH121" s="278">
        <v>0</v>
      </c>
      <c r="AI121" s="279">
        <v>1644.8864819944599</v>
      </c>
      <c r="AJ121" s="277"/>
      <c r="AK121" s="280" t="e">
        <v>#REF!</v>
      </c>
      <c r="AL121" s="280" t="e">
        <v>#REF!</v>
      </c>
      <c r="AM121" s="281">
        <v>0</v>
      </c>
      <c r="AN121" s="281">
        <v>0</v>
      </c>
      <c r="AO121" s="281">
        <v>0</v>
      </c>
      <c r="AP121" s="282">
        <v>0</v>
      </c>
      <c r="AQ121" s="282">
        <v>0</v>
      </c>
      <c r="AR121" s="282">
        <v>0</v>
      </c>
      <c r="AS121" s="282">
        <v>0</v>
      </c>
      <c r="AT121" s="282">
        <v>0</v>
      </c>
      <c r="AU121" s="282">
        <v>0</v>
      </c>
      <c r="AV121" s="282">
        <v>0</v>
      </c>
      <c r="AW121" s="282">
        <v>0</v>
      </c>
      <c r="AX121" s="282">
        <v>0</v>
      </c>
      <c r="AY121" s="282">
        <v>0</v>
      </c>
      <c r="AZ121" s="282">
        <v>0</v>
      </c>
      <c r="BA121" s="282">
        <v>0</v>
      </c>
      <c r="BB121" s="281">
        <v>0</v>
      </c>
      <c r="BC121" s="281">
        <v>0</v>
      </c>
      <c r="BD121" s="283"/>
      <c r="BE121" s="284">
        <v>0.02</v>
      </c>
      <c r="BF121" s="280">
        <v>0</v>
      </c>
      <c r="BG121" s="285"/>
      <c r="BH121" s="286"/>
      <c r="BI121" s="285"/>
      <c r="BJ121" s="280">
        <v>0</v>
      </c>
      <c r="BK121" s="280">
        <v>0</v>
      </c>
      <c r="BL121" s="283"/>
      <c r="BM121" s="287">
        <v>0</v>
      </c>
      <c r="BN121" s="280">
        <v>0</v>
      </c>
      <c r="BO121" s="280">
        <v>0</v>
      </c>
      <c r="BP121" s="280" t="e">
        <v>#REF!</v>
      </c>
      <c r="BQ121" s="288" t="e">
        <v>#REF!</v>
      </c>
      <c r="BR121" s="289"/>
      <c r="BS121" s="290" t="e">
        <v>#REF!</v>
      </c>
      <c r="BU121" s="291"/>
      <c r="BV121" s="291">
        <v>0</v>
      </c>
      <c r="BW121" s="292">
        <v>0</v>
      </c>
      <c r="BX121" s="238" t="s">
        <v>859</v>
      </c>
      <c r="BY121" s="435">
        <f t="shared" si="2"/>
        <v>1</v>
      </c>
      <c r="BZ121" s="435">
        <v>1</v>
      </c>
      <c r="CA121" s="436">
        <f t="shared" si="3"/>
        <v>0</v>
      </c>
    </row>
    <row r="122" spans="1:79" s="268" customFormat="1" ht="31.5">
      <c r="A122" s="269">
        <v>109</v>
      </c>
      <c r="B122" s="269" t="s">
        <v>862</v>
      </c>
      <c r="C122" s="269" t="s">
        <v>95</v>
      </c>
      <c r="D122" s="271" t="s">
        <v>863</v>
      </c>
      <c r="E122" s="272">
        <v>41058</v>
      </c>
      <c r="F122" s="238"/>
      <c r="G122" s="238"/>
      <c r="H122" s="272">
        <v>40909</v>
      </c>
      <c r="I122" s="272">
        <v>50405</v>
      </c>
      <c r="J122" s="269"/>
      <c r="K122" s="269" t="s">
        <v>1160</v>
      </c>
      <c r="L122" s="273"/>
      <c r="M122" s="238">
        <v>1</v>
      </c>
      <c r="N122" s="269" t="s">
        <v>1161</v>
      </c>
      <c r="O122" s="269" t="s">
        <v>82</v>
      </c>
      <c r="P122" s="269" t="s">
        <v>1162</v>
      </c>
      <c r="Q122" s="269"/>
      <c r="R122" s="274">
        <v>1010200080</v>
      </c>
      <c r="S122" s="238">
        <v>153</v>
      </c>
      <c r="T122" s="269" t="s">
        <v>131</v>
      </c>
      <c r="U122" s="269">
        <v>361</v>
      </c>
      <c r="V122" s="275">
        <v>361</v>
      </c>
      <c r="W122" s="269">
        <v>0</v>
      </c>
      <c r="X122" s="276">
        <v>18994</v>
      </c>
      <c r="Y122" s="293"/>
      <c r="Z122" s="277">
        <v>435653.68</v>
      </c>
      <c r="AA122" s="277"/>
      <c r="AB122" s="278">
        <v>435653.68</v>
      </c>
      <c r="AC122" s="278">
        <v>435653.68</v>
      </c>
      <c r="AD122" s="278">
        <v>0</v>
      </c>
      <c r="AE122" s="278">
        <v>0</v>
      </c>
      <c r="AF122" s="278">
        <v>1206.7968975069252</v>
      </c>
      <c r="AG122" s="278">
        <v>1206.7968975069252</v>
      </c>
      <c r="AH122" s="278">
        <v>0</v>
      </c>
      <c r="AI122" s="279">
        <v>1206.7968975069252</v>
      </c>
      <c r="AJ122" s="277"/>
      <c r="AK122" s="280" t="e">
        <v>#REF!</v>
      </c>
      <c r="AL122" s="280" t="e">
        <v>#REF!</v>
      </c>
      <c r="AM122" s="281">
        <v>0</v>
      </c>
      <c r="AN122" s="281">
        <v>0</v>
      </c>
      <c r="AO122" s="281">
        <v>0</v>
      </c>
      <c r="AP122" s="282">
        <v>0</v>
      </c>
      <c r="AQ122" s="282">
        <v>0</v>
      </c>
      <c r="AR122" s="282">
        <v>0</v>
      </c>
      <c r="AS122" s="282">
        <v>0</v>
      </c>
      <c r="AT122" s="282">
        <v>0</v>
      </c>
      <c r="AU122" s="282">
        <v>0</v>
      </c>
      <c r="AV122" s="282">
        <v>0</v>
      </c>
      <c r="AW122" s="282">
        <v>0</v>
      </c>
      <c r="AX122" s="282">
        <v>0</v>
      </c>
      <c r="AY122" s="282">
        <v>0</v>
      </c>
      <c r="AZ122" s="282">
        <v>0</v>
      </c>
      <c r="BA122" s="282">
        <v>0</v>
      </c>
      <c r="BB122" s="281">
        <v>0</v>
      </c>
      <c r="BC122" s="281">
        <v>0</v>
      </c>
      <c r="BD122" s="283"/>
      <c r="BE122" s="284">
        <v>0.02</v>
      </c>
      <c r="BF122" s="280">
        <v>0</v>
      </c>
      <c r="BG122" s="285"/>
      <c r="BH122" s="286"/>
      <c r="BI122" s="285"/>
      <c r="BJ122" s="280">
        <v>0</v>
      </c>
      <c r="BK122" s="280">
        <v>0</v>
      </c>
      <c r="BL122" s="283"/>
      <c r="BM122" s="287">
        <v>0</v>
      </c>
      <c r="BN122" s="280">
        <v>0</v>
      </c>
      <c r="BO122" s="280">
        <v>0</v>
      </c>
      <c r="BP122" s="280" t="e">
        <v>#REF!</v>
      </c>
      <c r="BQ122" s="288" t="e">
        <v>#REF!</v>
      </c>
      <c r="BR122" s="289"/>
      <c r="BS122" s="290" t="e">
        <v>#REF!</v>
      </c>
      <c r="BU122" s="291"/>
      <c r="BV122" s="291">
        <v>0</v>
      </c>
      <c r="BW122" s="292">
        <v>0</v>
      </c>
      <c r="BX122" s="238" t="s">
        <v>859</v>
      </c>
      <c r="BY122" s="435">
        <f t="shared" si="2"/>
        <v>1</v>
      </c>
      <c r="BZ122" s="435">
        <v>1</v>
      </c>
      <c r="CA122" s="436">
        <f t="shared" si="3"/>
        <v>0</v>
      </c>
    </row>
    <row r="123" spans="1:79" s="268" customFormat="1" ht="31.5">
      <c r="A123" s="269">
        <v>110</v>
      </c>
      <c r="B123" s="269" t="s">
        <v>862</v>
      </c>
      <c r="C123" s="269" t="s">
        <v>95</v>
      </c>
      <c r="D123" s="271" t="s">
        <v>863</v>
      </c>
      <c r="E123" s="272">
        <v>41058</v>
      </c>
      <c r="F123" s="238"/>
      <c r="G123" s="238"/>
      <c r="H123" s="272">
        <v>40909</v>
      </c>
      <c r="I123" s="272">
        <v>50405</v>
      </c>
      <c r="J123" s="269"/>
      <c r="K123" s="269" t="s">
        <v>1163</v>
      </c>
      <c r="L123" s="273"/>
      <c r="M123" s="238">
        <v>1</v>
      </c>
      <c r="N123" s="269" t="s">
        <v>1164</v>
      </c>
      <c r="O123" s="269" t="s">
        <v>82</v>
      </c>
      <c r="P123" s="269" t="s">
        <v>1165</v>
      </c>
      <c r="Q123" s="269"/>
      <c r="R123" s="274">
        <v>1010200081</v>
      </c>
      <c r="S123" s="238">
        <v>154</v>
      </c>
      <c r="T123" s="269" t="s">
        <v>131</v>
      </c>
      <c r="U123" s="269">
        <v>361</v>
      </c>
      <c r="V123" s="275">
        <v>361</v>
      </c>
      <c r="W123" s="269">
        <v>0</v>
      </c>
      <c r="X123" s="276">
        <v>32568</v>
      </c>
      <c r="Y123" s="293"/>
      <c r="Z123" s="277">
        <v>1585391.07</v>
      </c>
      <c r="AA123" s="277"/>
      <c r="AB123" s="278">
        <v>1585391.07</v>
      </c>
      <c r="AC123" s="278">
        <v>1428068.6788739611</v>
      </c>
      <c r="AD123" s="278">
        <v>157322.39112603897</v>
      </c>
      <c r="AE123" s="278">
        <v>104622.41095983399</v>
      </c>
      <c r="AF123" s="278">
        <v>4391.6650138504156</v>
      </c>
      <c r="AG123" s="278">
        <v>4391.6650138504156</v>
      </c>
      <c r="AH123" s="278">
        <v>0</v>
      </c>
      <c r="AI123" s="279">
        <v>4391.6650138504156</v>
      </c>
      <c r="AJ123" s="277"/>
      <c r="AK123" s="280" t="e">
        <v>#REF!</v>
      </c>
      <c r="AL123" s="280" t="e">
        <v>#REF!</v>
      </c>
      <c r="AM123" s="281">
        <v>52699.980166204987</v>
      </c>
      <c r="AN123" s="281">
        <v>52699.980166204987</v>
      </c>
      <c r="AO123" s="281">
        <v>157322.39112603897</v>
      </c>
      <c r="AP123" s="282">
        <v>152930.72611218857</v>
      </c>
      <c r="AQ123" s="282">
        <v>148539.06109833816</v>
      </c>
      <c r="AR123" s="282">
        <v>144147.39608448776</v>
      </c>
      <c r="AS123" s="282">
        <v>139755.73107063735</v>
      </c>
      <c r="AT123" s="282">
        <v>135364.06605678695</v>
      </c>
      <c r="AU123" s="282">
        <v>130972.40104293653</v>
      </c>
      <c r="AV123" s="282">
        <v>126580.73602908611</v>
      </c>
      <c r="AW123" s="282">
        <v>122189.07101523569</v>
      </c>
      <c r="AX123" s="282">
        <v>117797.40600138527</v>
      </c>
      <c r="AY123" s="282">
        <v>113405.74098753485</v>
      </c>
      <c r="AZ123" s="282">
        <v>109014.07597368443</v>
      </c>
      <c r="BA123" s="282">
        <v>104622.41095983401</v>
      </c>
      <c r="BB123" s="281">
        <v>130972.40104293652</v>
      </c>
      <c r="BC123" s="281">
        <v>130972.40104293649</v>
      </c>
      <c r="BD123" s="283"/>
      <c r="BE123" s="284">
        <v>0.02</v>
      </c>
      <c r="BF123" s="280">
        <v>0</v>
      </c>
      <c r="BG123" s="285"/>
      <c r="BH123" s="286"/>
      <c r="BI123" s="285"/>
      <c r="BJ123" s="280">
        <v>0</v>
      </c>
      <c r="BK123" s="280">
        <v>0</v>
      </c>
      <c r="BL123" s="283"/>
      <c r="BM123" s="287">
        <v>0</v>
      </c>
      <c r="BN123" s="280">
        <v>0</v>
      </c>
      <c r="BO123" s="280">
        <v>0</v>
      </c>
      <c r="BP123" s="280" t="e">
        <v>#REF!</v>
      </c>
      <c r="BQ123" s="288" t="e">
        <v>#REF!</v>
      </c>
      <c r="BR123" s="289"/>
      <c r="BS123" s="290" t="e">
        <v>#REF!</v>
      </c>
      <c r="BU123" s="291">
        <v>52700.04</v>
      </c>
      <c r="BV123" s="291">
        <v>5.9833795014128555E-2</v>
      </c>
      <c r="BW123" s="292">
        <v>0</v>
      </c>
      <c r="BX123" s="238" t="s">
        <v>859</v>
      </c>
      <c r="BY123" s="435">
        <f t="shared" si="2"/>
        <v>0.90076745472898434</v>
      </c>
      <c r="BZ123" s="435">
        <v>0.93400845195890125</v>
      </c>
      <c r="CA123" s="436">
        <f t="shared" si="3"/>
        <v>3.3240997229916913E-2</v>
      </c>
    </row>
    <row r="124" spans="1:79" s="268" customFormat="1" ht="31.5" hidden="1">
      <c r="A124" s="269">
        <v>111</v>
      </c>
      <c r="B124" s="269" t="s">
        <v>862</v>
      </c>
      <c r="C124" s="269" t="s">
        <v>95</v>
      </c>
      <c r="D124" s="271" t="s">
        <v>863</v>
      </c>
      <c r="E124" s="272">
        <v>41058</v>
      </c>
      <c r="F124" s="238"/>
      <c r="G124" s="238"/>
      <c r="H124" s="272">
        <v>40909</v>
      </c>
      <c r="I124" s="272">
        <v>50405</v>
      </c>
      <c r="J124" s="269"/>
      <c r="K124" s="269" t="s">
        <v>1166</v>
      </c>
      <c r="L124" s="273"/>
      <c r="M124" s="238">
        <v>1</v>
      </c>
      <c r="N124" s="269" t="s">
        <v>1167</v>
      </c>
      <c r="O124" s="269" t="s">
        <v>82</v>
      </c>
      <c r="P124" s="269" t="s">
        <v>1168</v>
      </c>
      <c r="Q124" s="269"/>
      <c r="R124" s="274">
        <v>1010200082</v>
      </c>
      <c r="S124" s="238">
        <v>155</v>
      </c>
      <c r="T124" s="269" t="s">
        <v>131</v>
      </c>
      <c r="U124" s="269">
        <v>361</v>
      </c>
      <c r="V124" s="275">
        <v>361</v>
      </c>
      <c r="W124" s="269">
        <v>0</v>
      </c>
      <c r="X124" s="276">
        <v>18994</v>
      </c>
      <c r="Y124" s="293"/>
      <c r="Z124" s="277">
        <v>435653.68</v>
      </c>
      <c r="AA124" s="277"/>
      <c r="AB124" s="278">
        <v>0</v>
      </c>
      <c r="AC124" s="278">
        <v>435653.68</v>
      </c>
      <c r="AD124" s="278">
        <v>0</v>
      </c>
      <c r="AE124" s="278">
        <v>0</v>
      </c>
      <c r="AF124" s="278">
        <v>1206.7968975069252</v>
      </c>
      <c r="AG124" s="278">
        <v>1206.7968975069252</v>
      </c>
      <c r="AH124" s="278">
        <v>0</v>
      </c>
      <c r="AI124" s="279">
        <v>0</v>
      </c>
      <c r="AJ124" s="277"/>
      <c r="AK124" s="280" t="e">
        <v>#REF!</v>
      </c>
      <c r="AL124" s="280" t="e">
        <v>#REF!</v>
      </c>
      <c r="AM124" s="281">
        <v>0</v>
      </c>
      <c r="AN124" s="281">
        <v>0</v>
      </c>
      <c r="AO124" s="281">
        <v>0</v>
      </c>
      <c r="AP124" s="282">
        <v>0</v>
      </c>
      <c r="AQ124" s="282">
        <v>0</v>
      </c>
      <c r="AR124" s="282">
        <v>0</v>
      </c>
      <c r="AS124" s="282">
        <v>0</v>
      </c>
      <c r="AT124" s="282">
        <v>0</v>
      </c>
      <c r="AU124" s="282">
        <v>0</v>
      </c>
      <c r="AV124" s="282">
        <v>0</v>
      </c>
      <c r="AW124" s="282">
        <v>0</v>
      </c>
      <c r="AX124" s="282">
        <v>0</v>
      </c>
      <c r="AY124" s="282">
        <v>0</v>
      </c>
      <c r="AZ124" s="282">
        <v>0</v>
      </c>
      <c r="BA124" s="282">
        <v>0</v>
      </c>
      <c r="BB124" s="281">
        <v>0</v>
      </c>
      <c r="BC124" s="281">
        <v>0</v>
      </c>
      <c r="BD124" s="283"/>
      <c r="BE124" s="284">
        <v>0.02</v>
      </c>
      <c r="BF124" s="280">
        <v>0</v>
      </c>
      <c r="BG124" s="285"/>
      <c r="BH124" s="286"/>
      <c r="BI124" s="285"/>
      <c r="BJ124" s="280">
        <v>0</v>
      </c>
      <c r="BK124" s="280">
        <v>0</v>
      </c>
      <c r="BL124" s="283"/>
      <c r="BM124" s="287">
        <v>0</v>
      </c>
      <c r="BN124" s="280">
        <v>0</v>
      </c>
      <c r="BO124" s="280">
        <v>0</v>
      </c>
      <c r="BP124" s="280" t="e">
        <v>#REF!</v>
      </c>
      <c r="BQ124" s="288" t="e">
        <v>#REF!</v>
      </c>
      <c r="BR124" s="289"/>
      <c r="BS124" s="290" t="e">
        <v>#REF!</v>
      </c>
      <c r="BU124" s="291"/>
      <c r="BV124" s="291">
        <v>0</v>
      </c>
      <c r="BW124" s="292">
        <v>0</v>
      </c>
      <c r="BX124" s="238" t="s">
        <v>859</v>
      </c>
      <c r="BY124" s="435">
        <f t="shared" si="2"/>
        <v>1</v>
      </c>
      <c r="BZ124" s="435">
        <v>1</v>
      </c>
      <c r="CA124" s="436">
        <f t="shared" si="3"/>
        <v>0</v>
      </c>
    </row>
    <row r="125" spans="1:79" s="268" customFormat="1" ht="31.5">
      <c r="A125" s="269">
        <v>112</v>
      </c>
      <c r="B125" s="269" t="s">
        <v>862</v>
      </c>
      <c r="C125" s="269" t="s">
        <v>95</v>
      </c>
      <c r="D125" s="271" t="s">
        <v>863</v>
      </c>
      <c r="E125" s="272">
        <v>41058</v>
      </c>
      <c r="F125" s="238"/>
      <c r="G125" s="238"/>
      <c r="H125" s="272">
        <v>40909</v>
      </c>
      <c r="I125" s="272">
        <v>50405</v>
      </c>
      <c r="J125" s="269"/>
      <c r="K125" s="269" t="s">
        <v>1169</v>
      </c>
      <c r="L125" s="273"/>
      <c r="M125" s="238">
        <v>1</v>
      </c>
      <c r="N125" s="269" t="s">
        <v>1170</v>
      </c>
      <c r="O125" s="269" t="s">
        <v>82</v>
      </c>
      <c r="P125" s="269" t="s">
        <v>1171</v>
      </c>
      <c r="Q125" s="269"/>
      <c r="R125" s="274">
        <v>1010200083</v>
      </c>
      <c r="S125" s="238">
        <v>156</v>
      </c>
      <c r="T125" s="269" t="s">
        <v>131</v>
      </c>
      <c r="U125" s="269">
        <v>361</v>
      </c>
      <c r="V125" s="275">
        <v>361</v>
      </c>
      <c r="W125" s="269">
        <v>0</v>
      </c>
      <c r="X125" s="276">
        <v>19360</v>
      </c>
      <c r="Y125" s="293"/>
      <c r="Z125" s="277">
        <v>443327.54</v>
      </c>
      <c r="AA125" s="277"/>
      <c r="AB125" s="278">
        <v>443327.54</v>
      </c>
      <c r="AC125" s="278">
        <v>443327.54</v>
      </c>
      <c r="AD125" s="278">
        <v>0</v>
      </c>
      <c r="AE125" s="278">
        <v>0</v>
      </c>
      <c r="AF125" s="278">
        <v>1228.0541274238226</v>
      </c>
      <c r="AG125" s="278">
        <v>1228.0541274238226</v>
      </c>
      <c r="AH125" s="278">
        <v>0</v>
      </c>
      <c r="AI125" s="279">
        <v>1228.0541274238226</v>
      </c>
      <c r="AJ125" s="277"/>
      <c r="AK125" s="280" t="e">
        <v>#REF!</v>
      </c>
      <c r="AL125" s="280" t="e">
        <v>#REF!</v>
      </c>
      <c r="AM125" s="281">
        <v>0</v>
      </c>
      <c r="AN125" s="281">
        <v>0</v>
      </c>
      <c r="AO125" s="281">
        <v>0</v>
      </c>
      <c r="AP125" s="282">
        <v>0</v>
      </c>
      <c r="AQ125" s="282">
        <v>0</v>
      </c>
      <c r="AR125" s="282">
        <v>0</v>
      </c>
      <c r="AS125" s="282">
        <v>0</v>
      </c>
      <c r="AT125" s="282">
        <v>0</v>
      </c>
      <c r="AU125" s="282">
        <v>0</v>
      </c>
      <c r="AV125" s="282">
        <v>0</v>
      </c>
      <c r="AW125" s="282">
        <v>0</v>
      </c>
      <c r="AX125" s="282">
        <v>0</v>
      </c>
      <c r="AY125" s="282">
        <v>0</v>
      </c>
      <c r="AZ125" s="282">
        <v>0</v>
      </c>
      <c r="BA125" s="282">
        <v>0</v>
      </c>
      <c r="BB125" s="281">
        <v>0</v>
      </c>
      <c r="BC125" s="281">
        <v>0</v>
      </c>
      <c r="BD125" s="283"/>
      <c r="BE125" s="284">
        <v>0.02</v>
      </c>
      <c r="BF125" s="280">
        <v>0</v>
      </c>
      <c r="BG125" s="285"/>
      <c r="BH125" s="286"/>
      <c r="BI125" s="285"/>
      <c r="BJ125" s="280">
        <v>0</v>
      </c>
      <c r="BK125" s="280">
        <v>0</v>
      </c>
      <c r="BL125" s="283"/>
      <c r="BM125" s="287">
        <v>0</v>
      </c>
      <c r="BN125" s="280">
        <v>0</v>
      </c>
      <c r="BO125" s="280">
        <v>0</v>
      </c>
      <c r="BP125" s="280" t="e">
        <v>#REF!</v>
      </c>
      <c r="BQ125" s="288" t="e">
        <v>#REF!</v>
      </c>
      <c r="BR125" s="289"/>
      <c r="BS125" s="290" t="e">
        <v>#REF!</v>
      </c>
      <c r="BU125" s="291"/>
      <c r="BV125" s="291">
        <v>0</v>
      </c>
      <c r="BW125" s="292">
        <v>0</v>
      </c>
      <c r="BX125" s="238" t="s">
        <v>859</v>
      </c>
      <c r="BY125" s="435">
        <f t="shared" si="2"/>
        <v>1</v>
      </c>
      <c r="BZ125" s="435">
        <v>1</v>
      </c>
      <c r="CA125" s="436">
        <f t="shared" si="3"/>
        <v>0</v>
      </c>
    </row>
    <row r="126" spans="1:79" s="268" customFormat="1" ht="31.5">
      <c r="A126" s="269">
        <v>113</v>
      </c>
      <c r="B126" s="269" t="s">
        <v>862</v>
      </c>
      <c r="C126" s="269" t="s">
        <v>95</v>
      </c>
      <c r="D126" s="271" t="s">
        <v>863</v>
      </c>
      <c r="E126" s="272">
        <v>41058</v>
      </c>
      <c r="F126" s="238"/>
      <c r="G126" s="238"/>
      <c r="H126" s="272">
        <v>40909</v>
      </c>
      <c r="I126" s="272">
        <v>50405</v>
      </c>
      <c r="J126" s="269"/>
      <c r="K126" s="269" t="s">
        <v>1172</v>
      </c>
      <c r="L126" s="273"/>
      <c r="M126" s="238">
        <v>1</v>
      </c>
      <c r="N126" s="269" t="s">
        <v>1173</v>
      </c>
      <c r="O126" s="269" t="s">
        <v>82</v>
      </c>
      <c r="P126" s="269" t="s">
        <v>1174</v>
      </c>
      <c r="Q126" s="269"/>
      <c r="R126" s="274">
        <v>1010200084</v>
      </c>
      <c r="S126" s="238">
        <v>157</v>
      </c>
      <c r="T126" s="269" t="s">
        <v>131</v>
      </c>
      <c r="U126" s="269">
        <v>361</v>
      </c>
      <c r="V126" s="275">
        <v>361</v>
      </c>
      <c r="W126" s="269">
        <v>0</v>
      </c>
      <c r="X126" s="276">
        <v>18994</v>
      </c>
      <c r="Y126" s="293"/>
      <c r="Z126" s="277">
        <v>323259.65999999997</v>
      </c>
      <c r="AA126" s="277"/>
      <c r="AB126" s="278">
        <v>323259.65999999997</v>
      </c>
      <c r="AC126" s="278">
        <v>323259.65999999997</v>
      </c>
      <c r="AD126" s="278">
        <v>0</v>
      </c>
      <c r="AE126" s="278">
        <v>0</v>
      </c>
      <c r="AF126" s="278">
        <v>895.45612188365646</v>
      </c>
      <c r="AG126" s="278">
        <v>895.45612188365646</v>
      </c>
      <c r="AH126" s="278">
        <v>0</v>
      </c>
      <c r="AI126" s="279">
        <v>895.45612188365646</v>
      </c>
      <c r="AJ126" s="277"/>
      <c r="AK126" s="280" t="e">
        <v>#REF!</v>
      </c>
      <c r="AL126" s="280" t="e">
        <v>#REF!</v>
      </c>
      <c r="AM126" s="281">
        <v>0</v>
      </c>
      <c r="AN126" s="281">
        <v>0</v>
      </c>
      <c r="AO126" s="281">
        <v>0</v>
      </c>
      <c r="AP126" s="282">
        <v>0</v>
      </c>
      <c r="AQ126" s="282">
        <v>0</v>
      </c>
      <c r="AR126" s="282">
        <v>0</v>
      </c>
      <c r="AS126" s="282">
        <v>0</v>
      </c>
      <c r="AT126" s="282">
        <v>0</v>
      </c>
      <c r="AU126" s="282">
        <v>0</v>
      </c>
      <c r="AV126" s="282">
        <v>0</v>
      </c>
      <c r="AW126" s="282">
        <v>0</v>
      </c>
      <c r="AX126" s="282">
        <v>0</v>
      </c>
      <c r="AY126" s="282">
        <v>0</v>
      </c>
      <c r="AZ126" s="282">
        <v>0</v>
      </c>
      <c r="BA126" s="282">
        <v>0</v>
      </c>
      <c r="BB126" s="281">
        <v>0</v>
      </c>
      <c r="BC126" s="281">
        <v>0</v>
      </c>
      <c r="BD126" s="283"/>
      <c r="BE126" s="284">
        <v>0.02</v>
      </c>
      <c r="BF126" s="280">
        <v>0</v>
      </c>
      <c r="BG126" s="285"/>
      <c r="BH126" s="286"/>
      <c r="BI126" s="285"/>
      <c r="BJ126" s="280">
        <v>0</v>
      </c>
      <c r="BK126" s="280">
        <v>0</v>
      </c>
      <c r="BL126" s="283"/>
      <c r="BM126" s="287">
        <v>0</v>
      </c>
      <c r="BN126" s="280">
        <v>0</v>
      </c>
      <c r="BO126" s="280">
        <v>0</v>
      </c>
      <c r="BP126" s="280" t="e">
        <v>#REF!</v>
      </c>
      <c r="BQ126" s="288" t="e">
        <v>#REF!</v>
      </c>
      <c r="BR126" s="289"/>
      <c r="BS126" s="290" t="e">
        <v>#REF!</v>
      </c>
      <c r="BU126" s="291"/>
      <c r="BV126" s="291">
        <v>0</v>
      </c>
      <c r="BW126" s="292">
        <v>0</v>
      </c>
      <c r="BX126" s="238" t="s">
        <v>859</v>
      </c>
      <c r="BY126" s="435">
        <f t="shared" si="2"/>
        <v>1</v>
      </c>
      <c r="BZ126" s="435">
        <v>1</v>
      </c>
      <c r="CA126" s="436">
        <f t="shared" si="3"/>
        <v>0</v>
      </c>
    </row>
    <row r="127" spans="1:79" s="268" customFormat="1" ht="47.25">
      <c r="A127" s="269">
        <v>114</v>
      </c>
      <c r="B127" s="269" t="s">
        <v>862</v>
      </c>
      <c r="C127" s="269" t="s">
        <v>95</v>
      </c>
      <c r="D127" s="271" t="s">
        <v>863</v>
      </c>
      <c r="E127" s="272">
        <v>41058</v>
      </c>
      <c r="F127" s="238"/>
      <c r="G127" s="238"/>
      <c r="H127" s="272">
        <v>40909</v>
      </c>
      <c r="I127" s="272">
        <v>50405</v>
      </c>
      <c r="J127" s="269"/>
      <c r="K127" s="269" t="s">
        <v>1175</v>
      </c>
      <c r="L127" s="273"/>
      <c r="M127" s="238">
        <v>1</v>
      </c>
      <c r="N127" s="269" t="s">
        <v>1176</v>
      </c>
      <c r="O127" s="269" t="s">
        <v>82</v>
      </c>
      <c r="P127" s="269" t="s">
        <v>1177</v>
      </c>
      <c r="Q127" s="269"/>
      <c r="R127" s="274">
        <v>1010200086</v>
      </c>
      <c r="S127" s="238">
        <v>158</v>
      </c>
      <c r="T127" s="269" t="s">
        <v>87</v>
      </c>
      <c r="U127" s="269">
        <v>240</v>
      </c>
      <c r="V127" s="275">
        <v>240</v>
      </c>
      <c r="W127" s="269">
        <v>0</v>
      </c>
      <c r="X127" s="276">
        <v>33117</v>
      </c>
      <c r="Y127" s="293"/>
      <c r="Z127" s="277">
        <v>231444.25</v>
      </c>
      <c r="AA127" s="277"/>
      <c r="AB127" s="278">
        <v>231444.25</v>
      </c>
      <c r="AC127" s="278">
        <v>164903.94999999998</v>
      </c>
      <c r="AD127" s="278">
        <v>66540.300000000017</v>
      </c>
      <c r="AE127" s="278">
        <v>54968.087500000016</v>
      </c>
      <c r="AF127" s="278">
        <v>964.35104166666667</v>
      </c>
      <c r="AG127" s="278">
        <v>964.35104166666667</v>
      </c>
      <c r="AH127" s="278">
        <v>0</v>
      </c>
      <c r="AI127" s="279">
        <v>964.35104166666667</v>
      </c>
      <c r="AJ127" s="277"/>
      <c r="AK127" s="280" t="e">
        <v>#REF!</v>
      </c>
      <c r="AL127" s="280" t="e">
        <v>#REF!</v>
      </c>
      <c r="AM127" s="281">
        <v>11572.2125</v>
      </c>
      <c r="AN127" s="281">
        <v>11572.2125</v>
      </c>
      <c r="AO127" s="281">
        <v>66540.300000000017</v>
      </c>
      <c r="AP127" s="282">
        <v>65575.948958333349</v>
      </c>
      <c r="AQ127" s="282">
        <v>64611.59791666668</v>
      </c>
      <c r="AR127" s="282">
        <v>63647.246875000012</v>
      </c>
      <c r="AS127" s="282">
        <v>62682.895833333343</v>
      </c>
      <c r="AT127" s="282">
        <v>61718.544791666674</v>
      </c>
      <c r="AU127" s="282">
        <v>60754.193750000006</v>
      </c>
      <c r="AV127" s="282">
        <v>59789.842708333337</v>
      </c>
      <c r="AW127" s="282">
        <v>58825.491666666669</v>
      </c>
      <c r="AX127" s="282">
        <v>57861.140625</v>
      </c>
      <c r="AY127" s="282">
        <v>56896.789583333331</v>
      </c>
      <c r="AZ127" s="282">
        <v>55932.438541666663</v>
      </c>
      <c r="BA127" s="282">
        <v>54968.087499999994</v>
      </c>
      <c r="BB127" s="281">
        <v>60754.193749999991</v>
      </c>
      <c r="BC127" s="281">
        <v>60754.19375000002</v>
      </c>
      <c r="BD127" s="283"/>
      <c r="BE127" s="284">
        <v>0.02</v>
      </c>
      <c r="BF127" s="280">
        <v>0</v>
      </c>
      <c r="BG127" s="285"/>
      <c r="BH127" s="286"/>
      <c r="BI127" s="285"/>
      <c r="BJ127" s="280">
        <v>0</v>
      </c>
      <c r="BK127" s="280">
        <v>0</v>
      </c>
      <c r="BL127" s="283"/>
      <c r="BM127" s="287">
        <v>0</v>
      </c>
      <c r="BN127" s="280">
        <v>0</v>
      </c>
      <c r="BO127" s="280">
        <v>0</v>
      </c>
      <c r="BP127" s="280" t="e">
        <v>#REF!</v>
      </c>
      <c r="BQ127" s="288" t="e">
        <v>#REF!</v>
      </c>
      <c r="BR127" s="289"/>
      <c r="BS127" s="290" t="e">
        <v>#REF!</v>
      </c>
      <c r="BU127" s="291">
        <v>11572.2</v>
      </c>
      <c r="BV127" s="291">
        <v>-1.2499999998908606E-2</v>
      </c>
      <c r="BW127" s="292">
        <v>0</v>
      </c>
      <c r="BX127" s="238" t="s">
        <v>859</v>
      </c>
      <c r="BY127" s="435">
        <f t="shared" si="2"/>
        <v>0.71249966244570773</v>
      </c>
      <c r="BZ127" s="435">
        <v>0.76249966244570766</v>
      </c>
      <c r="CA127" s="436">
        <f t="shared" si="3"/>
        <v>4.9999999999999933E-2</v>
      </c>
    </row>
    <row r="128" spans="1:79" s="268" customFormat="1" ht="31.5">
      <c r="A128" s="269">
        <v>115</v>
      </c>
      <c r="B128" s="269" t="s">
        <v>862</v>
      </c>
      <c r="C128" s="269" t="s">
        <v>95</v>
      </c>
      <c r="D128" s="271" t="s">
        <v>863</v>
      </c>
      <c r="E128" s="272">
        <v>41058</v>
      </c>
      <c r="F128" s="238"/>
      <c r="G128" s="238"/>
      <c r="H128" s="272">
        <v>40909</v>
      </c>
      <c r="I128" s="272">
        <v>50405</v>
      </c>
      <c r="J128" s="269"/>
      <c r="K128" s="269" t="s">
        <v>1178</v>
      </c>
      <c r="L128" s="273"/>
      <c r="M128" s="238">
        <v>1</v>
      </c>
      <c r="N128" s="269" t="s">
        <v>1179</v>
      </c>
      <c r="O128" s="269" t="s">
        <v>82</v>
      </c>
      <c r="P128" s="269" t="s">
        <v>1180</v>
      </c>
      <c r="Q128" s="269"/>
      <c r="R128" s="274">
        <v>1010200087</v>
      </c>
      <c r="S128" s="238">
        <v>159</v>
      </c>
      <c r="T128" s="269" t="s">
        <v>131</v>
      </c>
      <c r="U128" s="269">
        <v>361</v>
      </c>
      <c r="V128" s="275">
        <v>361</v>
      </c>
      <c r="W128" s="269">
        <v>0</v>
      </c>
      <c r="X128" s="276">
        <v>19725</v>
      </c>
      <c r="Y128" s="293"/>
      <c r="Z128" s="277">
        <v>323259.65999999997</v>
      </c>
      <c r="AA128" s="277"/>
      <c r="AB128" s="278">
        <v>323259.65999999997</v>
      </c>
      <c r="AC128" s="278">
        <v>323259.65999999997</v>
      </c>
      <c r="AD128" s="278">
        <v>0</v>
      </c>
      <c r="AE128" s="278">
        <v>0</v>
      </c>
      <c r="AF128" s="278">
        <v>895.45612188365646</v>
      </c>
      <c r="AG128" s="278">
        <v>895.45612188365646</v>
      </c>
      <c r="AH128" s="278">
        <v>0</v>
      </c>
      <c r="AI128" s="279">
        <v>895.45612188365646</v>
      </c>
      <c r="AJ128" s="277"/>
      <c r="AK128" s="280" t="e">
        <v>#REF!</v>
      </c>
      <c r="AL128" s="280" t="e">
        <v>#REF!</v>
      </c>
      <c r="AM128" s="281">
        <v>0</v>
      </c>
      <c r="AN128" s="281">
        <v>0</v>
      </c>
      <c r="AO128" s="281">
        <v>0</v>
      </c>
      <c r="AP128" s="282">
        <v>0</v>
      </c>
      <c r="AQ128" s="282">
        <v>0</v>
      </c>
      <c r="AR128" s="282">
        <v>0</v>
      </c>
      <c r="AS128" s="282">
        <v>0</v>
      </c>
      <c r="AT128" s="282">
        <v>0</v>
      </c>
      <c r="AU128" s="282">
        <v>0</v>
      </c>
      <c r="AV128" s="282">
        <v>0</v>
      </c>
      <c r="AW128" s="282">
        <v>0</v>
      </c>
      <c r="AX128" s="282">
        <v>0</v>
      </c>
      <c r="AY128" s="282">
        <v>0</v>
      </c>
      <c r="AZ128" s="282">
        <v>0</v>
      </c>
      <c r="BA128" s="282">
        <v>0</v>
      </c>
      <c r="BB128" s="281">
        <v>0</v>
      </c>
      <c r="BC128" s="281">
        <v>0</v>
      </c>
      <c r="BD128" s="283"/>
      <c r="BE128" s="284">
        <v>0.02</v>
      </c>
      <c r="BF128" s="280">
        <v>0</v>
      </c>
      <c r="BG128" s="285"/>
      <c r="BH128" s="286"/>
      <c r="BI128" s="285"/>
      <c r="BJ128" s="280">
        <v>0</v>
      </c>
      <c r="BK128" s="280">
        <v>0</v>
      </c>
      <c r="BL128" s="283"/>
      <c r="BM128" s="287">
        <v>0</v>
      </c>
      <c r="BN128" s="280">
        <v>0</v>
      </c>
      <c r="BO128" s="280">
        <v>0</v>
      </c>
      <c r="BP128" s="280" t="e">
        <v>#REF!</v>
      </c>
      <c r="BQ128" s="288" t="e">
        <v>#REF!</v>
      </c>
      <c r="BR128" s="289"/>
      <c r="BS128" s="290" t="e">
        <v>#REF!</v>
      </c>
      <c r="BU128" s="291"/>
      <c r="BV128" s="291">
        <v>0</v>
      </c>
      <c r="BW128" s="292">
        <v>0</v>
      </c>
      <c r="BX128" s="238" t="s">
        <v>859</v>
      </c>
      <c r="BY128" s="435">
        <f t="shared" si="2"/>
        <v>1</v>
      </c>
      <c r="BZ128" s="435">
        <v>1</v>
      </c>
      <c r="CA128" s="436">
        <f t="shared" si="3"/>
        <v>0</v>
      </c>
    </row>
    <row r="129" spans="1:79" s="268" customFormat="1" ht="31.5">
      <c r="A129" s="269">
        <v>116</v>
      </c>
      <c r="B129" s="269" t="s">
        <v>862</v>
      </c>
      <c r="C129" s="269" t="s">
        <v>95</v>
      </c>
      <c r="D129" s="271" t="s">
        <v>863</v>
      </c>
      <c r="E129" s="272">
        <v>41058</v>
      </c>
      <c r="F129" s="238"/>
      <c r="G129" s="238"/>
      <c r="H129" s="272">
        <v>40909</v>
      </c>
      <c r="I129" s="272">
        <v>50405</v>
      </c>
      <c r="J129" s="269"/>
      <c r="K129" s="269" t="s">
        <v>1181</v>
      </c>
      <c r="L129" s="273"/>
      <c r="M129" s="238">
        <v>1</v>
      </c>
      <c r="N129" s="269" t="s">
        <v>1182</v>
      </c>
      <c r="O129" s="269" t="s">
        <v>82</v>
      </c>
      <c r="P129" s="269" t="s">
        <v>1183</v>
      </c>
      <c r="Q129" s="269"/>
      <c r="R129" s="274">
        <v>1010200088</v>
      </c>
      <c r="S129" s="238">
        <v>160</v>
      </c>
      <c r="T129" s="269" t="s">
        <v>131</v>
      </c>
      <c r="U129" s="269">
        <v>361</v>
      </c>
      <c r="V129" s="275">
        <v>361</v>
      </c>
      <c r="W129" s="269">
        <v>0</v>
      </c>
      <c r="X129" s="276">
        <v>19360</v>
      </c>
      <c r="Y129" s="293"/>
      <c r="Z129" s="277">
        <v>323259.65999999997</v>
      </c>
      <c r="AA129" s="277"/>
      <c r="AB129" s="278">
        <v>323259.65999999997</v>
      </c>
      <c r="AC129" s="278">
        <v>323259.65999999997</v>
      </c>
      <c r="AD129" s="278">
        <v>0</v>
      </c>
      <c r="AE129" s="278">
        <v>0</v>
      </c>
      <c r="AF129" s="278">
        <v>895.45612188365646</v>
      </c>
      <c r="AG129" s="278">
        <v>895.45612188365646</v>
      </c>
      <c r="AH129" s="278">
        <v>0</v>
      </c>
      <c r="AI129" s="279">
        <v>895.45612188365646</v>
      </c>
      <c r="AJ129" s="277"/>
      <c r="AK129" s="280" t="e">
        <v>#REF!</v>
      </c>
      <c r="AL129" s="280" t="e">
        <v>#REF!</v>
      </c>
      <c r="AM129" s="281">
        <v>0</v>
      </c>
      <c r="AN129" s="281">
        <v>0</v>
      </c>
      <c r="AO129" s="281">
        <v>0</v>
      </c>
      <c r="AP129" s="282">
        <v>0</v>
      </c>
      <c r="AQ129" s="282">
        <v>0</v>
      </c>
      <c r="AR129" s="282">
        <v>0</v>
      </c>
      <c r="AS129" s="282">
        <v>0</v>
      </c>
      <c r="AT129" s="282">
        <v>0</v>
      </c>
      <c r="AU129" s="282">
        <v>0</v>
      </c>
      <c r="AV129" s="282">
        <v>0</v>
      </c>
      <c r="AW129" s="282">
        <v>0</v>
      </c>
      <c r="AX129" s="282">
        <v>0</v>
      </c>
      <c r="AY129" s="282">
        <v>0</v>
      </c>
      <c r="AZ129" s="282">
        <v>0</v>
      </c>
      <c r="BA129" s="282">
        <v>0</v>
      </c>
      <c r="BB129" s="281">
        <v>0</v>
      </c>
      <c r="BC129" s="281">
        <v>0</v>
      </c>
      <c r="BD129" s="283"/>
      <c r="BE129" s="284">
        <v>0.02</v>
      </c>
      <c r="BF129" s="280">
        <v>0</v>
      </c>
      <c r="BG129" s="285"/>
      <c r="BH129" s="286"/>
      <c r="BI129" s="285"/>
      <c r="BJ129" s="280">
        <v>0</v>
      </c>
      <c r="BK129" s="280">
        <v>0</v>
      </c>
      <c r="BL129" s="283"/>
      <c r="BM129" s="287">
        <v>0</v>
      </c>
      <c r="BN129" s="280">
        <v>0</v>
      </c>
      <c r="BO129" s="280">
        <v>0</v>
      </c>
      <c r="BP129" s="280" t="e">
        <v>#REF!</v>
      </c>
      <c r="BQ129" s="288" t="e">
        <v>#REF!</v>
      </c>
      <c r="BR129" s="289"/>
      <c r="BS129" s="290" t="e">
        <v>#REF!</v>
      </c>
      <c r="BU129" s="291"/>
      <c r="BV129" s="291">
        <v>0</v>
      </c>
      <c r="BW129" s="292">
        <v>0</v>
      </c>
      <c r="BX129" s="238" t="s">
        <v>859</v>
      </c>
      <c r="BY129" s="435">
        <f t="shared" si="2"/>
        <v>1</v>
      </c>
      <c r="BZ129" s="435">
        <v>1</v>
      </c>
      <c r="CA129" s="436">
        <f t="shared" si="3"/>
        <v>0</v>
      </c>
    </row>
    <row r="130" spans="1:79" s="268" customFormat="1" ht="31.5">
      <c r="A130" s="269">
        <v>117</v>
      </c>
      <c r="B130" s="269" t="s">
        <v>862</v>
      </c>
      <c r="C130" s="269" t="s">
        <v>95</v>
      </c>
      <c r="D130" s="271" t="s">
        <v>863</v>
      </c>
      <c r="E130" s="272">
        <v>41058</v>
      </c>
      <c r="F130" s="238"/>
      <c r="G130" s="238"/>
      <c r="H130" s="272">
        <v>40909</v>
      </c>
      <c r="I130" s="272">
        <v>50405</v>
      </c>
      <c r="J130" s="269"/>
      <c r="K130" s="269" t="s">
        <v>1184</v>
      </c>
      <c r="L130" s="273"/>
      <c r="M130" s="238">
        <v>1</v>
      </c>
      <c r="N130" s="269" t="s">
        <v>1185</v>
      </c>
      <c r="O130" s="269" t="s">
        <v>82</v>
      </c>
      <c r="P130" s="269" t="s">
        <v>1186</v>
      </c>
      <c r="Q130" s="269"/>
      <c r="R130" s="274">
        <v>1010200089</v>
      </c>
      <c r="S130" s="238">
        <v>161</v>
      </c>
      <c r="T130" s="269" t="s">
        <v>131</v>
      </c>
      <c r="U130" s="269">
        <v>361</v>
      </c>
      <c r="V130" s="275">
        <v>361</v>
      </c>
      <c r="W130" s="269">
        <v>0</v>
      </c>
      <c r="X130" s="276">
        <v>20090</v>
      </c>
      <c r="Y130" s="293"/>
      <c r="Z130" s="277">
        <v>380308.34</v>
      </c>
      <c r="AA130" s="277"/>
      <c r="AB130" s="278">
        <v>380308.34</v>
      </c>
      <c r="AC130" s="278">
        <v>380308.34</v>
      </c>
      <c r="AD130" s="278">
        <v>0</v>
      </c>
      <c r="AE130" s="278">
        <v>0</v>
      </c>
      <c r="AF130" s="278">
        <v>1053.4857063711911</v>
      </c>
      <c r="AG130" s="278">
        <v>1053.4857063711911</v>
      </c>
      <c r="AH130" s="278">
        <v>0</v>
      </c>
      <c r="AI130" s="279">
        <v>1053.4857063711911</v>
      </c>
      <c r="AJ130" s="277"/>
      <c r="AK130" s="280" t="e">
        <v>#REF!</v>
      </c>
      <c r="AL130" s="280" t="e">
        <v>#REF!</v>
      </c>
      <c r="AM130" s="281">
        <v>0</v>
      </c>
      <c r="AN130" s="281">
        <v>0</v>
      </c>
      <c r="AO130" s="281">
        <v>0</v>
      </c>
      <c r="AP130" s="282">
        <v>0</v>
      </c>
      <c r="AQ130" s="282">
        <v>0</v>
      </c>
      <c r="AR130" s="282">
        <v>0</v>
      </c>
      <c r="AS130" s="282">
        <v>0</v>
      </c>
      <c r="AT130" s="282">
        <v>0</v>
      </c>
      <c r="AU130" s="282">
        <v>0</v>
      </c>
      <c r="AV130" s="282">
        <v>0</v>
      </c>
      <c r="AW130" s="282">
        <v>0</v>
      </c>
      <c r="AX130" s="282">
        <v>0</v>
      </c>
      <c r="AY130" s="282">
        <v>0</v>
      </c>
      <c r="AZ130" s="282">
        <v>0</v>
      </c>
      <c r="BA130" s="282">
        <v>0</v>
      </c>
      <c r="BB130" s="281">
        <v>0</v>
      </c>
      <c r="BC130" s="281">
        <v>0</v>
      </c>
      <c r="BD130" s="283"/>
      <c r="BE130" s="284">
        <v>0.02</v>
      </c>
      <c r="BF130" s="280">
        <v>0</v>
      </c>
      <c r="BG130" s="285"/>
      <c r="BH130" s="286"/>
      <c r="BI130" s="285"/>
      <c r="BJ130" s="280">
        <v>0</v>
      </c>
      <c r="BK130" s="280">
        <v>0</v>
      </c>
      <c r="BL130" s="283"/>
      <c r="BM130" s="287">
        <v>0</v>
      </c>
      <c r="BN130" s="280">
        <v>0</v>
      </c>
      <c r="BO130" s="280">
        <v>0</v>
      </c>
      <c r="BP130" s="280" t="e">
        <v>#REF!</v>
      </c>
      <c r="BQ130" s="288" t="e">
        <v>#REF!</v>
      </c>
      <c r="BR130" s="289"/>
      <c r="BS130" s="290" t="e">
        <v>#REF!</v>
      </c>
      <c r="BU130" s="291"/>
      <c r="BV130" s="291">
        <v>0</v>
      </c>
      <c r="BW130" s="292">
        <v>0</v>
      </c>
      <c r="BX130" s="238" t="s">
        <v>859</v>
      </c>
      <c r="BY130" s="435">
        <f t="shared" si="2"/>
        <v>1</v>
      </c>
      <c r="BZ130" s="435">
        <v>1</v>
      </c>
      <c r="CA130" s="436">
        <f t="shared" si="3"/>
        <v>0</v>
      </c>
    </row>
    <row r="131" spans="1:79" s="268" customFormat="1" ht="31.5">
      <c r="A131" s="269">
        <v>118</v>
      </c>
      <c r="B131" s="269" t="s">
        <v>862</v>
      </c>
      <c r="C131" s="269" t="s">
        <v>95</v>
      </c>
      <c r="D131" s="271" t="s">
        <v>863</v>
      </c>
      <c r="E131" s="272">
        <v>41058</v>
      </c>
      <c r="F131" s="238"/>
      <c r="G131" s="238"/>
      <c r="H131" s="272">
        <v>40909</v>
      </c>
      <c r="I131" s="272">
        <v>50405</v>
      </c>
      <c r="J131" s="269"/>
      <c r="K131" s="269" t="s">
        <v>1187</v>
      </c>
      <c r="L131" s="273"/>
      <c r="M131" s="238">
        <v>1</v>
      </c>
      <c r="N131" s="269" t="s">
        <v>1188</v>
      </c>
      <c r="O131" s="269" t="s">
        <v>82</v>
      </c>
      <c r="P131" s="269" t="s">
        <v>1189</v>
      </c>
      <c r="Q131" s="269"/>
      <c r="R131" s="274">
        <v>1010200093</v>
      </c>
      <c r="S131" s="238">
        <v>162</v>
      </c>
      <c r="T131" s="269" t="s">
        <v>131</v>
      </c>
      <c r="U131" s="269">
        <v>361</v>
      </c>
      <c r="V131" s="275">
        <v>361</v>
      </c>
      <c r="W131" s="269">
        <v>0</v>
      </c>
      <c r="X131" s="276">
        <v>19360</v>
      </c>
      <c r="Y131" s="293"/>
      <c r="Z131" s="277">
        <v>323259.65999999997</v>
      </c>
      <c r="AA131" s="277"/>
      <c r="AB131" s="278">
        <v>323259.65999999997</v>
      </c>
      <c r="AC131" s="278">
        <v>323259.65999999997</v>
      </c>
      <c r="AD131" s="278">
        <v>0</v>
      </c>
      <c r="AE131" s="278">
        <v>0</v>
      </c>
      <c r="AF131" s="278">
        <v>895.45612188365646</v>
      </c>
      <c r="AG131" s="278">
        <v>895.45612188365646</v>
      </c>
      <c r="AH131" s="278">
        <v>0</v>
      </c>
      <c r="AI131" s="279">
        <v>895.45612188365646</v>
      </c>
      <c r="AJ131" s="277"/>
      <c r="AK131" s="280" t="e">
        <v>#REF!</v>
      </c>
      <c r="AL131" s="280" t="e">
        <v>#REF!</v>
      </c>
      <c r="AM131" s="281">
        <v>0</v>
      </c>
      <c r="AN131" s="281">
        <v>0</v>
      </c>
      <c r="AO131" s="281">
        <v>0</v>
      </c>
      <c r="AP131" s="282">
        <v>0</v>
      </c>
      <c r="AQ131" s="282">
        <v>0</v>
      </c>
      <c r="AR131" s="282">
        <v>0</v>
      </c>
      <c r="AS131" s="282">
        <v>0</v>
      </c>
      <c r="AT131" s="282">
        <v>0</v>
      </c>
      <c r="AU131" s="282">
        <v>0</v>
      </c>
      <c r="AV131" s="282">
        <v>0</v>
      </c>
      <c r="AW131" s="282">
        <v>0</v>
      </c>
      <c r="AX131" s="282">
        <v>0</v>
      </c>
      <c r="AY131" s="282">
        <v>0</v>
      </c>
      <c r="AZ131" s="282">
        <v>0</v>
      </c>
      <c r="BA131" s="282">
        <v>0</v>
      </c>
      <c r="BB131" s="281">
        <v>0</v>
      </c>
      <c r="BC131" s="281">
        <v>0</v>
      </c>
      <c r="BD131" s="283"/>
      <c r="BE131" s="284">
        <v>0.02</v>
      </c>
      <c r="BF131" s="280">
        <v>0</v>
      </c>
      <c r="BG131" s="285"/>
      <c r="BH131" s="286"/>
      <c r="BI131" s="285"/>
      <c r="BJ131" s="280">
        <v>0</v>
      </c>
      <c r="BK131" s="280">
        <v>0</v>
      </c>
      <c r="BL131" s="283"/>
      <c r="BM131" s="287">
        <v>0</v>
      </c>
      <c r="BN131" s="280">
        <v>0</v>
      </c>
      <c r="BO131" s="280">
        <v>0</v>
      </c>
      <c r="BP131" s="280" t="e">
        <v>#REF!</v>
      </c>
      <c r="BQ131" s="288" t="e">
        <v>#REF!</v>
      </c>
      <c r="BR131" s="289"/>
      <c r="BS131" s="290" t="e">
        <v>#REF!</v>
      </c>
      <c r="BU131" s="291"/>
      <c r="BV131" s="291">
        <v>0</v>
      </c>
      <c r="BW131" s="292">
        <v>0</v>
      </c>
      <c r="BX131" s="238" t="s">
        <v>859</v>
      </c>
      <c r="BY131" s="435">
        <f t="shared" si="2"/>
        <v>1</v>
      </c>
      <c r="BZ131" s="435">
        <v>1</v>
      </c>
      <c r="CA131" s="436">
        <f t="shared" si="3"/>
        <v>0</v>
      </c>
    </row>
    <row r="132" spans="1:79" s="268" customFormat="1" ht="31.5">
      <c r="A132" s="269">
        <v>119</v>
      </c>
      <c r="B132" s="269" t="s">
        <v>862</v>
      </c>
      <c r="C132" s="269" t="s">
        <v>95</v>
      </c>
      <c r="D132" s="271" t="s">
        <v>863</v>
      </c>
      <c r="E132" s="272">
        <v>41058</v>
      </c>
      <c r="F132" s="238"/>
      <c r="G132" s="238"/>
      <c r="H132" s="272">
        <v>40909</v>
      </c>
      <c r="I132" s="272">
        <v>50405</v>
      </c>
      <c r="J132" s="269"/>
      <c r="K132" s="269" t="s">
        <v>1190</v>
      </c>
      <c r="L132" s="273"/>
      <c r="M132" s="238">
        <v>1</v>
      </c>
      <c r="N132" s="269" t="s">
        <v>1191</v>
      </c>
      <c r="O132" s="269" t="s">
        <v>82</v>
      </c>
      <c r="P132" s="269" t="s">
        <v>1192</v>
      </c>
      <c r="Q132" s="269"/>
      <c r="R132" s="274">
        <v>1010200094</v>
      </c>
      <c r="S132" s="238">
        <v>163</v>
      </c>
      <c r="T132" s="269" t="s">
        <v>131</v>
      </c>
      <c r="U132" s="269">
        <v>361</v>
      </c>
      <c r="V132" s="275">
        <v>361</v>
      </c>
      <c r="W132" s="269">
        <v>0</v>
      </c>
      <c r="X132" s="276">
        <v>19360</v>
      </c>
      <c r="Y132" s="293"/>
      <c r="Z132" s="277">
        <v>323259.65999999997</v>
      </c>
      <c r="AA132" s="277"/>
      <c r="AB132" s="278">
        <v>323259.65999999997</v>
      </c>
      <c r="AC132" s="278">
        <v>323259.65999999997</v>
      </c>
      <c r="AD132" s="278">
        <v>0</v>
      </c>
      <c r="AE132" s="278">
        <v>0</v>
      </c>
      <c r="AF132" s="278">
        <v>895.45612188365646</v>
      </c>
      <c r="AG132" s="278">
        <v>895.45612188365646</v>
      </c>
      <c r="AH132" s="278">
        <v>0</v>
      </c>
      <c r="AI132" s="279">
        <v>895.45612188365646</v>
      </c>
      <c r="AJ132" s="277"/>
      <c r="AK132" s="280" t="e">
        <v>#REF!</v>
      </c>
      <c r="AL132" s="280" t="e">
        <v>#REF!</v>
      </c>
      <c r="AM132" s="281">
        <v>0</v>
      </c>
      <c r="AN132" s="281">
        <v>0</v>
      </c>
      <c r="AO132" s="281">
        <v>0</v>
      </c>
      <c r="AP132" s="282">
        <v>0</v>
      </c>
      <c r="AQ132" s="282">
        <v>0</v>
      </c>
      <c r="AR132" s="282">
        <v>0</v>
      </c>
      <c r="AS132" s="282">
        <v>0</v>
      </c>
      <c r="AT132" s="282">
        <v>0</v>
      </c>
      <c r="AU132" s="282">
        <v>0</v>
      </c>
      <c r="AV132" s="282">
        <v>0</v>
      </c>
      <c r="AW132" s="282">
        <v>0</v>
      </c>
      <c r="AX132" s="282">
        <v>0</v>
      </c>
      <c r="AY132" s="282">
        <v>0</v>
      </c>
      <c r="AZ132" s="282">
        <v>0</v>
      </c>
      <c r="BA132" s="282">
        <v>0</v>
      </c>
      <c r="BB132" s="281">
        <v>0</v>
      </c>
      <c r="BC132" s="281">
        <v>0</v>
      </c>
      <c r="BD132" s="283"/>
      <c r="BE132" s="284">
        <v>0.02</v>
      </c>
      <c r="BF132" s="280">
        <v>0</v>
      </c>
      <c r="BG132" s="285"/>
      <c r="BH132" s="286"/>
      <c r="BI132" s="285"/>
      <c r="BJ132" s="280">
        <v>0</v>
      </c>
      <c r="BK132" s="280">
        <v>0</v>
      </c>
      <c r="BL132" s="283"/>
      <c r="BM132" s="287">
        <v>0</v>
      </c>
      <c r="BN132" s="280">
        <v>0</v>
      </c>
      <c r="BO132" s="280">
        <v>0</v>
      </c>
      <c r="BP132" s="280" t="e">
        <v>#REF!</v>
      </c>
      <c r="BQ132" s="288" t="e">
        <v>#REF!</v>
      </c>
      <c r="BR132" s="289"/>
      <c r="BS132" s="290" t="e">
        <v>#REF!</v>
      </c>
      <c r="BU132" s="291"/>
      <c r="BV132" s="291">
        <v>0</v>
      </c>
      <c r="BW132" s="292">
        <v>0</v>
      </c>
      <c r="BX132" s="238" t="s">
        <v>859</v>
      </c>
      <c r="BY132" s="435">
        <f t="shared" si="2"/>
        <v>1</v>
      </c>
      <c r="BZ132" s="435">
        <v>1</v>
      </c>
      <c r="CA132" s="436">
        <f t="shared" si="3"/>
        <v>0</v>
      </c>
    </row>
    <row r="133" spans="1:79" s="268" customFormat="1" ht="31.5">
      <c r="A133" s="269">
        <v>120</v>
      </c>
      <c r="B133" s="269" t="s">
        <v>862</v>
      </c>
      <c r="C133" s="269" t="s">
        <v>95</v>
      </c>
      <c r="D133" s="271" t="s">
        <v>863</v>
      </c>
      <c r="E133" s="272">
        <v>41058</v>
      </c>
      <c r="F133" s="238"/>
      <c r="G133" s="238"/>
      <c r="H133" s="272">
        <v>40909</v>
      </c>
      <c r="I133" s="272">
        <v>50405</v>
      </c>
      <c r="J133" s="269"/>
      <c r="K133" s="269" t="s">
        <v>1193</v>
      </c>
      <c r="L133" s="273"/>
      <c r="M133" s="238">
        <v>1</v>
      </c>
      <c r="N133" s="269" t="s">
        <v>1194</v>
      </c>
      <c r="O133" s="269" t="s">
        <v>82</v>
      </c>
      <c r="P133" s="269" t="s">
        <v>1195</v>
      </c>
      <c r="Q133" s="269"/>
      <c r="R133" s="274">
        <v>1010200096</v>
      </c>
      <c r="S133" s="238">
        <v>164</v>
      </c>
      <c r="T133" s="269" t="s">
        <v>131</v>
      </c>
      <c r="U133" s="269">
        <v>361</v>
      </c>
      <c r="V133" s="275">
        <v>361</v>
      </c>
      <c r="W133" s="269">
        <v>0</v>
      </c>
      <c r="X133" s="276">
        <v>19725</v>
      </c>
      <c r="Y133" s="293"/>
      <c r="Z133" s="277">
        <v>443327.54</v>
      </c>
      <c r="AA133" s="277"/>
      <c r="AB133" s="278">
        <v>443327.54</v>
      </c>
      <c r="AC133" s="278">
        <v>443327.54</v>
      </c>
      <c r="AD133" s="278">
        <v>0</v>
      </c>
      <c r="AE133" s="278">
        <v>0</v>
      </c>
      <c r="AF133" s="278">
        <v>1228.0541274238226</v>
      </c>
      <c r="AG133" s="278">
        <v>1228.0541274238226</v>
      </c>
      <c r="AH133" s="278">
        <v>0</v>
      </c>
      <c r="AI133" s="279">
        <v>1228.0541274238226</v>
      </c>
      <c r="AJ133" s="277"/>
      <c r="AK133" s="280" t="e">
        <v>#REF!</v>
      </c>
      <c r="AL133" s="280" t="e">
        <v>#REF!</v>
      </c>
      <c r="AM133" s="281">
        <v>0</v>
      </c>
      <c r="AN133" s="281">
        <v>0</v>
      </c>
      <c r="AO133" s="281">
        <v>0</v>
      </c>
      <c r="AP133" s="282">
        <v>0</v>
      </c>
      <c r="AQ133" s="282">
        <v>0</v>
      </c>
      <c r="AR133" s="282">
        <v>0</v>
      </c>
      <c r="AS133" s="282">
        <v>0</v>
      </c>
      <c r="AT133" s="282">
        <v>0</v>
      </c>
      <c r="AU133" s="282">
        <v>0</v>
      </c>
      <c r="AV133" s="282">
        <v>0</v>
      </c>
      <c r="AW133" s="282">
        <v>0</v>
      </c>
      <c r="AX133" s="282">
        <v>0</v>
      </c>
      <c r="AY133" s="282">
        <v>0</v>
      </c>
      <c r="AZ133" s="282">
        <v>0</v>
      </c>
      <c r="BA133" s="282">
        <v>0</v>
      </c>
      <c r="BB133" s="281">
        <v>0</v>
      </c>
      <c r="BC133" s="281">
        <v>0</v>
      </c>
      <c r="BD133" s="283"/>
      <c r="BE133" s="284">
        <v>0.02</v>
      </c>
      <c r="BF133" s="280">
        <v>0</v>
      </c>
      <c r="BG133" s="285"/>
      <c r="BH133" s="286"/>
      <c r="BI133" s="285"/>
      <c r="BJ133" s="280">
        <v>0</v>
      </c>
      <c r="BK133" s="280">
        <v>0</v>
      </c>
      <c r="BL133" s="283"/>
      <c r="BM133" s="287">
        <v>0</v>
      </c>
      <c r="BN133" s="280">
        <v>0</v>
      </c>
      <c r="BO133" s="280">
        <v>0</v>
      </c>
      <c r="BP133" s="280" t="e">
        <v>#REF!</v>
      </c>
      <c r="BQ133" s="288" t="e">
        <v>#REF!</v>
      </c>
      <c r="BR133" s="289"/>
      <c r="BS133" s="290" t="e">
        <v>#REF!</v>
      </c>
      <c r="BU133" s="291"/>
      <c r="BV133" s="291">
        <v>0</v>
      </c>
      <c r="BW133" s="292">
        <v>0</v>
      </c>
      <c r="BX133" s="238" t="s">
        <v>859</v>
      </c>
      <c r="BY133" s="435">
        <f t="shared" si="2"/>
        <v>1</v>
      </c>
      <c r="BZ133" s="435">
        <v>1</v>
      </c>
      <c r="CA133" s="436">
        <f t="shared" si="3"/>
        <v>0</v>
      </c>
    </row>
    <row r="134" spans="1:79" s="268" customFormat="1" ht="31.5">
      <c r="A134" s="269">
        <v>121</v>
      </c>
      <c r="B134" s="269" t="s">
        <v>862</v>
      </c>
      <c r="C134" s="269" t="s">
        <v>95</v>
      </c>
      <c r="D134" s="271" t="s">
        <v>863</v>
      </c>
      <c r="E134" s="272">
        <v>41058</v>
      </c>
      <c r="F134" s="238"/>
      <c r="G134" s="238"/>
      <c r="H134" s="272">
        <v>40909</v>
      </c>
      <c r="I134" s="272">
        <v>50405</v>
      </c>
      <c r="J134" s="269"/>
      <c r="K134" s="269" t="s">
        <v>1196</v>
      </c>
      <c r="L134" s="273"/>
      <c r="M134" s="238">
        <v>1</v>
      </c>
      <c r="N134" s="269" t="s">
        <v>1197</v>
      </c>
      <c r="O134" s="269" t="s">
        <v>82</v>
      </c>
      <c r="P134" s="269" t="s">
        <v>1198</v>
      </c>
      <c r="Q134" s="269"/>
      <c r="R134" s="274">
        <v>1010200097</v>
      </c>
      <c r="S134" s="238">
        <v>165</v>
      </c>
      <c r="T134" s="269" t="s">
        <v>131</v>
      </c>
      <c r="U134" s="269">
        <v>361</v>
      </c>
      <c r="V134" s="275">
        <v>361</v>
      </c>
      <c r="W134" s="269">
        <v>0</v>
      </c>
      <c r="X134" s="276">
        <v>19725</v>
      </c>
      <c r="Y134" s="293"/>
      <c r="Z134" s="277">
        <v>323259.65999999997</v>
      </c>
      <c r="AA134" s="277"/>
      <c r="AB134" s="278">
        <v>323259.65999999997</v>
      </c>
      <c r="AC134" s="278">
        <v>323259.65999999997</v>
      </c>
      <c r="AD134" s="278">
        <v>0</v>
      </c>
      <c r="AE134" s="278">
        <v>0</v>
      </c>
      <c r="AF134" s="278">
        <v>895.45612188365646</v>
      </c>
      <c r="AG134" s="278">
        <v>895.45612188365646</v>
      </c>
      <c r="AH134" s="278">
        <v>0</v>
      </c>
      <c r="AI134" s="279">
        <v>895.45612188365646</v>
      </c>
      <c r="AJ134" s="277"/>
      <c r="AK134" s="280" t="e">
        <v>#REF!</v>
      </c>
      <c r="AL134" s="280" t="e">
        <v>#REF!</v>
      </c>
      <c r="AM134" s="281">
        <v>0</v>
      </c>
      <c r="AN134" s="281">
        <v>0</v>
      </c>
      <c r="AO134" s="281">
        <v>0</v>
      </c>
      <c r="AP134" s="282">
        <v>0</v>
      </c>
      <c r="AQ134" s="282">
        <v>0</v>
      </c>
      <c r="AR134" s="282">
        <v>0</v>
      </c>
      <c r="AS134" s="282">
        <v>0</v>
      </c>
      <c r="AT134" s="282">
        <v>0</v>
      </c>
      <c r="AU134" s="282">
        <v>0</v>
      </c>
      <c r="AV134" s="282">
        <v>0</v>
      </c>
      <c r="AW134" s="282">
        <v>0</v>
      </c>
      <c r="AX134" s="282">
        <v>0</v>
      </c>
      <c r="AY134" s="282">
        <v>0</v>
      </c>
      <c r="AZ134" s="282">
        <v>0</v>
      </c>
      <c r="BA134" s="282">
        <v>0</v>
      </c>
      <c r="BB134" s="281">
        <v>0</v>
      </c>
      <c r="BC134" s="281">
        <v>0</v>
      </c>
      <c r="BD134" s="283"/>
      <c r="BE134" s="284">
        <v>0.02</v>
      </c>
      <c r="BF134" s="280">
        <v>0</v>
      </c>
      <c r="BG134" s="285"/>
      <c r="BH134" s="286"/>
      <c r="BI134" s="285"/>
      <c r="BJ134" s="280">
        <v>0</v>
      </c>
      <c r="BK134" s="280">
        <v>0</v>
      </c>
      <c r="BL134" s="283"/>
      <c r="BM134" s="287">
        <v>0</v>
      </c>
      <c r="BN134" s="280">
        <v>0</v>
      </c>
      <c r="BO134" s="280">
        <v>0</v>
      </c>
      <c r="BP134" s="280" t="e">
        <v>#REF!</v>
      </c>
      <c r="BQ134" s="288" t="e">
        <v>#REF!</v>
      </c>
      <c r="BR134" s="289"/>
      <c r="BS134" s="290" t="e">
        <v>#REF!</v>
      </c>
      <c r="BU134" s="291"/>
      <c r="BV134" s="291">
        <v>0</v>
      </c>
      <c r="BW134" s="292">
        <v>0</v>
      </c>
      <c r="BX134" s="238" t="s">
        <v>859</v>
      </c>
      <c r="BY134" s="435">
        <f t="shared" si="2"/>
        <v>1</v>
      </c>
      <c r="BZ134" s="435">
        <v>1</v>
      </c>
      <c r="CA134" s="436">
        <f t="shared" si="3"/>
        <v>0</v>
      </c>
    </row>
    <row r="135" spans="1:79" s="268" customFormat="1" ht="31.5">
      <c r="A135" s="269">
        <v>122</v>
      </c>
      <c r="B135" s="269" t="s">
        <v>862</v>
      </c>
      <c r="C135" s="269" t="s">
        <v>95</v>
      </c>
      <c r="D135" s="271" t="s">
        <v>863</v>
      </c>
      <c r="E135" s="272">
        <v>41058</v>
      </c>
      <c r="F135" s="238"/>
      <c r="G135" s="238"/>
      <c r="H135" s="272">
        <v>40909</v>
      </c>
      <c r="I135" s="272">
        <v>50405</v>
      </c>
      <c r="J135" s="269"/>
      <c r="K135" s="269" t="s">
        <v>1199</v>
      </c>
      <c r="L135" s="273"/>
      <c r="M135" s="238">
        <v>1</v>
      </c>
      <c r="N135" s="269" t="s">
        <v>1200</v>
      </c>
      <c r="O135" s="269" t="s">
        <v>82</v>
      </c>
      <c r="P135" s="269" t="s">
        <v>1201</v>
      </c>
      <c r="Q135" s="269"/>
      <c r="R135" s="274">
        <v>1010200098</v>
      </c>
      <c r="S135" s="238">
        <v>166</v>
      </c>
      <c r="T135" s="269" t="s">
        <v>131</v>
      </c>
      <c r="U135" s="269">
        <v>361</v>
      </c>
      <c r="V135" s="275">
        <v>361</v>
      </c>
      <c r="W135" s="269">
        <v>0</v>
      </c>
      <c r="X135" s="276">
        <v>20090</v>
      </c>
      <c r="Y135" s="293"/>
      <c r="Z135" s="277">
        <v>500376.22</v>
      </c>
      <c r="AA135" s="277"/>
      <c r="AB135" s="278">
        <v>500376.22</v>
      </c>
      <c r="AC135" s="278">
        <v>500376.22</v>
      </c>
      <c r="AD135" s="278">
        <v>0</v>
      </c>
      <c r="AE135" s="278">
        <v>0</v>
      </c>
      <c r="AF135" s="278">
        <v>1386.0837119113573</v>
      </c>
      <c r="AG135" s="278">
        <v>1386.0837119113573</v>
      </c>
      <c r="AH135" s="278">
        <v>0</v>
      </c>
      <c r="AI135" s="279">
        <v>1386.0837119113573</v>
      </c>
      <c r="AJ135" s="277"/>
      <c r="AK135" s="280" t="e">
        <v>#REF!</v>
      </c>
      <c r="AL135" s="280" t="e">
        <v>#REF!</v>
      </c>
      <c r="AM135" s="281">
        <v>0</v>
      </c>
      <c r="AN135" s="281">
        <v>0</v>
      </c>
      <c r="AO135" s="281">
        <v>0</v>
      </c>
      <c r="AP135" s="282">
        <v>0</v>
      </c>
      <c r="AQ135" s="282">
        <v>0</v>
      </c>
      <c r="AR135" s="282">
        <v>0</v>
      </c>
      <c r="AS135" s="282">
        <v>0</v>
      </c>
      <c r="AT135" s="282">
        <v>0</v>
      </c>
      <c r="AU135" s="282">
        <v>0</v>
      </c>
      <c r="AV135" s="282">
        <v>0</v>
      </c>
      <c r="AW135" s="282">
        <v>0</v>
      </c>
      <c r="AX135" s="282">
        <v>0</v>
      </c>
      <c r="AY135" s="282">
        <v>0</v>
      </c>
      <c r="AZ135" s="282">
        <v>0</v>
      </c>
      <c r="BA135" s="282">
        <v>0</v>
      </c>
      <c r="BB135" s="281">
        <v>0</v>
      </c>
      <c r="BC135" s="281">
        <v>0</v>
      </c>
      <c r="BD135" s="283"/>
      <c r="BE135" s="284">
        <v>0.02</v>
      </c>
      <c r="BF135" s="280">
        <v>0</v>
      </c>
      <c r="BG135" s="285"/>
      <c r="BH135" s="286"/>
      <c r="BI135" s="285"/>
      <c r="BJ135" s="280">
        <v>0</v>
      </c>
      <c r="BK135" s="280">
        <v>0</v>
      </c>
      <c r="BL135" s="283"/>
      <c r="BM135" s="287">
        <v>0</v>
      </c>
      <c r="BN135" s="280">
        <v>0</v>
      </c>
      <c r="BO135" s="280">
        <v>0</v>
      </c>
      <c r="BP135" s="280" t="e">
        <v>#REF!</v>
      </c>
      <c r="BQ135" s="288" t="e">
        <v>#REF!</v>
      </c>
      <c r="BR135" s="289"/>
      <c r="BS135" s="290" t="e">
        <v>#REF!</v>
      </c>
      <c r="BU135" s="291"/>
      <c r="BV135" s="291">
        <v>0</v>
      </c>
      <c r="BW135" s="292">
        <v>0</v>
      </c>
      <c r="BX135" s="238" t="s">
        <v>859</v>
      </c>
      <c r="BY135" s="435">
        <f t="shared" si="2"/>
        <v>1</v>
      </c>
      <c r="BZ135" s="435">
        <v>1</v>
      </c>
      <c r="CA135" s="436">
        <f t="shared" si="3"/>
        <v>0</v>
      </c>
    </row>
    <row r="136" spans="1:79" s="268" customFormat="1" ht="31.5">
      <c r="A136" s="269">
        <v>123</v>
      </c>
      <c r="B136" s="269" t="s">
        <v>862</v>
      </c>
      <c r="C136" s="269" t="s">
        <v>95</v>
      </c>
      <c r="D136" s="271" t="s">
        <v>863</v>
      </c>
      <c r="E136" s="272">
        <v>41058</v>
      </c>
      <c r="F136" s="238"/>
      <c r="G136" s="238"/>
      <c r="H136" s="272">
        <v>40909</v>
      </c>
      <c r="I136" s="272">
        <v>50405</v>
      </c>
      <c r="J136" s="269"/>
      <c r="K136" s="269" t="s">
        <v>1202</v>
      </c>
      <c r="L136" s="273"/>
      <c r="M136" s="238">
        <v>1</v>
      </c>
      <c r="N136" s="269" t="s">
        <v>1203</v>
      </c>
      <c r="O136" s="269" t="s">
        <v>82</v>
      </c>
      <c r="P136" s="269" t="s">
        <v>1204</v>
      </c>
      <c r="Q136" s="269"/>
      <c r="R136" s="274">
        <v>1010200100</v>
      </c>
      <c r="S136" s="238">
        <v>167</v>
      </c>
      <c r="T136" s="269" t="s">
        <v>131</v>
      </c>
      <c r="U136" s="269">
        <v>361</v>
      </c>
      <c r="V136" s="275">
        <v>361</v>
      </c>
      <c r="W136" s="269">
        <v>0</v>
      </c>
      <c r="X136" s="276">
        <v>21186</v>
      </c>
      <c r="Y136" s="293"/>
      <c r="Z136" s="277">
        <v>380308.34</v>
      </c>
      <c r="AA136" s="277"/>
      <c r="AB136" s="278">
        <v>380308.34</v>
      </c>
      <c r="AC136" s="278">
        <v>380308.34</v>
      </c>
      <c r="AD136" s="278">
        <v>0</v>
      </c>
      <c r="AE136" s="278">
        <v>0</v>
      </c>
      <c r="AF136" s="278">
        <v>1053.4857063711911</v>
      </c>
      <c r="AG136" s="278">
        <v>1053.4857063711911</v>
      </c>
      <c r="AH136" s="278">
        <v>0</v>
      </c>
      <c r="AI136" s="279">
        <v>1053.4857063711911</v>
      </c>
      <c r="AJ136" s="277"/>
      <c r="AK136" s="280" t="e">
        <v>#REF!</v>
      </c>
      <c r="AL136" s="280" t="e">
        <v>#REF!</v>
      </c>
      <c r="AM136" s="281">
        <v>0</v>
      </c>
      <c r="AN136" s="281">
        <v>0</v>
      </c>
      <c r="AO136" s="281">
        <v>0</v>
      </c>
      <c r="AP136" s="282">
        <v>0</v>
      </c>
      <c r="AQ136" s="282">
        <v>0</v>
      </c>
      <c r="AR136" s="282">
        <v>0</v>
      </c>
      <c r="AS136" s="282">
        <v>0</v>
      </c>
      <c r="AT136" s="282">
        <v>0</v>
      </c>
      <c r="AU136" s="282">
        <v>0</v>
      </c>
      <c r="AV136" s="282">
        <v>0</v>
      </c>
      <c r="AW136" s="282">
        <v>0</v>
      </c>
      <c r="AX136" s="282">
        <v>0</v>
      </c>
      <c r="AY136" s="282">
        <v>0</v>
      </c>
      <c r="AZ136" s="282">
        <v>0</v>
      </c>
      <c r="BA136" s="282">
        <v>0</v>
      </c>
      <c r="BB136" s="281">
        <v>0</v>
      </c>
      <c r="BC136" s="281">
        <v>0</v>
      </c>
      <c r="BD136" s="283"/>
      <c r="BE136" s="284">
        <v>0.02</v>
      </c>
      <c r="BF136" s="280">
        <v>0</v>
      </c>
      <c r="BG136" s="285"/>
      <c r="BH136" s="286"/>
      <c r="BI136" s="285"/>
      <c r="BJ136" s="280">
        <v>0</v>
      </c>
      <c r="BK136" s="280">
        <v>0</v>
      </c>
      <c r="BL136" s="283"/>
      <c r="BM136" s="287">
        <v>0</v>
      </c>
      <c r="BN136" s="280">
        <v>0</v>
      </c>
      <c r="BO136" s="280">
        <v>0</v>
      </c>
      <c r="BP136" s="280" t="e">
        <v>#REF!</v>
      </c>
      <c r="BQ136" s="288" t="e">
        <v>#REF!</v>
      </c>
      <c r="BR136" s="289"/>
      <c r="BS136" s="290" t="e">
        <v>#REF!</v>
      </c>
      <c r="BU136" s="291"/>
      <c r="BV136" s="291">
        <v>0</v>
      </c>
      <c r="BW136" s="292">
        <v>0</v>
      </c>
      <c r="BX136" s="238" t="s">
        <v>859</v>
      </c>
      <c r="BY136" s="435">
        <f t="shared" si="2"/>
        <v>1</v>
      </c>
      <c r="BZ136" s="435">
        <v>1</v>
      </c>
      <c r="CA136" s="436">
        <f t="shared" si="3"/>
        <v>0</v>
      </c>
    </row>
    <row r="137" spans="1:79" s="268" customFormat="1" ht="31.5">
      <c r="A137" s="269">
        <v>124</v>
      </c>
      <c r="B137" s="269" t="s">
        <v>862</v>
      </c>
      <c r="C137" s="269" t="s">
        <v>95</v>
      </c>
      <c r="D137" s="271" t="s">
        <v>863</v>
      </c>
      <c r="E137" s="272">
        <v>41058</v>
      </c>
      <c r="F137" s="238"/>
      <c r="G137" s="238"/>
      <c r="H137" s="272">
        <v>40909</v>
      </c>
      <c r="I137" s="272">
        <v>50405</v>
      </c>
      <c r="J137" s="269"/>
      <c r="K137" s="269" t="s">
        <v>1205</v>
      </c>
      <c r="L137" s="273"/>
      <c r="M137" s="238">
        <v>1</v>
      </c>
      <c r="N137" s="269" t="s">
        <v>1206</v>
      </c>
      <c r="O137" s="269" t="s">
        <v>82</v>
      </c>
      <c r="P137" s="269" t="s">
        <v>1207</v>
      </c>
      <c r="Q137" s="269"/>
      <c r="R137" s="274">
        <v>1010200101</v>
      </c>
      <c r="S137" s="238">
        <v>168</v>
      </c>
      <c r="T137" s="269" t="s">
        <v>131</v>
      </c>
      <c r="U137" s="269">
        <v>361</v>
      </c>
      <c r="V137" s="275">
        <v>361</v>
      </c>
      <c r="W137" s="269">
        <v>0</v>
      </c>
      <c r="X137" s="276">
        <v>31352</v>
      </c>
      <c r="Y137" s="293"/>
      <c r="Z137" s="277">
        <v>1173884.23</v>
      </c>
      <c r="AA137" s="277"/>
      <c r="AB137" s="278">
        <v>1173884.23</v>
      </c>
      <c r="AC137" s="278">
        <v>1170907.8669847646</v>
      </c>
      <c r="AD137" s="278">
        <v>2976.3630152354017</v>
      </c>
      <c r="AE137" s="278">
        <v>0</v>
      </c>
      <c r="AF137" s="278">
        <v>3251.7568698060941</v>
      </c>
      <c r="AG137" s="278">
        <v>3251.7568698060941</v>
      </c>
      <c r="AH137" s="278">
        <v>0</v>
      </c>
      <c r="AI137" s="279">
        <v>3251.7568698060941</v>
      </c>
      <c r="AJ137" s="277"/>
      <c r="AK137" s="280" t="e">
        <v>#REF!</v>
      </c>
      <c r="AL137" s="280" t="e">
        <v>#REF!</v>
      </c>
      <c r="AM137" s="281">
        <v>2976.3630152354017</v>
      </c>
      <c r="AN137" s="281">
        <v>2976.3630152354017</v>
      </c>
      <c r="AO137" s="281">
        <v>2976.3630152354017</v>
      </c>
      <c r="AP137" s="282">
        <v>0</v>
      </c>
      <c r="AQ137" s="282">
        <v>0</v>
      </c>
      <c r="AR137" s="282">
        <v>0</v>
      </c>
      <c r="AS137" s="282">
        <v>0</v>
      </c>
      <c r="AT137" s="282">
        <v>0</v>
      </c>
      <c r="AU137" s="282">
        <v>0</v>
      </c>
      <c r="AV137" s="282">
        <v>0</v>
      </c>
      <c r="AW137" s="282">
        <v>0</v>
      </c>
      <c r="AX137" s="282">
        <v>0</v>
      </c>
      <c r="AY137" s="282">
        <v>0</v>
      </c>
      <c r="AZ137" s="282">
        <v>0</v>
      </c>
      <c r="BA137" s="282">
        <v>0</v>
      </c>
      <c r="BB137" s="281">
        <v>228.95100117195398</v>
      </c>
      <c r="BC137" s="281">
        <v>1488.1815076177008</v>
      </c>
      <c r="BD137" s="283"/>
      <c r="BE137" s="284">
        <v>0.02</v>
      </c>
      <c r="BF137" s="280">
        <v>0</v>
      </c>
      <c r="BG137" s="285"/>
      <c r="BH137" s="286"/>
      <c r="BI137" s="285"/>
      <c r="BJ137" s="280">
        <v>0</v>
      </c>
      <c r="BK137" s="280">
        <v>0</v>
      </c>
      <c r="BL137" s="283"/>
      <c r="BM137" s="287">
        <v>0</v>
      </c>
      <c r="BN137" s="280">
        <v>0</v>
      </c>
      <c r="BO137" s="280">
        <v>0</v>
      </c>
      <c r="BP137" s="280" t="e">
        <v>#REF!</v>
      </c>
      <c r="BQ137" s="288" t="e">
        <v>#REF!</v>
      </c>
      <c r="BR137" s="289"/>
      <c r="BS137" s="290" t="e">
        <v>#REF!</v>
      </c>
      <c r="BU137" s="291">
        <v>2976.33</v>
      </c>
      <c r="BV137" s="291">
        <v>-3.3015235401762766E-2</v>
      </c>
      <c r="BW137" s="292">
        <v>0</v>
      </c>
      <c r="BX137" s="238" t="s">
        <v>859</v>
      </c>
      <c r="BY137" s="435">
        <f t="shared" si="2"/>
        <v>0.99746451742073794</v>
      </c>
      <c r="BZ137" s="435">
        <v>1</v>
      </c>
      <c r="CA137" s="436">
        <f t="shared" si="3"/>
        <v>2.5354825792620606E-3</v>
      </c>
    </row>
    <row r="138" spans="1:79" s="268" customFormat="1" ht="31.5">
      <c r="A138" s="269">
        <v>125</v>
      </c>
      <c r="B138" s="269" t="s">
        <v>862</v>
      </c>
      <c r="C138" s="269" t="s">
        <v>95</v>
      </c>
      <c r="D138" s="271" t="s">
        <v>863</v>
      </c>
      <c r="E138" s="272">
        <v>41058</v>
      </c>
      <c r="F138" s="238"/>
      <c r="G138" s="238"/>
      <c r="H138" s="272">
        <v>40909</v>
      </c>
      <c r="I138" s="272">
        <v>50405</v>
      </c>
      <c r="J138" s="269"/>
      <c r="K138" s="269" t="s">
        <v>1208</v>
      </c>
      <c r="L138" s="273"/>
      <c r="M138" s="238">
        <v>1</v>
      </c>
      <c r="N138" s="269" t="s">
        <v>1209</v>
      </c>
      <c r="O138" s="269" t="s">
        <v>82</v>
      </c>
      <c r="P138" s="269" t="s">
        <v>1210</v>
      </c>
      <c r="Q138" s="269"/>
      <c r="R138" s="274">
        <v>1010200102</v>
      </c>
      <c r="S138" s="238">
        <v>169</v>
      </c>
      <c r="T138" s="269" t="s">
        <v>131</v>
      </c>
      <c r="U138" s="269">
        <v>361</v>
      </c>
      <c r="V138" s="275">
        <v>361</v>
      </c>
      <c r="W138" s="269">
        <v>0</v>
      </c>
      <c r="X138" s="276">
        <v>20821</v>
      </c>
      <c r="Y138" s="293"/>
      <c r="Z138" s="277">
        <v>380308.34</v>
      </c>
      <c r="AA138" s="277"/>
      <c r="AB138" s="278">
        <v>380308.34</v>
      </c>
      <c r="AC138" s="278">
        <v>380308.34</v>
      </c>
      <c r="AD138" s="278">
        <v>0</v>
      </c>
      <c r="AE138" s="278">
        <v>0</v>
      </c>
      <c r="AF138" s="278">
        <v>1053.4857063711911</v>
      </c>
      <c r="AG138" s="278">
        <v>1053.4857063711911</v>
      </c>
      <c r="AH138" s="278">
        <v>0</v>
      </c>
      <c r="AI138" s="279">
        <v>1053.4857063711911</v>
      </c>
      <c r="AJ138" s="277"/>
      <c r="AK138" s="280" t="e">
        <v>#REF!</v>
      </c>
      <c r="AL138" s="280" t="e">
        <v>#REF!</v>
      </c>
      <c r="AM138" s="281">
        <v>0</v>
      </c>
      <c r="AN138" s="281">
        <v>0</v>
      </c>
      <c r="AO138" s="281">
        <v>0</v>
      </c>
      <c r="AP138" s="282">
        <v>0</v>
      </c>
      <c r="AQ138" s="282">
        <v>0</v>
      </c>
      <c r="AR138" s="282">
        <v>0</v>
      </c>
      <c r="AS138" s="282">
        <v>0</v>
      </c>
      <c r="AT138" s="282">
        <v>0</v>
      </c>
      <c r="AU138" s="282">
        <v>0</v>
      </c>
      <c r="AV138" s="282">
        <v>0</v>
      </c>
      <c r="AW138" s="282">
        <v>0</v>
      </c>
      <c r="AX138" s="282">
        <v>0</v>
      </c>
      <c r="AY138" s="282">
        <v>0</v>
      </c>
      <c r="AZ138" s="282">
        <v>0</v>
      </c>
      <c r="BA138" s="282">
        <v>0</v>
      </c>
      <c r="BB138" s="281">
        <v>0</v>
      </c>
      <c r="BC138" s="281">
        <v>0</v>
      </c>
      <c r="BD138" s="283"/>
      <c r="BE138" s="284">
        <v>0.02</v>
      </c>
      <c r="BF138" s="280">
        <v>0</v>
      </c>
      <c r="BG138" s="285"/>
      <c r="BH138" s="286"/>
      <c r="BI138" s="285"/>
      <c r="BJ138" s="280">
        <v>0</v>
      </c>
      <c r="BK138" s="280">
        <v>0</v>
      </c>
      <c r="BL138" s="283"/>
      <c r="BM138" s="287">
        <v>0</v>
      </c>
      <c r="BN138" s="280">
        <v>0</v>
      </c>
      <c r="BO138" s="280">
        <v>0</v>
      </c>
      <c r="BP138" s="280" t="e">
        <v>#REF!</v>
      </c>
      <c r="BQ138" s="288" t="e">
        <v>#REF!</v>
      </c>
      <c r="BR138" s="289"/>
      <c r="BS138" s="290" t="e">
        <v>#REF!</v>
      </c>
      <c r="BU138" s="291"/>
      <c r="BV138" s="291">
        <v>0</v>
      </c>
      <c r="BW138" s="292">
        <v>0</v>
      </c>
      <c r="BX138" s="238" t="s">
        <v>859</v>
      </c>
      <c r="BY138" s="435">
        <f t="shared" si="2"/>
        <v>1</v>
      </c>
      <c r="BZ138" s="435">
        <v>1</v>
      </c>
      <c r="CA138" s="436">
        <f t="shared" si="3"/>
        <v>0</v>
      </c>
    </row>
    <row r="139" spans="1:79" s="268" customFormat="1" ht="31.5">
      <c r="A139" s="269">
        <v>126</v>
      </c>
      <c r="B139" s="269" t="s">
        <v>862</v>
      </c>
      <c r="C139" s="269" t="s">
        <v>95</v>
      </c>
      <c r="D139" s="271" t="s">
        <v>863</v>
      </c>
      <c r="E139" s="272">
        <v>41058</v>
      </c>
      <c r="F139" s="238"/>
      <c r="G139" s="238"/>
      <c r="H139" s="272">
        <v>40909</v>
      </c>
      <c r="I139" s="272">
        <v>50405</v>
      </c>
      <c r="J139" s="269"/>
      <c r="K139" s="269" t="s">
        <v>1211</v>
      </c>
      <c r="L139" s="273"/>
      <c r="M139" s="238">
        <v>1</v>
      </c>
      <c r="N139" s="269" t="s">
        <v>1212</v>
      </c>
      <c r="O139" s="269" t="s">
        <v>82</v>
      </c>
      <c r="P139" s="269" t="s">
        <v>1213</v>
      </c>
      <c r="Q139" s="269"/>
      <c r="R139" s="274">
        <v>1010200103</v>
      </c>
      <c r="S139" s="238">
        <v>170</v>
      </c>
      <c r="T139" s="269" t="s">
        <v>131</v>
      </c>
      <c r="U139" s="269">
        <v>361</v>
      </c>
      <c r="V139" s="275">
        <v>361</v>
      </c>
      <c r="W139" s="269">
        <v>0</v>
      </c>
      <c r="X139" s="276">
        <v>21551</v>
      </c>
      <c r="Y139" s="293"/>
      <c r="Z139" s="277">
        <v>772319.43</v>
      </c>
      <c r="AA139" s="277"/>
      <c r="AB139" s="278">
        <v>772319.43</v>
      </c>
      <c r="AC139" s="278">
        <v>772319.43</v>
      </c>
      <c r="AD139" s="278">
        <v>0</v>
      </c>
      <c r="AE139" s="278">
        <v>0</v>
      </c>
      <c r="AF139" s="278">
        <v>2139.3890027700832</v>
      </c>
      <c r="AG139" s="278">
        <v>2139.3890027700832</v>
      </c>
      <c r="AH139" s="278">
        <v>0</v>
      </c>
      <c r="AI139" s="279">
        <v>2139.3890027700832</v>
      </c>
      <c r="AJ139" s="277"/>
      <c r="AK139" s="280" t="e">
        <v>#REF!</v>
      </c>
      <c r="AL139" s="280" t="e">
        <v>#REF!</v>
      </c>
      <c r="AM139" s="281">
        <v>0</v>
      </c>
      <c r="AN139" s="281">
        <v>0</v>
      </c>
      <c r="AO139" s="281">
        <v>0</v>
      </c>
      <c r="AP139" s="282">
        <v>0</v>
      </c>
      <c r="AQ139" s="282">
        <v>0</v>
      </c>
      <c r="AR139" s="282">
        <v>0</v>
      </c>
      <c r="AS139" s="282">
        <v>0</v>
      </c>
      <c r="AT139" s="282">
        <v>0</v>
      </c>
      <c r="AU139" s="282">
        <v>0</v>
      </c>
      <c r="AV139" s="282">
        <v>0</v>
      </c>
      <c r="AW139" s="282">
        <v>0</v>
      </c>
      <c r="AX139" s="282">
        <v>0</v>
      </c>
      <c r="AY139" s="282">
        <v>0</v>
      </c>
      <c r="AZ139" s="282">
        <v>0</v>
      </c>
      <c r="BA139" s="282">
        <v>0</v>
      </c>
      <c r="BB139" s="281">
        <v>0</v>
      </c>
      <c r="BC139" s="281">
        <v>0</v>
      </c>
      <c r="BD139" s="283"/>
      <c r="BE139" s="284">
        <v>0.02</v>
      </c>
      <c r="BF139" s="280">
        <v>0</v>
      </c>
      <c r="BG139" s="285"/>
      <c r="BH139" s="286"/>
      <c r="BI139" s="285"/>
      <c r="BJ139" s="280">
        <v>0</v>
      </c>
      <c r="BK139" s="280">
        <v>0</v>
      </c>
      <c r="BL139" s="283"/>
      <c r="BM139" s="287">
        <v>0</v>
      </c>
      <c r="BN139" s="280">
        <v>0</v>
      </c>
      <c r="BO139" s="280">
        <v>0</v>
      </c>
      <c r="BP139" s="280" t="e">
        <v>#REF!</v>
      </c>
      <c r="BQ139" s="288" t="e">
        <v>#REF!</v>
      </c>
      <c r="BR139" s="289"/>
      <c r="BS139" s="290" t="e">
        <v>#REF!</v>
      </c>
      <c r="BU139" s="291"/>
      <c r="BV139" s="291">
        <v>0</v>
      </c>
      <c r="BW139" s="292">
        <v>0</v>
      </c>
      <c r="BX139" s="238" t="s">
        <v>859</v>
      </c>
      <c r="BY139" s="435">
        <f t="shared" si="2"/>
        <v>1</v>
      </c>
      <c r="BZ139" s="435">
        <v>1</v>
      </c>
      <c r="CA139" s="436">
        <f t="shared" si="3"/>
        <v>0</v>
      </c>
    </row>
    <row r="140" spans="1:79" s="268" customFormat="1" ht="31.5">
      <c r="A140" s="269">
        <v>127</v>
      </c>
      <c r="B140" s="269" t="s">
        <v>862</v>
      </c>
      <c r="C140" s="269" t="s">
        <v>95</v>
      </c>
      <c r="D140" s="271" t="s">
        <v>863</v>
      </c>
      <c r="E140" s="272">
        <v>41058</v>
      </c>
      <c r="F140" s="238"/>
      <c r="G140" s="238"/>
      <c r="H140" s="272">
        <v>40909</v>
      </c>
      <c r="I140" s="272">
        <v>50405</v>
      </c>
      <c r="J140" s="269"/>
      <c r="K140" s="269" t="s">
        <v>1214</v>
      </c>
      <c r="L140" s="273"/>
      <c r="M140" s="238">
        <v>1</v>
      </c>
      <c r="N140" s="269" t="s">
        <v>1215</v>
      </c>
      <c r="O140" s="269" t="s">
        <v>82</v>
      </c>
      <c r="P140" s="269" t="s">
        <v>1216</v>
      </c>
      <c r="Q140" s="269"/>
      <c r="R140" s="274">
        <v>1010200104</v>
      </c>
      <c r="S140" s="238">
        <v>171</v>
      </c>
      <c r="T140" s="269" t="s">
        <v>131</v>
      </c>
      <c r="U140" s="269">
        <v>361</v>
      </c>
      <c r="V140" s="275">
        <v>361</v>
      </c>
      <c r="W140" s="269">
        <v>0</v>
      </c>
      <c r="X140" s="276">
        <v>20455</v>
      </c>
      <c r="Y140" s="293"/>
      <c r="Z140" s="277">
        <v>380308.34</v>
      </c>
      <c r="AA140" s="277"/>
      <c r="AB140" s="278">
        <v>380308.34</v>
      </c>
      <c r="AC140" s="278">
        <v>380308.34</v>
      </c>
      <c r="AD140" s="278">
        <v>0</v>
      </c>
      <c r="AE140" s="278">
        <v>0</v>
      </c>
      <c r="AF140" s="278">
        <v>1053.4857063711911</v>
      </c>
      <c r="AG140" s="278">
        <v>1053.4857063711911</v>
      </c>
      <c r="AH140" s="278">
        <v>0</v>
      </c>
      <c r="AI140" s="279">
        <v>1053.4857063711911</v>
      </c>
      <c r="AJ140" s="277"/>
      <c r="AK140" s="280" t="e">
        <v>#REF!</v>
      </c>
      <c r="AL140" s="280" t="e">
        <v>#REF!</v>
      </c>
      <c r="AM140" s="281">
        <v>0</v>
      </c>
      <c r="AN140" s="281">
        <v>0</v>
      </c>
      <c r="AO140" s="281">
        <v>0</v>
      </c>
      <c r="AP140" s="282">
        <v>0</v>
      </c>
      <c r="AQ140" s="282">
        <v>0</v>
      </c>
      <c r="AR140" s="282">
        <v>0</v>
      </c>
      <c r="AS140" s="282">
        <v>0</v>
      </c>
      <c r="AT140" s="282">
        <v>0</v>
      </c>
      <c r="AU140" s="282">
        <v>0</v>
      </c>
      <c r="AV140" s="282">
        <v>0</v>
      </c>
      <c r="AW140" s="282">
        <v>0</v>
      </c>
      <c r="AX140" s="282">
        <v>0</v>
      </c>
      <c r="AY140" s="282">
        <v>0</v>
      </c>
      <c r="AZ140" s="282">
        <v>0</v>
      </c>
      <c r="BA140" s="282">
        <v>0</v>
      </c>
      <c r="BB140" s="281">
        <v>0</v>
      </c>
      <c r="BC140" s="281">
        <v>0</v>
      </c>
      <c r="BD140" s="283"/>
      <c r="BE140" s="284">
        <v>0.02</v>
      </c>
      <c r="BF140" s="280">
        <v>0</v>
      </c>
      <c r="BG140" s="285"/>
      <c r="BH140" s="286"/>
      <c r="BI140" s="285"/>
      <c r="BJ140" s="280">
        <v>0</v>
      </c>
      <c r="BK140" s="280">
        <v>0</v>
      </c>
      <c r="BL140" s="283"/>
      <c r="BM140" s="287">
        <v>0</v>
      </c>
      <c r="BN140" s="280">
        <v>0</v>
      </c>
      <c r="BO140" s="280">
        <v>0</v>
      </c>
      <c r="BP140" s="280" t="e">
        <v>#REF!</v>
      </c>
      <c r="BQ140" s="288" t="e">
        <v>#REF!</v>
      </c>
      <c r="BR140" s="289"/>
      <c r="BS140" s="290" t="e">
        <v>#REF!</v>
      </c>
      <c r="BU140" s="291"/>
      <c r="BV140" s="291">
        <v>0</v>
      </c>
      <c r="BW140" s="292">
        <v>0</v>
      </c>
      <c r="BX140" s="238" t="s">
        <v>859</v>
      </c>
      <c r="BY140" s="435">
        <f t="shared" si="2"/>
        <v>1</v>
      </c>
      <c r="BZ140" s="435">
        <v>1</v>
      </c>
      <c r="CA140" s="436">
        <f t="shared" si="3"/>
        <v>0</v>
      </c>
    </row>
    <row r="141" spans="1:79" s="268" customFormat="1" ht="31.5">
      <c r="A141" s="269">
        <v>128</v>
      </c>
      <c r="B141" s="269" t="s">
        <v>862</v>
      </c>
      <c r="C141" s="269" t="s">
        <v>95</v>
      </c>
      <c r="D141" s="271" t="s">
        <v>863</v>
      </c>
      <c r="E141" s="272">
        <v>41058</v>
      </c>
      <c r="F141" s="238"/>
      <c r="G141" s="238"/>
      <c r="H141" s="272">
        <v>40909</v>
      </c>
      <c r="I141" s="272">
        <v>50405</v>
      </c>
      <c r="J141" s="269"/>
      <c r="K141" s="269" t="s">
        <v>1217</v>
      </c>
      <c r="L141" s="273"/>
      <c r="M141" s="238">
        <v>1</v>
      </c>
      <c r="N141" s="269" t="s">
        <v>1218</v>
      </c>
      <c r="O141" s="269" t="s">
        <v>82</v>
      </c>
      <c r="P141" s="269" t="s">
        <v>1219</v>
      </c>
      <c r="Q141" s="269"/>
      <c r="R141" s="274">
        <v>1010200105</v>
      </c>
      <c r="S141" s="238">
        <v>172</v>
      </c>
      <c r="T141" s="269" t="s">
        <v>131</v>
      </c>
      <c r="U141" s="269">
        <v>361</v>
      </c>
      <c r="V141" s="275">
        <v>361</v>
      </c>
      <c r="W141" s="269">
        <v>0</v>
      </c>
      <c r="X141" s="276">
        <v>20821</v>
      </c>
      <c r="Y141" s="293"/>
      <c r="Z141" s="277">
        <v>380308.34</v>
      </c>
      <c r="AA141" s="277"/>
      <c r="AB141" s="278">
        <v>380308.34</v>
      </c>
      <c r="AC141" s="278">
        <v>380308.34</v>
      </c>
      <c r="AD141" s="278">
        <v>0</v>
      </c>
      <c r="AE141" s="278">
        <v>0</v>
      </c>
      <c r="AF141" s="278">
        <v>1053.4857063711911</v>
      </c>
      <c r="AG141" s="278">
        <v>1053.4857063711911</v>
      </c>
      <c r="AH141" s="278">
        <v>0</v>
      </c>
      <c r="AI141" s="279">
        <v>1053.4857063711911</v>
      </c>
      <c r="AJ141" s="277"/>
      <c r="AK141" s="280" t="e">
        <v>#REF!</v>
      </c>
      <c r="AL141" s="280" t="e">
        <v>#REF!</v>
      </c>
      <c r="AM141" s="281">
        <v>0</v>
      </c>
      <c r="AN141" s="281">
        <v>0</v>
      </c>
      <c r="AO141" s="281">
        <v>0</v>
      </c>
      <c r="AP141" s="282">
        <v>0</v>
      </c>
      <c r="AQ141" s="282">
        <v>0</v>
      </c>
      <c r="AR141" s="282">
        <v>0</v>
      </c>
      <c r="AS141" s="282">
        <v>0</v>
      </c>
      <c r="AT141" s="282">
        <v>0</v>
      </c>
      <c r="AU141" s="282">
        <v>0</v>
      </c>
      <c r="AV141" s="282">
        <v>0</v>
      </c>
      <c r="AW141" s="282">
        <v>0</v>
      </c>
      <c r="AX141" s="282">
        <v>0</v>
      </c>
      <c r="AY141" s="282">
        <v>0</v>
      </c>
      <c r="AZ141" s="282">
        <v>0</v>
      </c>
      <c r="BA141" s="282">
        <v>0</v>
      </c>
      <c r="BB141" s="281">
        <v>0</v>
      </c>
      <c r="BC141" s="281">
        <v>0</v>
      </c>
      <c r="BD141" s="283"/>
      <c r="BE141" s="284">
        <v>0.02</v>
      </c>
      <c r="BF141" s="280">
        <v>0</v>
      </c>
      <c r="BG141" s="285"/>
      <c r="BH141" s="286"/>
      <c r="BI141" s="285"/>
      <c r="BJ141" s="280">
        <v>0</v>
      </c>
      <c r="BK141" s="280">
        <v>0</v>
      </c>
      <c r="BL141" s="283"/>
      <c r="BM141" s="287">
        <v>0</v>
      </c>
      <c r="BN141" s="280">
        <v>0</v>
      </c>
      <c r="BO141" s="280">
        <v>0</v>
      </c>
      <c r="BP141" s="280" t="e">
        <v>#REF!</v>
      </c>
      <c r="BQ141" s="288" t="e">
        <v>#REF!</v>
      </c>
      <c r="BR141" s="289"/>
      <c r="BS141" s="290" t="e">
        <v>#REF!</v>
      </c>
      <c r="BU141" s="291"/>
      <c r="BV141" s="291">
        <v>0</v>
      </c>
      <c r="BW141" s="292">
        <v>0</v>
      </c>
      <c r="BX141" s="238" t="s">
        <v>859</v>
      </c>
      <c r="BY141" s="435">
        <f t="shared" si="2"/>
        <v>1</v>
      </c>
      <c r="BZ141" s="435">
        <v>1</v>
      </c>
      <c r="CA141" s="436">
        <f t="shared" si="3"/>
        <v>0</v>
      </c>
    </row>
    <row r="142" spans="1:79" s="268" customFormat="1" ht="31.5">
      <c r="A142" s="269">
        <v>129</v>
      </c>
      <c r="B142" s="269" t="s">
        <v>862</v>
      </c>
      <c r="C142" s="269" t="s">
        <v>95</v>
      </c>
      <c r="D142" s="271" t="s">
        <v>863</v>
      </c>
      <c r="E142" s="272">
        <v>41058</v>
      </c>
      <c r="F142" s="238"/>
      <c r="G142" s="238"/>
      <c r="H142" s="272">
        <v>40909</v>
      </c>
      <c r="I142" s="272">
        <v>50405</v>
      </c>
      <c r="J142" s="269"/>
      <c r="K142" s="269" t="s">
        <v>1220</v>
      </c>
      <c r="L142" s="273"/>
      <c r="M142" s="238">
        <v>1</v>
      </c>
      <c r="N142" s="269" t="s">
        <v>1221</v>
      </c>
      <c r="O142" s="269" t="s">
        <v>82</v>
      </c>
      <c r="P142" s="269" t="s">
        <v>1222</v>
      </c>
      <c r="Q142" s="269"/>
      <c r="R142" s="274">
        <v>1010200106</v>
      </c>
      <c r="S142" s="238">
        <v>173</v>
      </c>
      <c r="T142" s="269" t="s">
        <v>131</v>
      </c>
      <c r="U142" s="269">
        <v>361</v>
      </c>
      <c r="V142" s="275">
        <v>361</v>
      </c>
      <c r="W142" s="269">
        <v>0</v>
      </c>
      <c r="X142" s="276">
        <v>20455</v>
      </c>
      <c r="Y142" s="293"/>
      <c r="Z142" s="277">
        <v>380308.34</v>
      </c>
      <c r="AA142" s="277"/>
      <c r="AB142" s="278">
        <v>380308.34</v>
      </c>
      <c r="AC142" s="278">
        <v>380308.34</v>
      </c>
      <c r="AD142" s="278">
        <v>0</v>
      </c>
      <c r="AE142" s="278">
        <v>0</v>
      </c>
      <c r="AF142" s="278">
        <v>1053.4857063711911</v>
      </c>
      <c r="AG142" s="278">
        <v>1053.4857063711911</v>
      </c>
      <c r="AH142" s="278">
        <v>0</v>
      </c>
      <c r="AI142" s="279">
        <v>1053.4857063711911</v>
      </c>
      <c r="AJ142" s="277"/>
      <c r="AK142" s="280" t="e">
        <v>#REF!</v>
      </c>
      <c r="AL142" s="280" t="e">
        <v>#REF!</v>
      </c>
      <c r="AM142" s="281">
        <v>0</v>
      </c>
      <c r="AN142" s="281">
        <v>0</v>
      </c>
      <c r="AO142" s="281">
        <v>0</v>
      </c>
      <c r="AP142" s="282">
        <v>0</v>
      </c>
      <c r="AQ142" s="282">
        <v>0</v>
      </c>
      <c r="AR142" s="282">
        <v>0</v>
      </c>
      <c r="AS142" s="282">
        <v>0</v>
      </c>
      <c r="AT142" s="282">
        <v>0</v>
      </c>
      <c r="AU142" s="282">
        <v>0</v>
      </c>
      <c r="AV142" s="282">
        <v>0</v>
      </c>
      <c r="AW142" s="282">
        <v>0</v>
      </c>
      <c r="AX142" s="282">
        <v>0</v>
      </c>
      <c r="AY142" s="282">
        <v>0</v>
      </c>
      <c r="AZ142" s="282">
        <v>0</v>
      </c>
      <c r="BA142" s="282">
        <v>0</v>
      </c>
      <c r="BB142" s="281">
        <v>0</v>
      </c>
      <c r="BC142" s="281">
        <v>0</v>
      </c>
      <c r="BD142" s="283"/>
      <c r="BE142" s="284">
        <v>0.02</v>
      </c>
      <c r="BF142" s="280">
        <v>0</v>
      </c>
      <c r="BG142" s="285"/>
      <c r="BH142" s="286"/>
      <c r="BI142" s="285"/>
      <c r="BJ142" s="280">
        <v>0</v>
      </c>
      <c r="BK142" s="280">
        <v>0</v>
      </c>
      <c r="BL142" s="283"/>
      <c r="BM142" s="287">
        <v>0</v>
      </c>
      <c r="BN142" s="280">
        <v>0</v>
      </c>
      <c r="BO142" s="280">
        <v>0</v>
      </c>
      <c r="BP142" s="280" t="e">
        <v>#REF!</v>
      </c>
      <c r="BQ142" s="288" t="e">
        <v>#REF!</v>
      </c>
      <c r="BR142" s="289"/>
      <c r="BS142" s="290" t="e">
        <v>#REF!</v>
      </c>
      <c r="BU142" s="291"/>
      <c r="BV142" s="291">
        <v>0</v>
      </c>
      <c r="BW142" s="292">
        <v>0</v>
      </c>
      <c r="BX142" s="238" t="s">
        <v>859</v>
      </c>
      <c r="BY142" s="435">
        <f t="shared" si="2"/>
        <v>1</v>
      </c>
      <c r="BZ142" s="435">
        <v>1</v>
      </c>
      <c r="CA142" s="436">
        <f t="shared" si="3"/>
        <v>0</v>
      </c>
    </row>
    <row r="143" spans="1:79" s="268" customFormat="1" ht="31.5">
      <c r="A143" s="269">
        <v>130</v>
      </c>
      <c r="B143" s="269" t="s">
        <v>862</v>
      </c>
      <c r="C143" s="269" t="s">
        <v>95</v>
      </c>
      <c r="D143" s="271" t="s">
        <v>863</v>
      </c>
      <c r="E143" s="272">
        <v>41058</v>
      </c>
      <c r="F143" s="238"/>
      <c r="G143" s="238"/>
      <c r="H143" s="272">
        <v>40909</v>
      </c>
      <c r="I143" s="272">
        <v>50405</v>
      </c>
      <c r="J143" s="269"/>
      <c r="K143" s="269" t="s">
        <v>1223</v>
      </c>
      <c r="L143" s="273"/>
      <c r="M143" s="238">
        <v>1</v>
      </c>
      <c r="N143" s="269" t="s">
        <v>1224</v>
      </c>
      <c r="O143" s="269" t="s">
        <v>82</v>
      </c>
      <c r="P143" s="269" t="s">
        <v>1225</v>
      </c>
      <c r="Q143" s="269"/>
      <c r="R143" s="274">
        <v>1010200107</v>
      </c>
      <c r="S143" s="238">
        <v>174</v>
      </c>
      <c r="T143" s="269" t="s">
        <v>131</v>
      </c>
      <c r="U143" s="269">
        <v>361</v>
      </c>
      <c r="V143" s="275">
        <v>361</v>
      </c>
      <c r="W143" s="269">
        <v>0</v>
      </c>
      <c r="X143" s="276">
        <v>20821</v>
      </c>
      <c r="Y143" s="293"/>
      <c r="Z143" s="277">
        <v>380308.34</v>
      </c>
      <c r="AA143" s="277"/>
      <c r="AB143" s="278">
        <v>380308.34</v>
      </c>
      <c r="AC143" s="278">
        <v>380308.34</v>
      </c>
      <c r="AD143" s="278">
        <v>0</v>
      </c>
      <c r="AE143" s="278">
        <v>0</v>
      </c>
      <c r="AF143" s="278">
        <v>1053.4857063711911</v>
      </c>
      <c r="AG143" s="278">
        <v>1053.4857063711911</v>
      </c>
      <c r="AH143" s="278">
        <v>0</v>
      </c>
      <c r="AI143" s="279">
        <v>1053.4857063711911</v>
      </c>
      <c r="AJ143" s="277"/>
      <c r="AK143" s="280" t="e">
        <v>#REF!</v>
      </c>
      <c r="AL143" s="280" t="e">
        <v>#REF!</v>
      </c>
      <c r="AM143" s="281">
        <v>0</v>
      </c>
      <c r="AN143" s="281">
        <v>0</v>
      </c>
      <c r="AO143" s="281">
        <v>0</v>
      </c>
      <c r="AP143" s="282">
        <v>0</v>
      </c>
      <c r="AQ143" s="282">
        <v>0</v>
      </c>
      <c r="AR143" s="282">
        <v>0</v>
      </c>
      <c r="AS143" s="282">
        <v>0</v>
      </c>
      <c r="AT143" s="282">
        <v>0</v>
      </c>
      <c r="AU143" s="282">
        <v>0</v>
      </c>
      <c r="AV143" s="282">
        <v>0</v>
      </c>
      <c r="AW143" s="282">
        <v>0</v>
      </c>
      <c r="AX143" s="282">
        <v>0</v>
      </c>
      <c r="AY143" s="282">
        <v>0</v>
      </c>
      <c r="AZ143" s="282">
        <v>0</v>
      </c>
      <c r="BA143" s="282">
        <v>0</v>
      </c>
      <c r="BB143" s="281">
        <v>0</v>
      </c>
      <c r="BC143" s="281">
        <v>0</v>
      </c>
      <c r="BD143" s="283"/>
      <c r="BE143" s="284">
        <v>0.02</v>
      </c>
      <c r="BF143" s="280">
        <v>0</v>
      </c>
      <c r="BG143" s="285"/>
      <c r="BH143" s="286"/>
      <c r="BI143" s="285"/>
      <c r="BJ143" s="280">
        <v>0</v>
      </c>
      <c r="BK143" s="280">
        <v>0</v>
      </c>
      <c r="BL143" s="283"/>
      <c r="BM143" s="287">
        <v>0</v>
      </c>
      <c r="BN143" s="280">
        <v>0</v>
      </c>
      <c r="BO143" s="280">
        <v>0</v>
      </c>
      <c r="BP143" s="280" t="e">
        <v>#REF!</v>
      </c>
      <c r="BQ143" s="288" t="e">
        <v>#REF!</v>
      </c>
      <c r="BR143" s="289"/>
      <c r="BS143" s="290" t="e">
        <v>#REF!</v>
      </c>
      <c r="BU143" s="291"/>
      <c r="BV143" s="291">
        <v>0</v>
      </c>
      <c r="BW143" s="292">
        <v>0</v>
      </c>
      <c r="BX143" s="238" t="s">
        <v>859</v>
      </c>
      <c r="BY143" s="435">
        <f t="shared" ref="BY143:BY206" si="4">AC143/Z143*100%</f>
        <v>1</v>
      </c>
      <c r="BZ143" s="435">
        <v>1</v>
      </c>
      <c r="CA143" s="436">
        <f t="shared" ref="CA143:CA206" si="5">BZ143-BY143</f>
        <v>0</v>
      </c>
    </row>
    <row r="144" spans="1:79" s="268" customFormat="1" ht="31.5">
      <c r="A144" s="269">
        <v>131</v>
      </c>
      <c r="B144" s="269" t="s">
        <v>862</v>
      </c>
      <c r="C144" s="269" t="s">
        <v>95</v>
      </c>
      <c r="D144" s="271" t="s">
        <v>863</v>
      </c>
      <c r="E144" s="272">
        <v>41058</v>
      </c>
      <c r="F144" s="238"/>
      <c r="G144" s="238"/>
      <c r="H144" s="272">
        <v>40909</v>
      </c>
      <c r="I144" s="272">
        <v>50405</v>
      </c>
      <c r="J144" s="269"/>
      <c r="K144" s="269" t="s">
        <v>1226</v>
      </c>
      <c r="L144" s="273"/>
      <c r="M144" s="238">
        <v>1</v>
      </c>
      <c r="N144" s="269" t="s">
        <v>1227</v>
      </c>
      <c r="O144" s="269" t="s">
        <v>82</v>
      </c>
      <c r="P144" s="269" t="s">
        <v>1228</v>
      </c>
      <c r="Q144" s="269"/>
      <c r="R144" s="274">
        <v>1010200108</v>
      </c>
      <c r="S144" s="238">
        <v>175</v>
      </c>
      <c r="T144" s="269" t="s">
        <v>131</v>
      </c>
      <c r="U144" s="269">
        <v>361</v>
      </c>
      <c r="V144" s="275">
        <v>361</v>
      </c>
      <c r="W144" s="269">
        <v>0</v>
      </c>
      <c r="X144" s="276">
        <v>21551</v>
      </c>
      <c r="Y144" s="293"/>
      <c r="Z144" s="277">
        <v>380308.34</v>
      </c>
      <c r="AA144" s="277"/>
      <c r="AB144" s="278">
        <v>380308.34</v>
      </c>
      <c r="AC144" s="278">
        <v>380308.34</v>
      </c>
      <c r="AD144" s="278">
        <v>0</v>
      </c>
      <c r="AE144" s="278">
        <v>0</v>
      </c>
      <c r="AF144" s="278">
        <v>1053.4857063711911</v>
      </c>
      <c r="AG144" s="278">
        <v>1053.4857063711911</v>
      </c>
      <c r="AH144" s="278">
        <v>0</v>
      </c>
      <c r="AI144" s="279">
        <v>1053.4857063711911</v>
      </c>
      <c r="AJ144" s="277"/>
      <c r="AK144" s="280" t="e">
        <v>#REF!</v>
      </c>
      <c r="AL144" s="280" t="e">
        <v>#REF!</v>
      </c>
      <c r="AM144" s="281">
        <v>0</v>
      </c>
      <c r="AN144" s="281">
        <v>0</v>
      </c>
      <c r="AO144" s="281">
        <v>0</v>
      </c>
      <c r="AP144" s="282">
        <v>0</v>
      </c>
      <c r="AQ144" s="282">
        <v>0</v>
      </c>
      <c r="AR144" s="282">
        <v>0</v>
      </c>
      <c r="AS144" s="282">
        <v>0</v>
      </c>
      <c r="AT144" s="282">
        <v>0</v>
      </c>
      <c r="AU144" s="282">
        <v>0</v>
      </c>
      <c r="AV144" s="282">
        <v>0</v>
      </c>
      <c r="AW144" s="282">
        <v>0</v>
      </c>
      <c r="AX144" s="282">
        <v>0</v>
      </c>
      <c r="AY144" s="282">
        <v>0</v>
      </c>
      <c r="AZ144" s="282">
        <v>0</v>
      </c>
      <c r="BA144" s="282">
        <v>0</v>
      </c>
      <c r="BB144" s="281">
        <v>0</v>
      </c>
      <c r="BC144" s="281">
        <v>0</v>
      </c>
      <c r="BD144" s="283"/>
      <c r="BE144" s="284">
        <v>0.02</v>
      </c>
      <c r="BF144" s="280">
        <v>0</v>
      </c>
      <c r="BG144" s="285"/>
      <c r="BH144" s="286"/>
      <c r="BI144" s="285"/>
      <c r="BJ144" s="280">
        <v>0</v>
      </c>
      <c r="BK144" s="280">
        <v>0</v>
      </c>
      <c r="BL144" s="283"/>
      <c r="BM144" s="287">
        <v>0</v>
      </c>
      <c r="BN144" s="280">
        <v>0</v>
      </c>
      <c r="BO144" s="280">
        <v>0</v>
      </c>
      <c r="BP144" s="280" t="e">
        <v>#REF!</v>
      </c>
      <c r="BQ144" s="288" t="e">
        <v>#REF!</v>
      </c>
      <c r="BR144" s="289"/>
      <c r="BS144" s="290" t="e">
        <v>#REF!</v>
      </c>
      <c r="BU144" s="291"/>
      <c r="BV144" s="291">
        <v>0</v>
      </c>
      <c r="BW144" s="292">
        <v>0</v>
      </c>
      <c r="BX144" s="238" t="s">
        <v>859</v>
      </c>
      <c r="BY144" s="435">
        <f t="shared" si="4"/>
        <v>1</v>
      </c>
      <c r="BZ144" s="435">
        <v>1</v>
      </c>
      <c r="CA144" s="436">
        <f t="shared" si="5"/>
        <v>0</v>
      </c>
    </row>
    <row r="145" spans="1:79" s="268" customFormat="1" ht="31.5">
      <c r="A145" s="269">
        <v>132</v>
      </c>
      <c r="B145" s="269" t="s">
        <v>862</v>
      </c>
      <c r="C145" s="269" t="s">
        <v>95</v>
      </c>
      <c r="D145" s="271" t="s">
        <v>863</v>
      </c>
      <c r="E145" s="272">
        <v>41058</v>
      </c>
      <c r="F145" s="238"/>
      <c r="G145" s="238"/>
      <c r="H145" s="272">
        <v>40909</v>
      </c>
      <c r="I145" s="272">
        <v>50405</v>
      </c>
      <c r="J145" s="269"/>
      <c r="K145" s="269" t="s">
        <v>1229</v>
      </c>
      <c r="L145" s="273"/>
      <c r="M145" s="238">
        <v>1</v>
      </c>
      <c r="N145" s="269" t="s">
        <v>1230</v>
      </c>
      <c r="O145" s="269" t="s">
        <v>82</v>
      </c>
      <c r="P145" s="269" t="s">
        <v>1231</v>
      </c>
      <c r="Q145" s="269"/>
      <c r="R145" s="274">
        <v>1010200111</v>
      </c>
      <c r="S145" s="238">
        <v>176</v>
      </c>
      <c r="T145" s="269" t="s">
        <v>131</v>
      </c>
      <c r="U145" s="269">
        <v>361</v>
      </c>
      <c r="V145" s="275">
        <v>361</v>
      </c>
      <c r="W145" s="269">
        <v>0</v>
      </c>
      <c r="X145" s="276">
        <v>21186</v>
      </c>
      <c r="Y145" s="293"/>
      <c r="Z145" s="277">
        <v>380308.34</v>
      </c>
      <c r="AA145" s="277"/>
      <c r="AB145" s="278">
        <v>380308.34</v>
      </c>
      <c r="AC145" s="278">
        <v>380308.34</v>
      </c>
      <c r="AD145" s="278">
        <v>0</v>
      </c>
      <c r="AE145" s="278">
        <v>0</v>
      </c>
      <c r="AF145" s="278">
        <v>1053.4857063711911</v>
      </c>
      <c r="AG145" s="278">
        <v>1053.4857063711911</v>
      </c>
      <c r="AH145" s="278">
        <v>0</v>
      </c>
      <c r="AI145" s="279">
        <v>1053.4857063711911</v>
      </c>
      <c r="AJ145" s="277"/>
      <c r="AK145" s="280" t="e">
        <v>#REF!</v>
      </c>
      <c r="AL145" s="280" t="e">
        <v>#REF!</v>
      </c>
      <c r="AM145" s="281">
        <v>0</v>
      </c>
      <c r="AN145" s="281">
        <v>0</v>
      </c>
      <c r="AO145" s="281">
        <v>0</v>
      </c>
      <c r="AP145" s="282">
        <v>0</v>
      </c>
      <c r="AQ145" s="282">
        <v>0</v>
      </c>
      <c r="AR145" s="282">
        <v>0</v>
      </c>
      <c r="AS145" s="282">
        <v>0</v>
      </c>
      <c r="AT145" s="282">
        <v>0</v>
      </c>
      <c r="AU145" s="282">
        <v>0</v>
      </c>
      <c r="AV145" s="282">
        <v>0</v>
      </c>
      <c r="AW145" s="282">
        <v>0</v>
      </c>
      <c r="AX145" s="282">
        <v>0</v>
      </c>
      <c r="AY145" s="282">
        <v>0</v>
      </c>
      <c r="AZ145" s="282">
        <v>0</v>
      </c>
      <c r="BA145" s="282">
        <v>0</v>
      </c>
      <c r="BB145" s="281">
        <v>0</v>
      </c>
      <c r="BC145" s="281">
        <v>0</v>
      </c>
      <c r="BD145" s="283"/>
      <c r="BE145" s="284">
        <v>0.02</v>
      </c>
      <c r="BF145" s="280">
        <v>0</v>
      </c>
      <c r="BG145" s="285"/>
      <c r="BH145" s="286"/>
      <c r="BI145" s="285"/>
      <c r="BJ145" s="280">
        <v>0</v>
      </c>
      <c r="BK145" s="280">
        <v>0</v>
      </c>
      <c r="BL145" s="283"/>
      <c r="BM145" s="287">
        <v>0</v>
      </c>
      <c r="BN145" s="280">
        <v>0</v>
      </c>
      <c r="BO145" s="280">
        <v>0</v>
      </c>
      <c r="BP145" s="280" t="e">
        <v>#REF!</v>
      </c>
      <c r="BQ145" s="288" t="e">
        <v>#REF!</v>
      </c>
      <c r="BR145" s="289"/>
      <c r="BS145" s="290" t="e">
        <v>#REF!</v>
      </c>
      <c r="BU145" s="291"/>
      <c r="BV145" s="291">
        <v>0</v>
      </c>
      <c r="BW145" s="292">
        <v>0</v>
      </c>
      <c r="BX145" s="238" t="s">
        <v>859</v>
      </c>
      <c r="BY145" s="435">
        <f t="shared" si="4"/>
        <v>1</v>
      </c>
      <c r="BZ145" s="435">
        <v>1</v>
      </c>
      <c r="CA145" s="436">
        <f t="shared" si="5"/>
        <v>0</v>
      </c>
    </row>
    <row r="146" spans="1:79" s="268" customFormat="1" ht="31.5">
      <c r="A146" s="269">
        <v>133</v>
      </c>
      <c r="B146" s="269" t="s">
        <v>862</v>
      </c>
      <c r="C146" s="269" t="s">
        <v>95</v>
      </c>
      <c r="D146" s="271" t="s">
        <v>863</v>
      </c>
      <c r="E146" s="272">
        <v>41058</v>
      </c>
      <c r="F146" s="238"/>
      <c r="G146" s="238"/>
      <c r="H146" s="272">
        <v>40909</v>
      </c>
      <c r="I146" s="272">
        <v>50405</v>
      </c>
      <c r="J146" s="269"/>
      <c r="K146" s="269" t="s">
        <v>1232</v>
      </c>
      <c r="L146" s="273"/>
      <c r="M146" s="238">
        <v>1</v>
      </c>
      <c r="N146" s="269" t="s">
        <v>1233</v>
      </c>
      <c r="O146" s="269" t="s">
        <v>82</v>
      </c>
      <c r="P146" s="269" t="s">
        <v>1234</v>
      </c>
      <c r="Q146" s="269"/>
      <c r="R146" s="274">
        <v>1010200112</v>
      </c>
      <c r="S146" s="238">
        <v>177</v>
      </c>
      <c r="T146" s="269" t="s">
        <v>131</v>
      </c>
      <c r="U146" s="269">
        <v>361</v>
      </c>
      <c r="V146" s="275">
        <v>361</v>
      </c>
      <c r="W146" s="269">
        <v>0</v>
      </c>
      <c r="X146" s="276">
        <v>19725</v>
      </c>
      <c r="Y146" s="293"/>
      <c r="Z146" s="277">
        <v>323259.65999999997</v>
      </c>
      <c r="AA146" s="277"/>
      <c r="AB146" s="278">
        <v>323259.65999999997</v>
      </c>
      <c r="AC146" s="278">
        <v>323259.65999999997</v>
      </c>
      <c r="AD146" s="278">
        <v>0</v>
      </c>
      <c r="AE146" s="278">
        <v>0</v>
      </c>
      <c r="AF146" s="278">
        <v>895.45612188365646</v>
      </c>
      <c r="AG146" s="278">
        <v>895.45612188365646</v>
      </c>
      <c r="AH146" s="278">
        <v>0</v>
      </c>
      <c r="AI146" s="279">
        <v>895.45612188365646</v>
      </c>
      <c r="AJ146" s="277"/>
      <c r="AK146" s="280" t="e">
        <v>#REF!</v>
      </c>
      <c r="AL146" s="280" t="e">
        <v>#REF!</v>
      </c>
      <c r="AM146" s="281">
        <v>0</v>
      </c>
      <c r="AN146" s="281">
        <v>0</v>
      </c>
      <c r="AO146" s="281">
        <v>0</v>
      </c>
      <c r="AP146" s="282">
        <v>0</v>
      </c>
      <c r="AQ146" s="282">
        <v>0</v>
      </c>
      <c r="AR146" s="282">
        <v>0</v>
      </c>
      <c r="AS146" s="282">
        <v>0</v>
      </c>
      <c r="AT146" s="282">
        <v>0</v>
      </c>
      <c r="AU146" s="282">
        <v>0</v>
      </c>
      <c r="AV146" s="282">
        <v>0</v>
      </c>
      <c r="AW146" s="282">
        <v>0</v>
      </c>
      <c r="AX146" s="282">
        <v>0</v>
      </c>
      <c r="AY146" s="282">
        <v>0</v>
      </c>
      <c r="AZ146" s="282">
        <v>0</v>
      </c>
      <c r="BA146" s="282">
        <v>0</v>
      </c>
      <c r="BB146" s="281">
        <v>0</v>
      </c>
      <c r="BC146" s="281">
        <v>0</v>
      </c>
      <c r="BD146" s="283"/>
      <c r="BE146" s="284">
        <v>0.02</v>
      </c>
      <c r="BF146" s="280">
        <v>0</v>
      </c>
      <c r="BG146" s="285"/>
      <c r="BH146" s="286"/>
      <c r="BI146" s="285"/>
      <c r="BJ146" s="280">
        <v>0</v>
      </c>
      <c r="BK146" s="280">
        <v>0</v>
      </c>
      <c r="BL146" s="283"/>
      <c r="BM146" s="287">
        <v>0</v>
      </c>
      <c r="BN146" s="280">
        <v>0</v>
      </c>
      <c r="BO146" s="280">
        <v>0</v>
      </c>
      <c r="BP146" s="280" t="e">
        <v>#REF!</v>
      </c>
      <c r="BQ146" s="288" t="e">
        <v>#REF!</v>
      </c>
      <c r="BR146" s="289"/>
      <c r="BS146" s="290" t="e">
        <v>#REF!</v>
      </c>
      <c r="BU146" s="291"/>
      <c r="BV146" s="291">
        <v>0</v>
      </c>
      <c r="BW146" s="292">
        <v>0</v>
      </c>
      <c r="BX146" s="238" t="s">
        <v>859</v>
      </c>
      <c r="BY146" s="435">
        <f t="shared" si="4"/>
        <v>1</v>
      </c>
      <c r="BZ146" s="435">
        <v>1</v>
      </c>
      <c r="CA146" s="436">
        <f t="shared" si="5"/>
        <v>0</v>
      </c>
    </row>
    <row r="147" spans="1:79" s="268" customFormat="1" ht="31.5">
      <c r="A147" s="269">
        <v>134</v>
      </c>
      <c r="B147" s="269" t="s">
        <v>862</v>
      </c>
      <c r="C147" s="269" t="s">
        <v>95</v>
      </c>
      <c r="D147" s="271" t="s">
        <v>863</v>
      </c>
      <c r="E147" s="272">
        <v>41058</v>
      </c>
      <c r="F147" s="238"/>
      <c r="G147" s="238"/>
      <c r="H147" s="272">
        <v>40909</v>
      </c>
      <c r="I147" s="272">
        <v>50405</v>
      </c>
      <c r="J147" s="269"/>
      <c r="K147" s="269" t="s">
        <v>1235</v>
      </c>
      <c r="L147" s="273"/>
      <c r="M147" s="238">
        <v>1</v>
      </c>
      <c r="N147" s="269" t="s">
        <v>1236</v>
      </c>
      <c r="O147" s="269" t="s">
        <v>82</v>
      </c>
      <c r="P147" s="269" t="s">
        <v>1237</v>
      </c>
      <c r="Q147" s="269"/>
      <c r="R147" s="274">
        <v>1010200113</v>
      </c>
      <c r="S147" s="238">
        <v>178</v>
      </c>
      <c r="T147" s="269" t="s">
        <v>131</v>
      </c>
      <c r="U147" s="269">
        <v>361</v>
      </c>
      <c r="V147" s="275">
        <v>361</v>
      </c>
      <c r="W147" s="269">
        <v>0</v>
      </c>
      <c r="X147" s="276">
        <v>32448</v>
      </c>
      <c r="Y147" s="293"/>
      <c r="Z147" s="277">
        <v>607090.96</v>
      </c>
      <c r="AA147" s="277"/>
      <c r="AB147" s="278">
        <v>607090.96</v>
      </c>
      <c r="AC147" s="278">
        <v>551934.59306925209</v>
      </c>
      <c r="AD147" s="278">
        <v>55156.36693074787</v>
      </c>
      <c r="AE147" s="278">
        <v>34976.058011080284</v>
      </c>
      <c r="AF147" s="278">
        <v>1681.6924099722992</v>
      </c>
      <c r="AG147" s="278">
        <v>1681.6924099722992</v>
      </c>
      <c r="AH147" s="278">
        <v>0</v>
      </c>
      <c r="AI147" s="279">
        <v>1681.6924099722992</v>
      </c>
      <c r="AJ147" s="277"/>
      <c r="AK147" s="280" t="e">
        <v>#REF!</v>
      </c>
      <c r="AL147" s="280" t="e">
        <v>#REF!</v>
      </c>
      <c r="AM147" s="281">
        <v>20180.30891966759</v>
      </c>
      <c r="AN147" s="281">
        <v>20180.30891966759</v>
      </c>
      <c r="AO147" s="281">
        <v>55156.36693074787</v>
      </c>
      <c r="AP147" s="282">
        <v>53474.674520775574</v>
      </c>
      <c r="AQ147" s="282">
        <v>51792.982110803277</v>
      </c>
      <c r="AR147" s="282">
        <v>50111.289700830981</v>
      </c>
      <c r="AS147" s="282">
        <v>48429.597290858685</v>
      </c>
      <c r="AT147" s="282">
        <v>46747.904880886388</v>
      </c>
      <c r="AU147" s="282">
        <v>45066.212470914092</v>
      </c>
      <c r="AV147" s="282">
        <v>43384.520060941795</v>
      </c>
      <c r="AW147" s="282">
        <v>41702.827650969499</v>
      </c>
      <c r="AX147" s="282">
        <v>40021.135240997202</v>
      </c>
      <c r="AY147" s="282">
        <v>38339.442831024906</v>
      </c>
      <c r="AZ147" s="282">
        <v>36657.750421052609</v>
      </c>
      <c r="BA147" s="282">
        <v>34976.058011080313</v>
      </c>
      <c r="BB147" s="281">
        <v>45066.212470914092</v>
      </c>
      <c r="BC147" s="281">
        <v>45066.212470914077</v>
      </c>
      <c r="BD147" s="283"/>
      <c r="BE147" s="284">
        <v>0.02</v>
      </c>
      <c r="BF147" s="280">
        <v>0</v>
      </c>
      <c r="BG147" s="285"/>
      <c r="BH147" s="286"/>
      <c r="BI147" s="285"/>
      <c r="BJ147" s="280">
        <v>0</v>
      </c>
      <c r="BK147" s="280">
        <v>0</v>
      </c>
      <c r="BL147" s="283"/>
      <c r="BM147" s="287">
        <v>0</v>
      </c>
      <c r="BN147" s="280">
        <v>0</v>
      </c>
      <c r="BO147" s="280">
        <v>0</v>
      </c>
      <c r="BP147" s="280" t="e">
        <v>#REF!</v>
      </c>
      <c r="BQ147" s="288" t="e">
        <v>#REF!</v>
      </c>
      <c r="BR147" s="289"/>
      <c r="BS147" s="290" t="e">
        <v>#REF!</v>
      </c>
      <c r="BU147" s="291">
        <v>20180.28</v>
      </c>
      <c r="BV147" s="291">
        <v>-2.8919667591253528E-2</v>
      </c>
      <c r="BW147" s="292">
        <v>0</v>
      </c>
      <c r="BX147" s="238" t="s">
        <v>859</v>
      </c>
      <c r="BY147" s="435">
        <f t="shared" si="4"/>
        <v>0.9091464532254806</v>
      </c>
      <c r="BZ147" s="435">
        <v>0.94238745045539751</v>
      </c>
      <c r="CA147" s="436">
        <f t="shared" si="5"/>
        <v>3.3240997229916913E-2</v>
      </c>
    </row>
    <row r="148" spans="1:79" s="268" customFormat="1" ht="31.5">
      <c r="A148" s="269">
        <v>135</v>
      </c>
      <c r="B148" s="269" t="s">
        <v>862</v>
      </c>
      <c r="C148" s="269" t="s">
        <v>95</v>
      </c>
      <c r="D148" s="271" t="s">
        <v>863</v>
      </c>
      <c r="E148" s="272">
        <v>41058</v>
      </c>
      <c r="F148" s="238"/>
      <c r="G148" s="238"/>
      <c r="H148" s="272">
        <v>40909</v>
      </c>
      <c r="I148" s="272">
        <v>50405</v>
      </c>
      <c r="J148" s="269"/>
      <c r="K148" s="269" t="s">
        <v>1238</v>
      </c>
      <c r="L148" s="273"/>
      <c r="M148" s="238">
        <v>1</v>
      </c>
      <c r="N148" s="269" t="s">
        <v>1239</v>
      </c>
      <c r="O148" s="269" t="s">
        <v>82</v>
      </c>
      <c r="P148" s="269" t="s">
        <v>1240</v>
      </c>
      <c r="Q148" s="269"/>
      <c r="R148" s="274">
        <v>1010200114</v>
      </c>
      <c r="S148" s="238">
        <v>179</v>
      </c>
      <c r="T148" s="269" t="s">
        <v>131</v>
      </c>
      <c r="U148" s="269">
        <v>361</v>
      </c>
      <c r="V148" s="275">
        <v>361</v>
      </c>
      <c r="W148" s="269">
        <v>0</v>
      </c>
      <c r="X148" s="276">
        <v>27181</v>
      </c>
      <c r="Y148" s="293"/>
      <c r="Z148" s="277">
        <v>649392.06000000006</v>
      </c>
      <c r="AA148" s="277"/>
      <c r="AB148" s="278">
        <v>649392.06000000006</v>
      </c>
      <c r="AC148" s="278">
        <v>649392.06000000006</v>
      </c>
      <c r="AD148" s="278">
        <v>0</v>
      </c>
      <c r="AE148" s="278">
        <v>0</v>
      </c>
      <c r="AF148" s="278">
        <v>1798.8699722991691</v>
      </c>
      <c r="AG148" s="278">
        <v>1798.8699722991691</v>
      </c>
      <c r="AH148" s="278">
        <v>0</v>
      </c>
      <c r="AI148" s="279">
        <v>1798.8699722991691</v>
      </c>
      <c r="AJ148" s="277"/>
      <c r="AK148" s="280" t="e">
        <v>#REF!</v>
      </c>
      <c r="AL148" s="280" t="e">
        <v>#REF!</v>
      </c>
      <c r="AM148" s="281">
        <v>0</v>
      </c>
      <c r="AN148" s="281">
        <v>0</v>
      </c>
      <c r="AO148" s="281">
        <v>0</v>
      </c>
      <c r="AP148" s="282">
        <v>0</v>
      </c>
      <c r="AQ148" s="282">
        <v>0</v>
      </c>
      <c r="AR148" s="282">
        <v>0</v>
      </c>
      <c r="AS148" s="282">
        <v>0</v>
      </c>
      <c r="AT148" s="282">
        <v>0</v>
      </c>
      <c r="AU148" s="282">
        <v>0</v>
      </c>
      <c r="AV148" s="282">
        <v>0</v>
      </c>
      <c r="AW148" s="282">
        <v>0</v>
      </c>
      <c r="AX148" s="282">
        <v>0</v>
      </c>
      <c r="AY148" s="282">
        <v>0</v>
      </c>
      <c r="AZ148" s="282">
        <v>0</v>
      </c>
      <c r="BA148" s="282">
        <v>0</v>
      </c>
      <c r="BB148" s="281">
        <v>0</v>
      </c>
      <c r="BC148" s="281">
        <v>0</v>
      </c>
      <c r="BD148" s="283"/>
      <c r="BE148" s="284">
        <v>0.02</v>
      </c>
      <c r="BF148" s="280">
        <v>0</v>
      </c>
      <c r="BG148" s="285"/>
      <c r="BH148" s="286"/>
      <c r="BI148" s="285"/>
      <c r="BJ148" s="280">
        <v>0</v>
      </c>
      <c r="BK148" s="280">
        <v>0</v>
      </c>
      <c r="BL148" s="283"/>
      <c r="BM148" s="287">
        <v>0</v>
      </c>
      <c r="BN148" s="280">
        <v>0</v>
      </c>
      <c r="BO148" s="280">
        <v>0</v>
      </c>
      <c r="BP148" s="280" t="e">
        <v>#REF!</v>
      </c>
      <c r="BQ148" s="288" t="e">
        <v>#REF!</v>
      </c>
      <c r="BR148" s="289"/>
      <c r="BS148" s="290" t="e">
        <v>#REF!</v>
      </c>
      <c r="BU148" s="291"/>
      <c r="BV148" s="291">
        <v>0</v>
      </c>
      <c r="BW148" s="292">
        <v>0</v>
      </c>
      <c r="BX148" s="238" t="s">
        <v>859</v>
      </c>
      <c r="BY148" s="435">
        <f t="shared" si="4"/>
        <v>1</v>
      </c>
      <c r="BZ148" s="435">
        <v>1</v>
      </c>
      <c r="CA148" s="436">
        <f t="shared" si="5"/>
        <v>0</v>
      </c>
    </row>
    <row r="149" spans="1:79" s="268" customFormat="1" ht="31.5">
      <c r="A149" s="269">
        <v>136</v>
      </c>
      <c r="B149" s="269" t="s">
        <v>862</v>
      </c>
      <c r="C149" s="269" t="s">
        <v>95</v>
      </c>
      <c r="D149" s="271" t="s">
        <v>863</v>
      </c>
      <c r="E149" s="272">
        <v>41058</v>
      </c>
      <c r="F149" s="238"/>
      <c r="G149" s="238"/>
      <c r="H149" s="272">
        <v>40909</v>
      </c>
      <c r="I149" s="272">
        <v>50405</v>
      </c>
      <c r="J149" s="269"/>
      <c r="K149" s="269" t="s">
        <v>1241</v>
      </c>
      <c r="L149" s="273"/>
      <c r="M149" s="238">
        <v>1</v>
      </c>
      <c r="N149" s="269" t="s">
        <v>1242</v>
      </c>
      <c r="O149" s="269" t="s">
        <v>82</v>
      </c>
      <c r="P149" s="269" t="s">
        <v>1243</v>
      </c>
      <c r="Q149" s="269"/>
      <c r="R149" s="274">
        <v>1010200115</v>
      </c>
      <c r="S149" s="238">
        <v>180</v>
      </c>
      <c r="T149" s="269" t="s">
        <v>131</v>
      </c>
      <c r="U149" s="269">
        <v>361</v>
      </c>
      <c r="V149" s="275">
        <v>361</v>
      </c>
      <c r="W149" s="269">
        <v>0</v>
      </c>
      <c r="X149" s="276">
        <v>19725</v>
      </c>
      <c r="Y149" s="293"/>
      <c r="Z149" s="277">
        <v>380308.34</v>
      </c>
      <c r="AA149" s="277"/>
      <c r="AB149" s="278">
        <v>380308.34</v>
      </c>
      <c r="AC149" s="278">
        <v>380308.34</v>
      </c>
      <c r="AD149" s="278">
        <v>0</v>
      </c>
      <c r="AE149" s="278">
        <v>0</v>
      </c>
      <c r="AF149" s="278">
        <v>1053.4857063711911</v>
      </c>
      <c r="AG149" s="278">
        <v>1053.4857063711911</v>
      </c>
      <c r="AH149" s="278">
        <v>0</v>
      </c>
      <c r="AI149" s="279">
        <v>1053.4857063711911</v>
      </c>
      <c r="AJ149" s="277"/>
      <c r="AK149" s="280" t="e">
        <v>#REF!</v>
      </c>
      <c r="AL149" s="280" t="e">
        <v>#REF!</v>
      </c>
      <c r="AM149" s="281">
        <v>0</v>
      </c>
      <c r="AN149" s="281">
        <v>0</v>
      </c>
      <c r="AO149" s="281">
        <v>0</v>
      </c>
      <c r="AP149" s="282">
        <v>0</v>
      </c>
      <c r="AQ149" s="282">
        <v>0</v>
      </c>
      <c r="AR149" s="282">
        <v>0</v>
      </c>
      <c r="AS149" s="282">
        <v>0</v>
      </c>
      <c r="AT149" s="282">
        <v>0</v>
      </c>
      <c r="AU149" s="282">
        <v>0</v>
      </c>
      <c r="AV149" s="282">
        <v>0</v>
      </c>
      <c r="AW149" s="282">
        <v>0</v>
      </c>
      <c r="AX149" s="282">
        <v>0</v>
      </c>
      <c r="AY149" s="282">
        <v>0</v>
      </c>
      <c r="AZ149" s="282">
        <v>0</v>
      </c>
      <c r="BA149" s="282">
        <v>0</v>
      </c>
      <c r="BB149" s="281">
        <v>0</v>
      </c>
      <c r="BC149" s="281">
        <v>0</v>
      </c>
      <c r="BD149" s="283"/>
      <c r="BE149" s="284">
        <v>0.02</v>
      </c>
      <c r="BF149" s="280">
        <v>0</v>
      </c>
      <c r="BG149" s="285"/>
      <c r="BH149" s="286"/>
      <c r="BI149" s="285"/>
      <c r="BJ149" s="280">
        <v>0</v>
      </c>
      <c r="BK149" s="280">
        <v>0</v>
      </c>
      <c r="BL149" s="283"/>
      <c r="BM149" s="287">
        <v>0</v>
      </c>
      <c r="BN149" s="280">
        <v>0</v>
      </c>
      <c r="BO149" s="280">
        <v>0</v>
      </c>
      <c r="BP149" s="280" t="e">
        <v>#REF!</v>
      </c>
      <c r="BQ149" s="288" t="e">
        <v>#REF!</v>
      </c>
      <c r="BR149" s="289"/>
      <c r="BS149" s="290" t="e">
        <v>#REF!</v>
      </c>
      <c r="BU149" s="291"/>
      <c r="BV149" s="291">
        <v>0</v>
      </c>
      <c r="BW149" s="292">
        <v>0</v>
      </c>
      <c r="BX149" s="238" t="s">
        <v>859</v>
      </c>
      <c r="BY149" s="435">
        <f t="shared" si="4"/>
        <v>1</v>
      </c>
      <c r="BZ149" s="435">
        <v>1</v>
      </c>
      <c r="CA149" s="436">
        <f t="shared" si="5"/>
        <v>0</v>
      </c>
    </row>
    <row r="150" spans="1:79" s="268" customFormat="1" ht="31.5">
      <c r="A150" s="269">
        <v>137</v>
      </c>
      <c r="B150" s="269" t="s">
        <v>862</v>
      </c>
      <c r="C150" s="269" t="s">
        <v>95</v>
      </c>
      <c r="D150" s="271" t="s">
        <v>863</v>
      </c>
      <c r="E150" s="272">
        <v>41058</v>
      </c>
      <c r="F150" s="238"/>
      <c r="G150" s="238"/>
      <c r="H150" s="272">
        <v>40909</v>
      </c>
      <c r="I150" s="272">
        <v>50405</v>
      </c>
      <c r="J150" s="269"/>
      <c r="K150" s="269" t="s">
        <v>1244</v>
      </c>
      <c r="L150" s="273"/>
      <c r="M150" s="238">
        <v>1</v>
      </c>
      <c r="N150" s="269" t="s">
        <v>1245</v>
      </c>
      <c r="O150" s="269" t="s">
        <v>82</v>
      </c>
      <c r="P150" s="269" t="s">
        <v>1246</v>
      </c>
      <c r="Q150" s="269"/>
      <c r="R150" s="274">
        <v>1010200116</v>
      </c>
      <c r="S150" s="238">
        <v>181</v>
      </c>
      <c r="T150" s="269" t="s">
        <v>131</v>
      </c>
      <c r="U150" s="269">
        <v>361</v>
      </c>
      <c r="V150" s="275">
        <v>361</v>
      </c>
      <c r="W150" s="269">
        <v>0</v>
      </c>
      <c r="X150" s="276">
        <v>22647</v>
      </c>
      <c r="Y150" s="293"/>
      <c r="Z150" s="277">
        <v>380308.34</v>
      </c>
      <c r="AA150" s="277"/>
      <c r="AB150" s="278">
        <v>380308.34</v>
      </c>
      <c r="AC150" s="278">
        <v>380308.34</v>
      </c>
      <c r="AD150" s="278">
        <v>0</v>
      </c>
      <c r="AE150" s="278">
        <v>0</v>
      </c>
      <c r="AF150" s="278">
        <v>1053.4857063711911</v>
      </c>
      <c r="AG150" s="278">
        <v>1053.4857063711911</v>
      </c>
      <c r="AH150" s="278">
        <v>0</v>
      </c>
      <c r="AI150" s="279">
        <v>1053.4857063711911</v>
      </c>
      <c r="AJ150" s="277"/>
      <c r="AK150" s="280" t="e">
        <v>#REF!</v>
      </c>
      <c r="AL150" s="280" t="e">
        <v>#REF!</v>
      </c>
      <c r="AM150" s="281">
        <v>0</v>
      </c>
      <c r="AN150" s="281">
        <v>0</v>
      </c>
      <c r="AO150" s="281">
        <v>0</v>
      </c>
      <c r="AP150" s="282">
        <v>0</v>
      </c>
      <c r="AQ150" s="282">
        <v>0</v>
      </c>
      <c r="AR150" s="282">
        <v>0</v>
      </c>
      <c r="AS150" s="282">
        <v>0</v>
      </c>
      <c r="AT150" s="282">
        <v>0</v>
      </c>
      <c r="AU150" s="282">
        <v>0</v>
      </c>
      <c r="AV150" s="282">
        <v>0</v>
      </c>
      <c r="AW150" s="282">
        <v>0</v>
      </c>
      <c r="AX150" s="282">
        <v>0</v>
      </c>
      <c r="AY150" s="282">
        <v>0</v>
      </c>
      <c r="AZ150" s="282">
        <v>0</v>
      </c>
      <c r="BA150" s="282">
        <v>0</v>
      </c>
      <c r="BB150" s="281">
        <v>0</v>
      </c>
      <c r="BC150" s="281">
        <v>0</v>
      </c>
      <c r="BD150" s="283"/>
      <c r="BE150" s="284">
        <v>0.02</v>
      </c>
      <c r="BF150" s="280">
        <v>0</v>
      </c>
      <c r="BG150" s="285"/>
      <c r="BH150" s="286"/>
      <c r="BI150" s="285"/>
      <c r="BJ150" s="280">
        <v>0</v>
      </c>
      <c r="BK150" s="280">
        <v>0</v>
      </c>
      <c r="BL150" s="283"/>
      <c r="BM150" s="287">
        <v>0</v>
      </c>
      <c r="BN150" s="280">
        <v>0</v>
      </c>
      <c r="BO150" s="280">
        <v>0</v>
      </c>
      <c r="BP150" s="280" t="e">
        <v>#REF!</v>
      </c>
      <c r="BQ150" s="288" t="e">
        <v>#REF!</v>
      </c>
      <c r="BR150" s="289"/>
      <c r="BS150" s="290" t="e">
        <v>#REF!</v>
      </c>
      <c r="BU150" s="291"/>
      <c r="BV150" s="291">
        <v>0</v>
      </c>
      <c r="BW150" s="292">
        <v>0</v>
      </c>
      <c r="BX150" s="238" t="s">
        <v>859</v>
      </c>
      <c r="BY150" s="435">
        <f t="shared" si="4"/>
        <v>1</v>
      </c>
      <c r="BZ150" s="435">
        <v>1</v>
      </c>
      <c r="CA150" s="436">
        <f t="shared" si="5"/>
        <v>0</v>
      </c>
    </row>
    <row r="151" spans="1:79" s="268" customFormat="1" ht="31.5">
      <c r="A151" s="269">
        <v>138</v>
      </c>
      <c r="B151" s="269" t="s">
        <v>862</v>
      </c>
      <c r="C151" s="269" t="s">
        <v>95</v>
      </c>
      <c r="D151" s="271" t="s">
        <v>863</v>
      </c>
      <c r="E151" s="272">
        <v>41058</v>
      </c>
      <c r="F151" s="238"/>
      <c r="G151" s="238"/>
      <c r="H151" s="272">
        <v>40909</v>
      </c>
      <c r="I151" s="272">
        <v>50405</v>
      </c>
      <c r="J151" s="269"/>
      <c r="K151" s="269" t="s">
        <v>1247</v>
      </c>
      <c r="L151" s="273"/>
      <c r="M151" s="238">
        <v>1</v>
      </c>
      <c r="N151" s="269" t="s">
        <v>1248</v>
      </c>
      <c r="O151" s="269" t="s">
        <v>82</v>
      </c>
      <c r="P151" s="269" t="s">
        <v>1249</v>
      </c>
      <c r="Q151" s="269"/>
      <c r="R151" s="274">
        <v>1010200117</v>
      </c>
      <c r="S151" s="238">
        <v>182</v>
      </c>
      <c r="T151" s="269" t="s">
        <v>131</v>
      </c>
      <c r="U151" s="269">
        <v>361</v>
      </c>
      <c r="V151" s="275">
        <v>361</v>
      </c>
      <c r="W151" s="269">
        <v>0</v>
      </c>
      <c r="X151" s="276">
        <v>23012</v>
      </c>
      <c r="Y151" s="293"/>
      <c r="Z151" s="277">
        <v>213495.67999999999</v>
      </c>
      <c r="AA151" s="277"/>
      <c r="AB151" s="278">
        <v>213495.67999999999</v>
      </c>
      <c r="AC151" s="278">
        <v>213495.67999999999</v>
      </c>
      <c r="AD151" s="278">
        <v>0</v>
      </c>
      <c r="AE151" s="278">
        <v>0</v>
      </c>
      <c r="AF151" s="278">
        <v>591.40077562326871</v>
      </c>
      <c r="AG151" s="278">
        <v>591.40077562326871</v>
      </c>
      <c r="AH151" s="278">
        <v>0</v>
      </c>
      <c r="AI151" s="279">
        <v>591.40077562326871</v>
      </c>
      <c r="AJ151" s="277"/>
      <c r="AK151" s="280" t="e">
        <v>#REF!</v>
      </c>
      <c r="AL151" s="280" t="e">
        <v>#REF!</v>
      </c>
      <c r="AM151" s="281">
        <v>0</v>
      </c>
      <c r="AN151" s="281">
        <v>0</v>
      </c>
      <c r="AO151" s="281">
        <v>0</v>
      </c>
      <c r="AP151" s="282">
        <v>0</v>
      </c>
      <c r="AQ151" s="282">
        <v>0</v>
      </c>
      <c r="AR151" s="282">
        <v>0</v>
      </c>
      <c r="AS151" s="282">
        <v>0</v>
      </c>
      <c r="AT151" s="282">
        <v>0</v>
      </c>
      <c r="AU151" s="282">
        <v>0</v>
      </c>
      <c r="AV151" s="282">
        <v>0</v>
      </c>
      <c r="AW151" s="282">
        <v>0</v>
      </c>
      <c r="AX151" s="282">
        <v>0</v>
      </c>
      <c r="AY151" s="282">
        <v>0</v>
      </c>
      <c r="AZ151" s="282">
        <v>0</v>
      </c>
      <c r="BA151" s="282">
        <v>0</v>
      </c>
      <c r="BB151" s="281">
        <v>0</v>
      </c>
      <c r="BC151" s="281">
        <v>0</v>
      </c>
      <c r="BD151" s="283"/>
      <c r="BE151" s="284">
        <v>0.02</v>
      </c>
      <c r="BF151" s="280">
        <v>0</v>
      </c>
      <c r="BG151" s="285"/>
      <c r="BH151" s="286"/>
      <c r="BI151" s="285"/>
      <c r="BJ151" s="280">
        <v>0</v>
      </c>
      <c r="BK151" s="280">
        <v>0</v>
      </c>
      <c r="BL151" s="283"/>
      <c r="BM151" s="287">
        <v>0</v>
      </c>
      <c r="BN151" s="280">
        <v>0</v>
      </c>
      <c r="BO151" s="280">
        <v>0</v>
      </c>
      <c r="BP151" s="280" t="e">
        <v>#REF!</v>
      </c>
      <c r="BQ151" s="288" t="e">
        <v>#REF!</v>
      </c>
      <c r="BR151" s="289"/>
      <c r="BS151" s="290" t="e">
        <v>#REF!</v>
      </c>
      <c r="BU151" s="291"/>
      <c r="BV151" s="291">
        <v>0</v>
      </c>
      <c r="BW151" s="292">
        <v>0</v>
      </c>
      <c r="BX151" s="238" t="s">
        <v>859</v>
      </c>
      <c r="BY151" s="435">
        <f t="shared" si="4"/>
        <v>1</v>
      </c>
      <c r="BZ151" s="435">
        <v>1</v>
      </c>
      <c r="CA151" s="436">
        <f t="shared" si="5"/>
        <v>0</v>
      </c>
    </row>
    <row r="152" spans="1:79" s="268" customFormat="1" ht="31.5">
      <c r="A152" s="269">
        <v>139</v>
      </c>
      <c r="B152" s="269" t="s">
        <v>862</v>
      </c>
      <c r="C152" s="269" t="s">
        <v>95</v>
      </c>
      <c r="D152" s="271" t="s">
        <v>863</v>
      </c>
      <c r="E152" s="272">
        <v>41058</v>
      </c>
      <c r="F152" s="238"/>
      <c r="G152" s="238"/>
      <c r="H152" s="272">
        <v>40909</v>
      </c>
      <c r="I152" s="272">
        <v>50405</v>
      </c>
      <c r="J152" s="269"/>
      <c r="K152" s="269" t="s">
        <v>1250</v>
      </c>
      <c r="L152" s="273"/>
      <c r="M152" s="238">
        <v>1</v>
      </c>
      <c r="N152" s="269" t="s">
        <v>1251</v>
      </c>
      <c r="O152" s="269" t="s">
        <v>82</v>
      </c>
      <c r="P152" s="269" t="s">
        <v>1252</v>
      </c>
      <c r="Q152" s="269"/>
      <c r="R152" s="274">
        <v>1010200118</v>
      </c>
      <c r="S152" s="238">
        <v>183</v>
      </c>
      <c r="T152" s="269" t="s">
        <v>131</v>
      </c>
      <c r="U152" s="269">
        <v>361</v>
      </c>
      <c r="V152" s="275">
        <v>361</v>
      </c>
      <c r="W152" s="269">
        <v>0</v>
      </c>
      <c r="X152" s="276">
        <v>19725</v>
      </c>
      <c r="Y152" s="293"/>
      <c r="Z152" s="277">
        <v>323259.65999999997</v>
      </c>
      <c r="AA152" s="277"/>
      <c r="AB152" s="278">
        <v>323259.65999999997</v>
      </c>
      <c r="AC152" s="278">
        <v>323259.65999999997</v>
      </c>
      <c r="AD152" s="278">
        <v>0</v>
      </c>
      <c r="AE152" s="278">
        <v>0</v>
      </c>
      <c r="AF152" s="278">
        <v>895.45612188365646</v>
      </c>
      <c r="AG152" s="278">
        <v>895.45612188365646</v>
      </c>
      <c r="AH152" s="278">
        <v>0</v>
      </c>
      <c r="AI152" s="279">
        <v>895.45612188365646</v>
      </c>
      <c r="AJ152" s="277"/>
      <c r="AK152" s="280" t="e">
        <v>#REF!</v>
      </c>
      <c r="AL152" s="280" t="e">
        <v>#REF!</v>
      </c>
      <c r="AM152" s="281">
        <v>0</v>
      </c>
      <c r="AN152" s="281">
        <v>0</v>
      </c>
      <c r="AO152" s="281">
        <v>0</v>
      </c>
      <c r="AP152" s="282">
        <v>0</v>
      </c>
      <c r="AQ152" s="282">
        <v>0</v>
      </c>
      <c r="AR152" s="282">
        <v>0</v>
      </c>
      <c r="AS152" s="282">
        <v>0</v>
      </c>
      <c r="AT152" s="282">
        <v>0</v>
      </c>
      <c r="AU152" s="282">
        <v>0</v>
      </c>
      <c r="AV152" s="282">
        <v>0</v>
      </c>
      <c r="AW152" s="282">
        <v>0</v>
      </c>
      <c r="AX152" s="282">
        <v>0</v>
      </c>
      <c r="AY152" s="282">
        <v>0</v>
      </c>
      <c r="AZ152" s="282">
        <v>0</v>
      </c>
      <c r="BA152" s="282">
        <v>0</v>
      </c>
      <c r="BB152" s="281">
        <v>0</v>
      </c>
      <c r="BC152" s="281">
        <v>0</v>
      </c>
      <c r="BD152" s="283"/>
      <c r="BE152" s="284">
        <v>0.02</v>
      </c>
      <c r="BF152" s="280">
        <v>0</v>
      </c>
      <c r="BG152" s="285"/>
      <c r="BH152" s="286"/>
      <c r="BI152" s="285"/>
      <c r="BJ152" s="280">
        <v>0</v>
      </c>
      <c r="BK152" s="280">
        <v>0</v>
      </c>
      <c r="BL152" s="283"/>
      <c r="BM152" s="287">
        <v>0</v>
      </c>
      <c r="BN152" s="280">
        <v>0</v>
      </c>
      <c r="BO152" s="280">
        <v>0</v>
      </c>
      <c r="BP152" s="280" t="e">
        <v>#REF!</v>
      </c>
      <c r="BQ152" s="288" t="e">
        <v>#REF!</v>
      </c>
      <c r="BR152" s="289"/>
      <c r="BS152" s="290" t="e">
        <v>#REF!</v>
      </c>
      <c r="BU152" s="291"/>
      <c r="BV152" s="291">
        <v>0</v>
      </c>
      <c r="BW152" s="292">
        <v>0</v>
      </c>
      <c r="BX152" s="238" t="s">
        <v>859</v>
      </c>
      <c r="BY152" s="435">
        <f t="shared" si="4"/>
        <v>1</v>
      </c>
      <c r="BZ152" s="435">
        <v>1</v>
      </c>
      <c r="CA152" s="436">
        <f t="shared" si="5"/>
        <v>0</v>
      </c>
    </row>
    <row r="153" spans="1:79" s="268" customFormat="1" ht="31.5">
      <c r="A153" s="269">
        <v>140</v>
      </c>
      <c r="B153" s="269" t="s">
        <v>862</v>
      </c>
      <c r="C153" s="269" t="s">
        <v>95</v>
      </c>
      <c r="D153" s="271" t="s">
        <v>863</v>
      </c>
      <c r="E153" s="272">
        <v>41058</v>
      </c>
      <c r="F153" s="238"/>
      <c r="G153" s="238"/>
      <c r="H153" s="272">
        <v>40909</v>
      </c>
      <c r="I153" s="272">
        <v>50405</v>
      </c>
      <c r="J153" s="269"/>
      <c r="K153" s="269" t="s">
        <v>1253</v>
      </c>
      <c r="L153" s="273"/>
      <c r="M153" s="238">
        <v>1</v>
      </c>
      <c r="N153" s="269" t="s">
        <v>1254</v>
      </c>
      <c r="O153" s="269" t="s">
        <v>82</v>
      </c>
      <c r="P153" s="269" t="s">
        <v>1255</v>
      </c>
      <c r="Q153" s="269"/>
      <c r="R153" s="274">
        <v>1010200119</v>
      </c>
      <c r="S153" s="238">
        <v>184</v>
      </c>
      <c r="T153" s="269" t="s">
        <v>131</v>
      </c>
      <c r="U153" s="269">
        <v>361</v>
      </c>
      <c r="V153" s="275">
        <v>361</v>
      </c>
      <c r="W153" s="269">
        <v>0</v>
      </c>
      <c r="X153" s="276">
        <v>20090</v>
      </c>
      <c r="Y153" s="293"/>
      <c r="Z153" s="277">
        <v>380308.34</v>
      </c>
      <c r="AA153" s="277"/>
      <c r="AB153" s="278">
        <v>380308.34</v>
      </c>
      <c r="AC153" s="278">
        <v>380308.34</v>
      </c>
      <c r="AD153" s="278">
        <v>0</v>
      </c>
      <c r="AE153" s="278">
        <v>0</v>
      </c>
      <c r="AF153" s="278">
        <v>1053.4857063711911</v>
      </c>
      <c r="AG153" s="278">
        <v>1053.4857063711911</v>
      </c>
      <c r="AH153" s="278">
        <v>0</v>
      </c>
      <c r="AI153" s="279">
        <v>1053.4857063711911</v>
      </c>
      <c r="AJ153" s="277"/>
      <c r="AK153" s="280" t="e">
        <v>#REF!</v>
      </c>
      <c r="AL153" s="280" t="e">
        <v>#REF!</v>
      </c>
      <c r="AM153" s="281">
        <v>0</v>
      </c>
      <c r="AN153" s="281">
        <v>0</v>
      </c>
      <c r="AO153" s="281">
        <v>0</v>
      </c>
      <c r="AP153" s="282">
        <v>0</v>
      </c>
      <c r="AQ153" s="282">
        <v>0</v>
      </c>
      <c r="AR153" s="282">
        <v>0</v>
      </c>
      <c r="AS153" s="282">
        <v>0</v>
      </c>
      <c r="AT153" s="282">
        <v>0</v>
      </c>
      <c r="AU153" s="282">
        <v>0</v>
      </c>
      <c r="AV153" s="282">
        <v>0</v>
      </c>
      <c r="AW153" s="282">
        <v>0</v>
      </c>
      <c r="AX153" s="282">
        <v>0</v>
      </c>
      <c r="AY153" s="282">
        <v>0</v>
      </c>
      <c r="AZ153" s="282">
        <v>0</v>
      </c>
      <c r="BA153" s="282">
        <v>0</v>
      </c>
      <c r="BB153" s="281">
        <v>0</v>
      </c>
      <c r="BC153" s="281">
        <v>0</v>
      </c>
      <c r="BD153" s="283"/>
      <c r="BE153" s="284">
        <v>0.02</v>
      </c>
      <c r="BF153" s="280">
        <v>0</v>
      </c>
      <c r="BG153" s="285"/>
      <c r="BH153" s="286"/>
      <c r="BI153" s="285"/>
      <c r="BJ153" s="280">
        <v>0</v>
      </c>
      <c r="BK153" s="280">
        <v>0</v>
      </c>
      <c r="BL153" s="283"/>
      <c r="BM153" s="287">
        <v>0</v>
      </c>
      <c r="BN153" s="280">
        <v>0</v>
      </c>
      <c r="BO153" s="280">
        <v>0</v>
      </c>
      <c r="BP153" s="280" t="e">
        <v>#REF!</v>
      </c>
      <c r="BQ153" s="288" t="e">
        <v>#REF!</v>
      </c>
      <c r="BR153" s="289"/>
      <c r="BS153" s="290" t="e">
        <v>#REF!</v>
      </c>
      <c r="BU153" s="291"/>
      <c r="BV153" s="291">
        <v>0</v>
      </c>
      <c r="BW153" s="292">
        <v>0</v>
      </c>
      <c r="BX153" s="238" t="s">
        <v>859</v>
      </c>
      <c r="BY153" s="435">
        <f t="shared" si="4"/>
        <v>1</v>
      </c>
      <c r="BZ153" s="435">
        <v>1</v>
      </c>
      <c r="CA153" s="436">
        <f t="shared" si="5"/>
        <v>0</v>
      </c>
    </row>
    <row r="154" spans="1:79" s="268" customFormat="1" ht="31.5">
      <c r="A154" s="269">
        <v>141</v>
      </c>
      <c r="B154" s="269" t="s">
        <v>862</v>
      </c>
      <c r="C154" s="269" t="s">
        <v>95</v>
      </c>
      <c r="D154" s="271" t="s">
        <v>863</v>
      </c>
      <c r="E154" s="272">
        <v>41058</v>
      </c>
      <c r="F154" s="238"/>
      <c r="G154" s="238"/>
      <c r="H154" s="272">
        <v>40909</v>
      </c>
      <c r="I154" s="272">
        <v>50405</v>
      </c>
      <c r="J154" s="269"/>
      <c r="K154" s="269" t="s">
        <v>1256</v>
      </c>
      <c r="L154" s="273"/>
      <c r="M154" s="238">
        <v>1</v>
      </c>
      <c r="N154" s="269" t="s">
        <v>1257</v>
      </c>
      <c r="O154" s="269" t="s">
        <v>82</v>
      </c>
      <c r="P154" s="269" t="s">
        <v>1258</v>
      </c>
      <c r="Q154" s="269"/>
      <c r="R154" s="274">
        <v>1010200120</v>
      </c>
      <c r="S154" s="238">
        <v>185</v>
      </c>
      <c r="T154" s="269" t="s">
        <v>131</v>
      </c>
      <c r="U154" s="269">
        <v>361</v>
      </c>
      <c r="V154" s="275">
        <v>361</v>
      </c>
      <c r="W154" s="269">
        <v>0</v>
      </c>
      <c r="X154" s="276">
        <v>20090</v>
      </c>
      <c r="Y154" s="293"/>
      <c r="Z154" s="277">
        <v>500376.22</v>
      </c>
      <c r="AA154" s="277"/>
      <c r="AB154" s="278">
        <v>500376.22</v>
      </c>
      <c r="AC154" s="278">
        <v>500376.22</v>
      </c>
      <c r="AD154" s="278">
        <v>0</v>
      </c>
      <c r="AE154" s="278">
        <v>0</v>
      </c>
      <c r="AF154" s="278">
        <v>1386.0837119113573</v>
      </c>
      <c r="AG154" s="278">
        <v>1386.0837119113573</v>
      </c>
      <c r="AH154" s="278">
        <v>0</v>
      </c>
      <c r="AI154" s="279">
        <v>1386.0837119113573</v>
      </c>
      <c r="AJ154" s="277"/>
      <c r="AK154" s="280" t="e">
        <v>#REF!</v>
      </c>
      <c r="AL154" s="280" t="e">
        <v>#REF!</v>
      </c>
      <c r="AM154" s="281">
        <v>0</v>
      </c>
      <c r="AN154" s="281">
        <v>0</v>
      </c>
      <c r="AO154" s="281">
        <v>0</v>
      </c>
      <c r="AP154" s="282">
        <v>0</v>
      </c>
      <c r="AQ154" s="282">
        <v>0</v>
      </c>
      <c r="AR154" s="282">
        <v>0</v>
      </c>
      <c r="AS154" s="282">
        <v>0</v>
      </c>
      <c r="AT154" s="282">
        <v>0</v>
      </c>
      <c r="AU154" s="282">
        <v>0</v>
      </c>
      <c r="AV154" s="282">
        <v>0</v>
      </c>
      <c r="AW154" s="282">
        <v>0</v>
      </c>
      <c r="AX154" s="282">
        <v>0</v>
      </c>
      <c r="AY154" s="282">
        <v>0</v>
      </c>
      <c r="AZ154" s="282">
        <v>0</v>
      </c>
      <c r="BA154" s="282">
        <v>0</v>
      </c>
      <c r="BB154" s="281">
        <v>0</v>
      </c>
      <c r="BC154" s="281">
        <v>0</v>
      </c>
      <c r="BD154" s="283"/>
      <c r="BE154" s="284">
        <v>0.02</v>
      </c>
      <c r="BF154" s="280">
        <v>0</v>
      </c>
      <c r="BG154" s="285"/>
      <c r="BH154" s="286"/>
      <c r="BI154" s="285"/>
      <c r="BJ154" s="280">
        <v>0</v>
      </c>
      <c r="BK154" s="280">
        <v>0</v>
      </c>
      <c r="BL154" s="283"/>
      <c r="BM154" s="287">
        <v>0</v>
      </c>
      <c r="BN154" s="280">
        <v>0</v>
      </c>
      <c r="BO154" s="280">
        <v>0</v>
      </c>
      <c r="BP154" s="280" t="e">
        <v>#REF!</v>
      </c>
      <c r="BQ154" s="288" t="e">
        <v>#REF!</v>
      </c>
      <c r="BR154" s="289"/>
      <c r="BS154" s="290" t="e">
        <v>#REF!</v>
      </c>
      <c r="BU154" s="291"/>
      <c r="BV154" s="291">
        <v>0</v>
      </c>
      <c r="BW154" s="292">
        <v>0</v>
      </c>
      <c r="BX154" s="238" t="s">
        <v>859</v>
      </c>
      <c r="BY154" s="435">
        <f t="shared" si="4"/>
        <v>1</v>
      </c>
      <c r="BZ154" s="435">
        <v>1</v>
      </c>
      <c r="CA154" s="436">
        <f t="shared" si="5"/>
        <v>0</v>
      </c>
    </row>
    <row r="155" spans="1:79" s="268" customFormat="1" ht="31.5">
      <c r="A155" s="269">
        <v>142</v>
      </c>
      <c r="B155" s="269" t="s">
        <v>862</v>
      </c>
      <c r="C155" s="269" t="s">
        <v>95</v>
      </c>
      <c r="D155" s="271" t="s">
        <v>863</v>
      </c>
      <c r="E155" s="272">
        <v>41058</v>
      </c>
      <c r="F155" s="238"/>
      <c r="G155" s="238"/>
      <c r="H155" s="272">
        <v>40909</v>
      </c>
      <c r="I155" s="272">
        <v>50405</v>
      </c>
      <c r="J155" s="269"/>
      <c r="K155" s="269" t="s">
        <v>1259</v>
      </c>
      <c r="L155" s="273"/>
      <c r="M155" s="238">
        <v>1</v>
      </c>
      <c r="N155" s="269" t="s">
        <v>1260</v>
      </c>
      <c r="O155" s="269" t="s">
        <v>82</v>
      </c>
      <c r="P155" s="269" t="s">
        <v>1261</v>
      </c>
      <c r="Q155" s="269"/>
      <c r="R155" s="274">
        <v>1010200122</v>
      </c>
      <c r="S155" s="238">
        <v>186</v>
      </c>
      <c r="T155" s="269" t="s">
        <v>131</v>
      </c>
      <c r="U155" s="269">
        <v>361</v>
      </c>
      <c r="V155" s="275">
        <v>361</v>
      </c>
      <c r="W155" s="269">
        <v>0</v>
      </c>
      <c r="X155" s="276">
        <v>20090</v>
      </c>
      <c r="Y155" s="293"/>
      <c r="Z155" s="277">
        <v>380308.34</v>
      </c>
      <c r="AA155" s="277"/>
      <c r="AB155" s="278">
        <v>380308.34</v>
      </c>
      <c r="AC155" s="278">
        <v>380308.34</v>
      </c>
      <c r="AD155" s="278">
        <v>0</v>
      </c>
      <c r="AE155" s="278">
        <v>0</v>
      </c>
      <c r="AF155" s="278">
        <v>1053.4857063711911</v>
      </c>
      <c r="AG155" s="278">
        <v>1053.4857063711911</v>
      </c>
      <c r="AH155" s="278">
        <v>0</v>
      </c>
      <c r="AI155" s="279">
        <v>1053.4857063711911</v>
      </c>
      <c r="AJ155" s="277"/>
      <c r="AK155" s="280" t="e">
        <v>#REF!</v>
      </c>
      <c r="AL155" s="280" t="e">
        <v>#REF!</v>
      </c>
      <c r="AM155" s="281">
        <v>0</v>
      </c>
      <c r="AN155" s="281">
        <v>0</v>
      </c>
      <c r="AO155" s="281">
        <v>0</v>
      </c>
      <c r="AP155" s="282">
        <v>0</v>
      </c>
      <c r="AQ155" s="282">
        <v>0</v>
      </c>
      <c r="AR155" s="282">
        <v>0</v>
      </c>
      <c r="AS155" s="282">
        <v>0</v>
      </c>
      <c r="AT155" s="282">
        <v>0</v>
      </c>
      <c r="AU155" s="282">
        <v>0</v>
      </c>
      <c r="AV155" s="282">
        <v>0</v>
      </c>
      <c r="AW155" s="282">
        <v>0</v>
      </c>
      <c r="AX155" s="282">
        <v>0</v>
      </c>
      <c r="AY155" s="282">
        <v>0</v>
      </c>
      <c r="AZ155" s="282">
        <v>0</v>
      </c>
      <c r="BA155" s="282">
        <v>0</v>
      </c>
      <c r="BB155" s="281">
        <v>0</v>
      </c>
      <c r="BC155" s="281">
        <v>0</v>
      </c>
      <c r="BD155" s="283"/>
      <c r="BE155" s="284">
        <v>0.02</v>
      </c>
      <c r="BF155" s="280">
        <v>0</v>
      </c>
      <c r="BG155" s="285"/>
      <c r="BH155" s="286"/>
      <c r="BI155" s="285"/>
      <c r="BJ155" s="280">
        <v>0</v>
      </c>
      <c r="BK155" s="280">
        <v>0</v>
      </c>
      <c r="BL155" s="283"/>
      <c r="BM155" s="287">
        <v>0</v>
      </c>
      <c r="BN155" s="280">
        <v>0</v>
      </c>
      <c r="BO155" s="280">
        <v>0</v>
      </c>
      <c r="BP155" s="280" t="e">
        <v>#REF!</v>
      </c>
      <c r="BQ155" s="288" t="e">
        <v>#REF!</v>
      </c>
      <c r="BR155" s="289"/>
      <c r="BS155" s="290" t="e">
        <v>#REF!</v>
      </c>
      <c r="BU155" s="291"/>
      <c r="BV155" s="291">
        <v>0</v>
      </c>
      <c r="BW155" s="292">
        <v>0</v>
      </c>
      <c r="BX155" s="238" t="s">
        <v>859</v>
      </c>
      <c r="BY155" s="435">
        <f t="shared" si="4"/>
        <v>1</v>
      </c>
      <c r="BZ155" s="435">
        <v>1</v>
      </c>
      <c r="CA155" s="436">
        <f t="shared" si="5"/>
        <v>0</v>
      </c>
    </row>
    <row r="156" spans="1:79" s="268" customFormat="1" ht="31.5">
      <c r="A156" s="269">
        <v>143</v>
      </c>
      <c r="B156" s="269" t="s">
        <v>862</v>
      </c>
      <c r="C156" s="269" t="s">
        <v>95</v>
      </c>
      <c r="D156" s="271" t="s">
        <v>863</v>
      </c>
      <c r="E156" s="272">
        <v>41058</v>
      </c>
      <c r="F156" s="238"/>
      <c r="G156" s="238"/>
      <c r="H156" s="272">
        <v>40909</v>
      </c>
      <c r="I156" s="272">
        <v>50405</v>
      </c>
      <c r="J156" s="269"/>
      <c r="K156" s="269" t="s">
        <v>1262</v>
      </c>
      <c r="L156" s="273"/>
      <c r="M156" s="238">
        <v>1</v>
      </c>
      <c r="N156" s="269" t="s">
        <v>1263</v>
      </c>
      <c r="O156" s="269" t="s">
        <v>82</v>
      </c>
      <c r="P156" s="269" t="s">
        <v>1264</v>
      </c>
      <c r="Q156" s="269"/>
      <c r="R156" s="274">
        <v>1010200123</v>
      </c>
      <c r="S156" s="238">
        <v>187</v>
      </c>
      <c r="T156" s="269" t="s">
        <v>131</v>
      </c>
      <c r="U156" s="269">
        <v>361</v>
      </c>
      <c r="V156" s="275">
        <v>361</v>
      </c>
      <c r="W156" s="269">
        <v>0</v>
      </c>
      <c r="X156" s="276">
        <v>21551</v>
      </c>
      <c r="Y156" s="293"/>
      <c r="Z156" s="277">
        <v>380308.34</v>
      </c>
      <c r="AA156" s="277"/>
      <c r="AB156" s="278">
        <v>380308.34</v>
      </c>
      <c r="AC156" s="278">
        <v>380308.34</v>
      </c>
      <c r="AD156" s="278">
        <v>0</v>
      </c>
      <c r="AE156" s="278">
        <v>0</v>
      </c>
      <c r="AF156" s="278">
        <v>1053.4857063711911</v>
      </c>
      <c r="AG156" s="278">
        <v>1053.4857063711911</v>
      </c>
      <c r="AH156" s="278">
        <v>0</v>
      </c>
      <c r="AI156" s="279">
        <v>1053.4857063711911</v>
      </c>
      <c r="AJ156" s="277"/>
      <c r="AK156" s="280" t="e">
        <v>#REF!</v>
      </c>
      <c r="AL156" s="280" t="e">
        <v>#REF!</v>
      </c>
      <c r="AM156" s="281">
        <v>0</v>
      </c>
      <c r="AN156" s="281">
        <v>0</v>
      </c>
      <c r="AO156" s="281">
        <v>0</v>
      </c>
      <c r="AP156" s="282">
        <v>0</v>
      </c>
      <c r="AQ156" s="282">
        <v>0</v>
      </c>
      <c r="AR156" s="282">
        <v>0</v>
      </c>
      <c r="AS156" s="282">
        <v>0</v>
      </c>
      <c r="AT156" s="282">
        <v>0</v>
      </c>
      <c r="AU156" s="282">
        <v>0</v>
      </c>
      <c r="AV156" s="282">
        <v>0</v>
      </c>
      <c r="AW156" s="282">
        <v>0</v>
      </c>
      <c r="AX156" s="282">
        <v>0</v>
      </c>
      <c r="AY156" s="282">
        <v>0</v>
      </c>
      <c r="AZ156" s="282">
        <v>0</v>
      </c>
      <c r="BA156" s="282">
        <v>0</v>
      </c>
      <c r="BB156" s="281">
        <v>0</v>
      </c>
      <c r="BC156" s="281">
        <v>0</v>
      </c>
      <c r="BD156" s="283"/>
      <c r="BE156" s="284">
        <v>0.02</v>
      </c>
      <c r="BF156" s="280">
        <v>0</v>
      </c>
      <c r="BG156" s="285"/>
      <c r="BH156" s="286"/>
      <c r="BI156" s="285"/>
      <c r="BJ156" s="280">
        <v>0</v>
      </c>
      <c r="BK156" s="280">
        <v>0</v>
      </c>
      <c r="BL156" s="283"/>
      <c r="BM156" s="287">
        <v>0</v>
      </c>
      <c r="BN156" s="280">
        <v>0</v>
      </c>
      <c r="BO156" s="280">
        <v>0</v>
      </c>
      <c r="BP156" s="280" t="e">
        <v>#REF!</v>
      </c>
      <c r="BQ156" s="288" t="e">
        <v>#REF!</v>
      </c>
      <c r="BR156" s="289"/>
      <c r="BS156" s="290" t="e">
        <v>#REF!</v>
      </c>
      <c r="BU156" s="291"/>
      <c r="BV156" s="291">
        <v>0</v>
      </c>
      <c r="BW156" s="292">
        <v>0</v>
      </c>
      <c r="BX156" s="238" t="s">
        <v>859</v>
      </c>
      <c r="BY156" s="435">
        <f t="shared" si="4"/>
        <v>1</v>
      </c>
      <c r="BZ156" s="435">
        <v>1</v>
      </c>
      <c r="CA156" s="436">
        <f t="shared" si="5"/>
        <v>0</v>
      </c>
    </row>
    <row r="157" spans="1:79" s="268" customFormat="1" ht="31.5">
      <c r="A157" s="269">
        <v>144</v>
      </c>
      <c r="B157" s="269" t="s">
        <v>862</v>
      </c>
      <c r="C157" s="269" t="s">
        <v>95</v>
      </c>
      <c r="D157" s="271" t="s">
        <v>863</v>
      </c>
      <c r="E157" s="272">
        <v>41058</v>
      </c>
      <c r="F157" s="238"/>
      <c r="G157" s="238"/>
      <c r="H157" s="272">
        <v>40909</v>
      </c>
      <c r="I157" s="272">
        <v>50405</v>
      </c>
      <c r="J157" s="269"/>
      <c r="K157" s="269" t="s">
        <v>1265</v>
      </c>
      <c r="L157" s="273"/>
      <c r="M157" s="238">
        <v>1</v>
      </c>
      <c r="N157" s="269" t="s">
        <v>1266</v>
      </c>
      <c r="O157" s="269" t="s">
        <v>82</v>
      </c>
      <c r="P157" s="269" t="s">
        <v>1267</v>
      </c>
      <c r="Q157" s="269"/>
      <c r="R157" s="274">
        <v>1010200124</v>
      </c>
      <c r="S157" s="238">
        <v>188</v>
      </c>
      <c r="T157" s="269" t="s">
        <v>131</v>
      </c>
      <c r="U157" s="269">
        <v>361</v>
      </c>
      <c r="V157" s="275">
        <v>361</v>
      </c>
      <c r="W157" s="269">
        <v>0</v>
      </c>
      <c r="X157" s="276">
        <v>20821</v>
      </c>
      <c r="Y157" s="293"/>
      <c r="Z157" s="277">
        <v>380308.34</v>
      </c>
      <c r="AA157" s="277"/>
      <c r="AB157" s="278">
        <v>380308.34</v>
      </c>
      <c r="AC157" s="278">
        <v>380308.34</v>
      </c>
      <c r="AD157" s="278">
        <v>0</v>
      </c>
      <c r="AE157" s="278">
        <v>0</v>
      </c>
      <c r="AF157" s="278">
        <v>1053.4857063711911</v>
      </c>
      <c r="AG157" s="278">
        <v>1053.4857063711911</v>
      </c>
      <c r="AH157" s="278">
        <v>0</v>
      </c>
      <c r="AI157" s="279">
        <v>1053.4857063711911</v>
      </c>
      <c r="AJ157" s="277"/>
      <c r="AK157" s="280" t="e">
        <v>#REF!</v>
      </c>
      <c r="AL157" s="280" t="e">
        <v>#REF!</v>
      </c>
      <c r="AM157" s="281">
        <v>0</v>
      </c>
      <c r="AN157" s="281">
        <v>0</v>
      </c>
      <c r="AO157" s="281">
        <v>0</v>
      </c>
      <c r="AP157" s="282">
        <v>0</v>
      </c>
      <c r="AQ157" s="282">
        <v>0</v>
      </c>
      <c r="AR157" s="282">
        <v>0</v>
      </c>
      <c r="AS157" s="282">
        <v>0</v>
      </c>
      <c r="AT157" s="282">
        <v>0</v>
      </c>
      <c r="AU157" s="282">
        <v>0</v>
      </c>
      <c r="AV157" s="282">
        <v>0</v>
      </c>
      <c r="AW157" s="282">
        <v>0</v>
      </c>
      <c r="AX157" s="282">
        <v>0</v>
      </c>
      <c r="AY157" s="282">
        <v>0</v>
      </c>
      <c r="AZ157" s="282">
        <v>0</v>
      </c>
      <c r="BA157" s="282">
        <v>0</v>
      </c>
      <c r="BB157" s="281">
        <v>0</v>
      </c>
      <c r="BC157" s="281">
        <v>0</v>
      </c>
      <c r="BD157" s="283"/>
      <c r="BE157" s="284">
        <v>0.02</v>
      </c>
      <c r="BF157" s="280">
        <v>0</v>
      </c>
      <c r="BG157" s="285"/>
      <c r="BH157" s="286"/>
      <c r="BI157" s="285"/>
      <c r="BJ157" s="280">
        <v>0</v>
      </c>
      <c r="BK157" s="280">
        <v>0</v>
      </c>
      <c r="BL157" s="283"/>
      <c r="BM157" s="287">
        <v>0</v>
      </c>
      <c r="BN157" s="280">
        <v>0</v>
      </c>
      <c r="BO157" s="280">
        <v>0</v>
      </c>
      <c r="BP157" s="280" t="e">
        <v>#REF!</v>
      </c>
      <c r="BQ157" s="288" t="e">
        <v>#REF!</v>
      </c>
      <c r="BR157" s="289"/>
      <c r="BS157" s="290" t="e">
        <v>#REF!</v>
      </c>
      <c r="BU157" s="291"/>
      <c r="BV157" s="291">
        <v>0</v>
      </c>
      <c r="BW157" s="292">
        <v>0</v>
      </c>
      <c r="BX157" s="238" t="s">
        <v>859</v>
      </c>
      <c r="BY157" s="435">
        <f t="shared" si="4"/>
        <v>1</v>
      </c>
      <c r="BZ157" s="435">
        <v>1</v>
      </c>
      <c r="CA157" s="436">
        <f t="shared" si="5"/>
        <v>0</v>
      </c>
    </row>
    <row r="158" spans="1:79" s="268" customFormat="1" ht="31.5">
      <c r="A158" s="269">
        <v>145</v>
      </c>
      <c r="B158" s="269" t="s">
        <v>862</v>
      </c>
      <c r="C158" s="269" t="s">
        <v>95</v>
      </c>
      <c r="D158" s="271" t="s">
        <v>863</v>
      </c>
      <c r="E158" s="272">
        <v>41058</v>
      </c>
      <c r="F158" s="238"/>
      <c r="G158" s="238"/>
      <c r="H158" s="272">
        <v>40909</v>
      </c>
      <c r="I158" s="272">
        <v>50405</v>
      </c>
      <c r="J158" s="269"/>
      <c r="K158" s="269" t="s">
        <v>1268</v>
      </c>
      <c r="L158" s="273"/>
      <c r="M158" s="238">
        <v>1</v>
      </c>
      <c r="N158" s="269" t="s">
        <v>1269</v>
      </c>
      <c r="O158" s="269" t="s">
        <v>82</v>
      </c>
      <c r="P158" s="269" t="s">
        <v>1270</v>
      </c>
      <c r="Q158" s="269"/>
      <c r="R158" s="274">
        <v>1010200125</v>
      </c>
      <c r="S158" s="238">
        <v>189</v>
      </c>
      <c r="T158" s="269" t="s">
        <v>131</v>
      </c>
      <c r="U158" s="269">
        <v>361</v>
      </c>
      <c r="V158" s="275">
        <v>361</v>
      </c>
      <c r="W158" s="269">
        <v>0</v>
      </c>
      <c r="X158" s="276">
        <v>20821</v>
      </c>
      <c r="Y158" s="293"/>
      <c r="Z158" s="277">
        <v>380308.34</v>
      </c>
      <c r="AA158" s="277"/>
      <c r="AB158" s="278">
        <v>380308.34</v>
      </c>
      <c r="AC158" s="278">
        <v>380308.34</v>
      </c>
      <c r="AD158" s="278">
        <v>0</v>
      </c>
      <c r="AE158" s="278">
        <v>0</v>
      </c>
      <c r="AF158" s="278">
        <v>1053.4857063711911</v>
      </c>
      <c r="AG158" s="278">
        <v>1053.4857063711911</v>
      </c>
      <c r="AH158" s="278">
        <v>0</v>
      </c>
      <c r="AI158" s="279">
        <v>1053.4857063711911</v>
      </c>
      <c r="AJ158" s="277"/>
      <c r="AK158" s="280" t="e">
        <v>#REF!</v>
      </c>
      <c r="AL158" s="280" t="e">
        <v>#REF!</v>
      </c>
      <c r="AM158" s="281">
        <v>0</v>
      </c>
      <c r="AN158" s="281">
        <v>0</v>
      </c>
      <c r="AO158" s="281">
        <v>0</v>
      </c>
      <c r="AP158" s="282">
        <v>0</v>
      </c>
      <c r="AQ158" s="282">
        <v>0</v>
      </c>
      <c r="AR158" s="282">
        <v>0</v>
      </c>
      <c r="AS158" s="282">
        <v>0</v>
      </c>
      <c r="AT158" s="282">
        <v>0</v>
      </c>
      <c r="AU158" s="282">
        <v>0</v>
      </c>
      <c r="AV158" s="282">
        <v>0</v>
      </c>
      <c r="AW158" s="282">
        <v>0</v>
      </c>
      <c r="AX158" s="282">
        <v>0</v>
      </c>
      <c r="AY158" s="282">
        <v>0</v>
      </c>
      <c r="AZ158" s="282">
        <v>0</v>
      </c>
      <c r="BA158" s="282">
        <v>0</v>
      </c>
      <c r="BB158" s="281">
        <v>0</v>
      </c>
      <c r="BC158" s="281">
        <v>0</v>
      </c>
      <c r="BD158" s="283"/>
      <c r="BE158" s="284">
        <v>0.02</v>
      </c>
      <c r="BF158" s="280">
        <v>0</v>
      </c>
      <c r="BG158" s="285"/>
      <c r="BH158" s="286"/>
      <c r="BI158" s="285"/>
      <c r="BJ158" s="280">
        <v>0</v>
      </c>
      <c r="BK158" s="280">
        <v>0</v>
      </c>
      <c r="BL158" s="283"/>
      <c r="BM158" s="287">
        <v>0</v>
      </c>
      <c r="BN158" s="280">
        <v>0</v>
      </c>
      <c r="BO158" s="280">
        <v>0</v>
      </c>
      <c r="BP158" s="280" t="e">
        <v>#REF!</v>
      </c>
      <c r="BQ158" s="288" t="e">
        <v>#REF!</v>
      </c>
      <c r="BR158" s="289"/>
      <c r="BS158" s="290" t="e">
        <v>#REF!</v>
      </c>
      <c r="BU158" s="291"/>
      <c r="BV158" s="291">
        <v>0</v>
      </c>
      <c r="BW158" s="292">
        <v>0</v>
      </c>
      <c r="BX158" s="238" t="s">
        <v>859</v>
      </c>
      <c r="BY158" s="435">
        <f t="shared" si="4"/>
        <v>1</v>
      </c>
      <c r="BZ158" s="435">
        <v>1</v>
      </c>
      <c r="CA158" s="436">
        <f t="shared" si="5"/>
        <v>0</v>
      </c>
    </row>
    <row r="159" spans="1:79" s="268" customFormat="1" ht="31.5">
      <c r="A159" s="269">
        <v>146</v>
      </c>
      <c r="B159" s="269" t="s">
        <v>862</v>
      </c>
      <c r="C159" s="269" t="s">
        <v>95</v>
      </c>
      <c r="D159" s="271" t="s">
        <v>863</v>
      </c>
      <c r="E159" s="272">
        <v>41058</v>
      </c>
      <c r="F159" s="238"/>
      <c r="G159" s="238"/>
      <c r="H159" s="272">
        <v>40909</v>
      </c>
      <c r="I159" s="272">
        <v>50405</v>
      </c>
      <c r="J159" s="269"/>
      <c r="K159" s="269" t="s">
        <v>1271</v>
      </c>
      <c r="L159" s="273"/>
      <c r="M159" s="238">
        <v>1</v>
      </c>
      <c r="N159" s="269" t="s">
        <v>1272</v>
      </c>
      <c r="O159" s="269" t="s">
        <v>82</v>
      </c>
      <c r="P159" s="269" t="s">
        <v>1273</v>
      </c>
      <c r="Q159" s="269"/>
      <c r="R159" s="274">
        <v>1010200126</v>
      </c>
      <c r="S159" s="238">
        <v>190</v>
      </c>
      <c r="T159" s="269" t="s">
        <v>131</v>
      </c>
      <c r="U159" s="269">
        <v>361</v>
      </c>
      <c r="V159" s="275">
        <v>361</v>
      </c>
      <c r="W159" s="269">
        <v>0</v>
      </c>
      <c r="X159" s="276">
        <v>22282</v>
      </c>
      <c r="Y159" s="293"/>
      <c r="Z159" s="277">
        <v>380308.34</v>
      </c>
      <c r="AA159" s="277"/>
      <c r="AB159" s="278">
        <v>380308.34</v>
      </c>
      <c r="AC159" s="278">
        <v>380308.34</v>
      </c>
      <c r="AD159" s="278">
        <v>0</v>
      </c>
      <c r="AE159" s="278">
        <v>0</v>
      </c>
      <c r="AF159" s="278">
        <v>1053.4857063711911</v>
      </c>
      <c r="AG159" s="278">
        <v>1053.4857063711911</v>
      </c>
      <c r="AH159" s="278">
        <v>0</v>
      </c>
      <c r="AI159" s="279">
        <v>1053.4857063711911</v>
      </c>
      <c r="AJ159" s="277"/>
      <c r="AK159" s="280" t="e">
        <v>#REF!</v>
      </c>
      <c r="AL159" s="280" t="e">
        <v>#REF!</v>
      </c>
      <c r="AM159" s="281">
        <v>0</v>
      </c>
      <c r="AN159" s="281">
        <v>0</v>
      </c>
      <c r="AO159" s="281">
        <v>0</v>
      </c>
      <c r="AP159" s="282">
        <v>0</v>
      </c>
      <c r="AQ159" s="282">
        <v>0</v>
      </c>
      <c r="AR159" s="282">
        <v>0</v>
      </c>
      <c r="AS159" s="282">
        <v>0</v>
      </c>
      <c r="AT159" s="282">
        <v>0</v>
      </c>
      <c r="AU159" s="282">
        <v>0</v>
      </c>
      <c r="AV159" s="282">
        <v>0</v>
      </c>
      <c r="AW159" s="282">
        <v>0</v>
      </c>
      <c r="AX159" s="282">
        <v>0</v>
      </c>
      <c r="AY159" s="282">
        <v>0</v>
      </c>
      <c r="AZ159" s="282">
        <v>0</v>
      </c>
      <c r="BA159" s="282">
        <v>0</v>
      </c>
      <c r="BB159" s="281">
        <v>0</v>
      </c>
      <c r="BC159" s="281">
        <v>0</v>
      </c>
      <c r="BD159" s="283"/>
      <c r="BE159" s="284">
        <v>0.02</v>
      </c>
      <c r="BF159" s="280">
        <v>0</v>
      </c>
      <c r="BG159" s="285"/>
      <c r="BH159" s="286"/>
      <c r="BI159" s="285"/>
      <c r="BJ159" s="280">
        <v>0</v>
      </c>
      <c r="BK159" s="280">
        <v>0</v>
      </c>
      <c r="BL159" s="283"/>
      <c r="BM159" s="287">
        <v>0</v>
      </c>
      <c r="BN159" s="280">
        <v>0</v>
      </c>
      <c r="BO159" s="280">
        <v>0</v>
      </c>
      <c r="BP159" s="280" t="e">
        <v>#REF!</v>
      </c>
      <c r="BQ159" s="288" t="e">
        <v>#REF!</v>
      </c>
      <c r="BR159" s="289"/>
      <c r="BS159" s="290" t="e">
        <v>#REF!</v>
      </c>
      <c r="BU159" s="291"/>
      <c r="BV159" s="291">
        <v>0</v>
      </c>
      <c r="BW159" s="292">
        <v>0</v>
      </c>
      <c r="BX159" s="238" t="s">
        <v>859</v>
      </c>
      <c r="BY159" s="435">
        <f t="shared" si="4"/>
        <v>1</v>
      </c>
      <c r="BZ159" s="435">
        <v>1</v>
      </c>
      <c r="CA159" s="436">
        <f t="shared" si="5"/>
        <v>0</v>
      </c>
    </row>
    <row r="160" spans="1:79" s="268" customFormat="1" ht="31.5">
      <c r="A160" s="269">
        <v>147</v>
      </c>
      <c r="B160" s="269" t="s">
        <v>862</v>
      </c>
      <c r="C160" s="269" t="s">
        <v>95</v>
      </c>
      <c r="D160" s="271" t="s">
        <v>863</v>
      </c>
      <c r="E160" s="272">
        <v>41058</v>
      </c>
      <c r="F160" s="238"/>
      <c r="G160" s="238"/>
      <c r="H160" s="272">
        <v>40909</v>
      </c>
      <c r="I160" s="272">
        <v>50405</v>
      </c>
      <c r="J160" s="269"/>
      <c r="K160" s="269" t="s">
        <v>1274</v>
      </c>
      <c r="L160" s="273"/>
      <c r="M160" s="238">
        <v>1</v>
      </c>
      <c r="N160" s="269" t="s">
        <v>1275</v>
      </c>
      <c r="O160" s="269" t="s">
        <v>82</v>
      </c>
      <c r="P160" s="269" t="s">
        <v>1276</v>
      </c>
      <c r="Q160" s="269"/>
      <c r="R160" s="274">
        <v>1010200127</v>
      </c>
      <c r="S160" s="238">
        <v>191</v>
      </c>
      <c r="T160" s="269" t="s">
        <v>131</v>
      </c>
      <c r="U160" s="269">
        <v>361</v>
      </c>
      <c r="V160" s="275">
        <v>361</v>
      </c>
      <c r="W160" s="269">
        <v>0</v>
      </c>
      <c r="X160" s="276">
        <v>22282</v>
      </c>
      <c r="Y160" s="293"/>
      <c r="Z160" s="277">
        <v>380308.34</v>
      </c>
      <c r="AA160" s="277"/>
      <c r="AB160" s="278">
        <v>380308.34</v>
      </c>
      <c r="AC160" s="278">
        <v>380308.34</v>
      </c>
      <c r="AD160" s="278">
        <v>0</v>
      </c>
      <c r="AE160" s="278">
        <v>0</v>
      </c>
      <c r="AF160" s="278">
        <v>1053.4857063711911</v>
      </c>
      <c r="AG160" s="278">
        <v>1053.4857063711911</v>
      </c>
      <c r="AH160" s="278">
        <v>0</v>
      </c>
      <c r="AI160" s="279">
        <v>1053.4857063711911</v>
      </c>
      <c r="AJ160" s="277"/>
      <c r="AK160" s="280" t="e">
        <v>#REF!</v>
      </c>
      <c r="AL160" s="280" t="e">
        <v>#REF!</v>
      </c>
      <c r="AM160" s="281">
        <v>0</v>
      </c>
      <c r="AN160" s="281">
        <v>0</v>
      </c>
      <c r="AO160" s="281">
        <v>0</v>
      </c>
      <c r="AP160" s="282">
        <v>0</v>
      </c>
      <c r="AQ160" s="282">
        <v>0</v>
      </c>
      <c r="AR160" s="282">
        <v>0</v>
      </c>
      <c r="AS160" s="282">
        <v>0</v>
      </c>
      <c r="AT160" s="282">
        <v>0</v>
      </c>
      <c r="AU160" s="282">
        <v>0</v>
      </c>
      <c r="AV160" s="282">
        <v>0</v>
      </c>
      <c r="AW160" s="282">
        <v>0</v>
      </c>
      <c r="AX160" s="282">
        <v>0</v>
      </c>
      <c r="AY160" s="282">
        <v>0</v>
      </c>
      <c r="AZ160" s="282">
        <v>0</v>
      </c>
      <c r="BA160" s="282">
        <v>0</v>
      </c>
      <c r="BB160" s="281">
        <v>0</v>
      </c>
      <c r="BC160" s="281">
        <v>0</v>
      </c>
      <c r="BD160" s="283"/>
      <c r="BE160" s="284">
        <v>0.02</v>
      </c>
      <c r="BF160" s="280">
        <v>0</v>
      </c>
      <c r="BG160" s="285"/>
      <c r="BH160" s="286"/>
      <c r="BI160" s="285"/>
      <c r="BJ160" s="280">
        <v>0</v>
      </c>
      <c r="BK160" s="280">
        <v>0</v>
      </c>
      <c r="BL160" s="283"/>
      <c r="BM160" s="287">
        <v>0</v>
      </c>
      <c r="BN160" s="280">
        <v>0</v>
      </c>
      <c r="BO160" s="280">
        <v>0</v>
      </c>
      <c r="BP160" s="280" t="e">
        <v>#REF!</v>
      </c>
      <c r="BQ160" s="288" t="e">
        <v>#REF!</v>
      </c>
      <c r="BR160" s="289"/>
      <c r="BS160" s="290" t="e">
        <v>#REF!</v>
      </c>
      <c r="BU160" s="291"/>
      <c r="BV160" s="291">
        <v>0</v>
      </c>
      <c r="BW160" s="292">
        <v>0</v>
      </c>
      <c r="BX160" s="238" t="s">
        <v>859</v>
      </c>
      <c r="BY160" s="435">
        <f t="shared" si="4"/>
        <v>1</v>
      </c>
      <c r="BZ160" s="435">
        <v>1</v>
      </c>
      <c r="CA160" s="436">
        <f t="shared" si="5"/>
        <v>0</v>
      </c>
    </row>
    <row r="161" spans="1:79" s="268" customFormat="1" ht="31.5">
      <c r="A161" s="269">
        <v>148</v>
      </c>
      <c r="B161" s="269" t="s">
        <v>862</v>
      </c>
      <c r="C161" s="269" t="s">
        <v>95</v>
      </c>
      <c r="D161" s="271" t="s">
        <v>863</v>
      </c>
      <c r="E161" s="272">
        <v>41058</v>
      </c>
      <c r="F161" s="238"/>
      <c r="G161" s="238"/>
      <c r="H161" s="272">
        <v>40909</v>
      </c>
      <c r="I161" s="272">
        <v>50405</v>
      </c>
      <c r="J161" s="269"/>
      <c r="K161" s="269" t="s">
        <v>1277</v>
      </c>
      <c r="L161" s="273"/>
      <c r="M161" s="238">
        <v>1</v>
      </c>
      <c r="N161" s="269" t="s">
        <v>1278</v>
      </c>
      <c r="O161" s="269" t="s">
        <v>82</v>
      </c>
      <c r="P161" s="269" t="s">
        <v>1279</v>
      </c>
      <c r="Q161" s="269"/>
      <c r="R161" s="274">
        <v>1010200128</v>
      </c>
      <c r="S161" s="238">
        <v>192</v>
      </c>
      <c r="T161" s="269" t="s">
        <v>131</v>
      </c>
      <c r="U161" s="269">
        <v>361</v>
      </c>
      <c r="V161" s="275">
        <v>361</v>
      </c>
      <c r="W161" s="269">
        <v>0</v>
      </c>
      <c r="X161" s="276">
        <v>22282</v>
      </c>
      <c r="Y161" s="293"/>
      <c r="Z161" s="277">
        <v>500376.22</v>
      </c>
      <c r="AA161" s="277"/>
      <c r="AB161" s="278">
        <v>500376.22</v>
      </c>
      <c r="AC161" s="278">
        <v>500376.22</v>
      </c>
      <c r="AD161" s="278">
        <v>0</v>
      </c>
      <c r="AE161" s="278">
        <v>0</v>
      </c>
      <c r="AF161" s="278">
        <v>1386.0837119113573</v>
      </c>
      <c r="AG161" s="278">
        <v>1386.0837119113573</v>
      </c>
      <c r="AH161" s="278">
        <v>0</v>
      </c>
      <c r="AI161" s="279">
        <v>1386.0837119113573</v>
      </c>
      <c r="AJ161" s="277"/>
      <c r="AK161" s="280" t="e">
        <v>#REF!</v>
      </c>
      <c r="AL161" s="280" t="e">
        <v>#REF!</v>
      </c>
      <c r="AM161" s="281">
        <v>0</v>
      </c>
      <c r="AN161" s="281">
        <v>0</v>
      </c>
      <c r="AO161" s="281">
        <v>0</v>
      </c>
      <c r="AP161" s="282">
        <v>0</v>
      </c>
      <c r="AQ161" s="282">
        <v>0</v>
      </c>
      <c r="AR161" s="282">
        <v>0</v>
      </c>
      <c r="AS161" s="282">
        <v>0</v>
      </c>
      <c r="AT161" s="282">
        <v>0</v>
      </c>
      <c r="AU161" s="282">
        <v>0</v>
      </c>
      <c r="AV161" s="282">
        <v>0</v>
      </c>
      <c r="AW161" s="282">
        <v>0</v>
      </c>
      <c r="AX161" s="282">
        <v>0</v>
      </c>
      <c r="AY161" s="282">
        <v>0</v>
      </c>
      <c r="AZ161" s="282">
        <v>0</v>
      </c>
      <c r="BA161" s="282">
        <v>0</v>
      </c>
      <c r="BB161" s="281">
        <v>0</v>
      </c>
      <c r="BC161" s="281">
        <v>0</v>
      </c>
      <c r="BD161" s="283"/>
      <c r="BE161" s="284">
        <v>0.02</v>
      </c>
      <c r="BF161" s="280">
        <v>0</v>
      </c>
      <c r="BG161" s="285"/>
      <c r="BH161" s="286"/>
      <c r="BI161" s="285"/>
      <c r="BJ161" s="280">
        <v>0</v>
      </c>
      <c r="BK161" s="280">
        <v>0</v>
      </c>
      <c r="BL161" s="283"/>
      <c r="BM161" s="287">
        <v>0</v>
      </c>
      <c r="BN161" s="280">
        <v>0</v>
      </c>
      <c r="BO161" s="280">
        <v>0</v>
      </c>
      <c r="BP161" s="280" t="e">
        <v>#REF!</v>
      </c>
      <c r="BQ161" s="288" t="e">
        <v>#REF!</v>
      </c>
      <c r="BR161" s="289"/>
      <c r="BS161" s="290" t="e">
        <v>#REF!</v>
      </c>
      <c r="BU161" s="291"/>
      <c r="BV161" s="291">
        <v>0</v>
      </c>
      <c r="BW161" s="292">
        <v>0</v>
      </c>
      <c r="BX161" s="238" t="s">
        <v>859</v>
      </c>
      <c r="BY161" s="435">
        <f t="shared" si="4"/>
        <v>1</v>
      </c>
      <c r="BZ161" s="435">
        <v>1</v>
      </c>
      <c r="CA161" s="436">
        <f t="shared" si="5"/>
        <v>0</v>
      </c>
    </row>
    <row r="162" spans="1:79" s="268" customFormat="1" ht="31.5">
      <c r="A162" s="269">
        <v>149</v>
      </c>
      <c r="B162" s="269" t="s">
        <v>862</v>
      </c>
      <c r="C162" s="269" t="s">
        <v>95</v>
      </c>
      <c r="D162" s="271" t="s">
        <v>863</v>
      </c>
      <c r="E162" s="272">
        <v>41058</v>
      </c>
      <c r="F162" s="238"/>
      <c r="G162" s="238"/>
      <c r="H162" s="272">
        <v>40909</v>
      </c>
      <c r="I162" s="272">
        <v>50405</v>
      </c>
      <c r="J162" s="269"/>
      <c r="K162" s="269" t="s">
        <v>1280</v>
      </c>
      <c r="L162" s="273"/>
      <c r="M162" s="238">
        <v>1</v>
      </c>
      <c r="N162" s="269" t="s">
        <v>1281</v>
      </c>
      <c r="O162" s="269" t="s">
        <v>82</v>
      </c>
      <c r="P162" s="269" t="s">
        <v>1282</v>
      </c>
      <c r="Q162" s="269"/>
      <c r="R162" s="274">
        <v>1010200129</v>
      </c>
      <c r="S162" s="238">
        <v>193</v>
      </c>
      <c r="T162" s="269" t="s">
        <v>131</v>
      </c>
      <c r="U162" s="269">
        <v>361</v>
      </c>
      <c r="V162" s="275">
        <v>361</v>
      </c>
      <c r="W162" s="269">
        <v>0</v>
      </c>
      <c r="X162" s="276">
        <v>22647</v>
      </c>
      <c r="Y162" s="293"/>
      <c r="Z162" s="277">
        <v>380308.34</v>
      </c>
      <c r="AA162" s="277"/>
      <c r="AB162" s="278">
        <v>380308.34</v>
      </c>
      <c r="AC162" s="278">
        <v>380308.34</v>
      </c>
      <c r="AD162" s="278">
        <v>0</v>
      </c>
      <c r="AE162" s="278">
        <v>0</v>
      </c>
      <c r="AF162" s="278">
        <v>1053.4857063711911</v>
      </c>
      <c r="AG162" s="278">
        <v>1053.4857063711911</v>
      </c>
      <c r="AH162" s="278">
        <v>0</v>
      </c>
      <c r="AI162" s="279">
        <v>1053.4857063711911</v>
      </c>
      <c r="AJ162" s="277"/>
      <c r="AK162" s="280" t="e">
        <v>#REF!</v>
      </c>
      <c r="AL162" s="280" t="e">
        <v>#REF!</v>
      </c>
      <c r="AM162" s="281">
        <v>0</v>
      </c>
      <c r="AN162" s="281">
        <v>0</v>
      </c>
      <c r="AO162" s="281">
        <v>0</v>
      </c>
      <c r="AP162" s="282">
        <v>0</v>
      </c>
      <c r="AQ162" s="282">
        <v>0</v>
      </c>
      <c r="AR162" s="282">
        <v>0</v>
      </c>
      <c r="AS162" s="282">
        <v>0</v>
      </c>
      <c r="AT162" s="282">
        <v>0</v>
      </c>
      <c r="AU162" s="282">
        <v>0</v>
      </c>
      <c r="AV162" s="282">
        <v>0</v>
      </c>
      <c r="AW162" s="282">
        <v>0</v>
      </c>
      <c r="AX162" s="282">
        <v>0</v>
      </c>
      <c r="AY162" s="282">
        <v>0</v>
      </c>
      <c r="AZ162" s="282">
        <v>0</v>
      </c>
      <c r="BA162" s="282">
        <v>0</v>
      </c>
      <c r="BB162" s="281">
        <v>0</v>
      </c>
      <c r="BC162" s="281">
        <v>0</v>
      </c>
      <c r="BD162" s="283"/>
      <c r="BE162" s="284">
        <v>0.02</v>
      </c>
      <c r="BF162" s="280">
        <v>0</v>
      </c>
      <c r="BG162" s="285"/>
      <c r="BH162" s="286"/>
      <c r="BI162" s="285"/>
      <c r="BJ162" s="280">
        <v>0</v>
      </c>
      <c r="BK162" s="280">
        <v>0</v>
      </c>
      <c r="BL162" s="283"/>
      <c r="BM162" s="287">
        <v>0</v>
      </c>
      <c r="BN162" s="280">
        <v>0</v>
      </c>
      <c r="BO162" s="280">
        <v>0</v>
      </c>
      <c r="BP162" s="280" t="e">
        <v>#REF!</v>
      </c>
      <c r="BQ162" s="288" t="e">
        <v>#REF!</v>
      </c>
      <c r="BR162" s="289"/>
      <c r="BS162" s="290" t="e">
        <v>#REF!</v>
      </c>
      <c r="BU162" s="291"/>
      <c r="BV162" s="291">
        <v>0</v>
      </c>
      <c r="BW162" s="292">
        <v>0</v>
      </c>
      <c r="BX162" s="238" t="s">
        <v>859</v>
      </c>
      <c r="BY162" s="435">
        <f t="shared" si="4"/>
        <v>1</v>
      </c>
      <c r="BZ162" s="435">
        <v>1</v>
      </c>
      <c r="CA162" s="436">
        <f t="shared" si="5"/>
        <v>0</v>
      </c>
    </row>
    <row r="163" spans="1:79" s="268" customFormat="1" ht="31.5">
      <c r="A163" s="269">
        <v>150</v>
      </c>
      <c r="B163" s="269" t="s">
        <v>862</v>
      </c>
      <c r="C163" s="269" t="s">
        <v>95</v>
      </c>
      <c r="D163" s="271" t="s">
        <v>863</v>
      </c>
      <c r="E163" s="272">
        <v>41058</v>
      </c>
      <c r="F163" s="238"/>
      <c r="G163" s="238"/>
      <c r="H163" s="272">
        <v>40909</v>
      </c>
      <c r="I163" s="272">
        <v>50405</v>
      </c>
      <c r="J163" s="269"/>
      <c r="K163" s="269" t="s">
        <v>1283</v>
      </c>
      <c r="L163" s="273"/>
      <c r="M163" s="238">
        <v>1</v>
      </c>
      <c r="N163" s="269" t="s">
        <v>1284</v>
      </c>
      <c r="O163" s="269" t="s">
        <v>82</v>
      </c>
      <c r="P163" s="269" t="s">
        <v>1285</v>
      </c>
      <c r="Q163" s="269"/>
      <c r="R163" s="274">
        <v>1010200130</v>
      </c>
      <c r="S163" s="238">
        <v>194</v>
      </c>
      <c r="T163" s="269" t="s">
        <v>131</v>
      </c>
      <c r="U163" s="269">
        <v>361</v>
      </c>
      <c r="V163" s="275">
        <v>361</v>
      </c>
      <c r="W163" s="269">
        <v>0</v>
      </c>
      <c r="X163" s="276">
        <v>21551</v>
      </c>
      <c r="Y163" s="293"/>
      <c r="Z163" s="277">
        <v>380308.34</v>
      </c>
      <c r="AA163" s="277"/>
      <c r="AB163" s="278">
        <v>380308.34</v>
      </c>
      <c r="AC163" s="278">
        <v>380308.34</v>
      </c>
      <c r="AD163" s="278">
        <v>0</v>
      </c>
      <c r="AE163" s="278">
        <v>0</v>
      </c>
      <c r="AF163" s="278">
        <v>1053.4857063711911</v>
      </c>
      <c r="AG163" s="278">
        <v>1053.4857063711911</v>
      </c>
      <c r="AH163" s="278">
        <v>0</v>
      </c>
      <c r="AI163" s="279">
        <v>1053.4857063711911</v>
      </c>
      <c r="AJ163" s="277"/>
      <c r="AK163" s="280" t="e">
        <v>#REF!</v>
      </c>
      <c r="AL163" s="280" t="e">
        <v>#REF!</v>
      </c>
      <c r="AM163" s="281">
        <v>0</v>
      </c>
      <c r="AN163" s="281">
        <v>0</v>
      </c>
      <c r="AO163" s="281">
        <v>0</v>
      </c>
      <c r="AP163" s="282">
        <v>0</v>
      </c>
      <c r="AQ163" s="282">
        <v>0</v>
      </c>
      <c r="AR163" s="282">
        <v>0</v>
      </c>
      <c r="AS163" s="282">
        <v>0</v>
      </c>
      <c r="AT163" s="282">
        <v>0</v>
      </c>
      <c r="AU163" s="282">
        <v>0</v>
      </c>
      <c r="AV163" s="282">
        <v>0</v>
      </c>
      <c r="AW163" s="282">
        <v>0</v>
      </c>
      <c r="AX163" s="282">
        <v>0</v>
      </c>
      <c r="AY163" s="282">
        <v>0</v>
      </c>
      <c r="AZ163" s="282">
        <v>0</v>
      </c>
      <c r="BA163" s="282">
        <v>0</v>
      </c>
      <c r="BB163" s="281">
        <v>0</v>
      </c>
      <c r="BC163" s="281">
        <v>0</v>
      </c>
      <c r="BD163" s="283"/>
      <c r="BE163" s="284">
        <v>0.02</v>
      </c>
      <c r="BF163" s="280">
        <v>0</v>
      </c>
      <c r="BG163" s="285"/>
      <c r="BH163" s="286"/>
      <c r="BI163" s="285"/>
      <c r="BJ163" s="280">
        <v>0</v>
      </c>
      <c r="BK163" s="280">
        <v>0</v>
      </c>
      <c r="BL163" s="283"/>
      <c r="BM163" s="287">
        <v>0</v>
      </c>
      <c r="BN163" s="280">
        <v>0</v>
      </c>
      <c r="BO163" s="280">
        <v>0</v>
      </c>
      <c r="BP163" s="280" t="e">
        <v>#REF!</v>
      </c>
      <c r="BQ163" s="288" t="e">
        <v>#REF!</v>
      </c>
      <c r="BR163" s="289"/>
      <c r="BS163" s="290" t="e">
        <v>#REF!</v>
      </c>
      <c r="BU163" s="291"/>
      <c r="BV163" s="291">
        <v>0</v>
      </c>
      <c r="BW163" s="292">
        <v>0</v>
      </c>
      <c r="BX163" s="238" t="s">
        <v>859</v>
      </c>
      <c r="BY163" s="435">
        <f t="shared" si="4"/>
        <v>1</v>
      </c>
      <c r="BZ163" s="435">
        <v>1</v>
      </c>
      <c r="CA163" s="436">
        <f t="shared" si="5"/>
        <v>0</v>
      </c>
    </row>
    <row r="164" spans="1:79" s="268" customFormat="1" ht="31.5">
      <c r="A164" s="269">
        <v>151</v>
      </c>
      <c r="B164" s="269" t="s">
        <v>862</v>
      </c>
      <c r="C164" s="269" t="s">
        <v>95</v>
      </c>
      <c r="D164" s="271" t="s">
        <v>863</v>
      </c>
      <c r="E164" s="272">
        <v>41058</v>
      </c>
      <c r="F164" s="238"/>
      <c r="G164" s="238"/>
      <c r="H164" s="272">
        <v>40909</v>
      </c>
      <c r="I164" s="272">
        <v>50405</v>
      </c>
      <c r="J164" s="269"/>
      <c r="K164" s="269" t="s">
        <v>1286</v>
      </c>
      <c r="L164" s="273"/>
      <c r="M164" s="238">
        <v>1</v>
      </c>
      <c r="N164" s="269" t="s">
        <v>1287</v>
      </c>
      <c r="O164" s="269" t="s">
        <v>82</v>
      </c>
      <c r="P164" s="269" t="s">
        <v>1288</v>
      </c>
      <c r="Q164" s="269"/>
      <c r="R164" s="274">
        <v>1010200131</v>
      </c>
      <c r="S164" s="238">
        <v>195</v>
      </c>
      <c r="T164" s="269" t="s">
        <v>131</v>
      </c>
      <c r="U164" s="269">
        <v>361</v>
      </c>
      <c r="V164" s="275">
        <v>361</v>
      </c>
      <c r="W164" s="269">
        <v>0</v>
      </c>
      <c r="X164" s="276">
        <v>22282</v>
      </c>
      <c r="Y164" s="293"/>
      <c r="Z164" s="277">
        <v>380308.34</v>
      </c>
      <c r="AA164" s="277"/>
      <c r="AB164" s="278">
        <v>380308.34</v>
      </c>
      <c r="AC164" s="278">
        <v>380308.34</v>
      </c>
      <c r="AD164" s="278">
        <v>0</v>
      </c>
      <c r="AE164" s="278">
        <v>0</v>
      </c>
      <c r="AF164" s="278">
        <v>1053.4857063711911</v>
      </c>
      <c r="AG164" s="278">
        <v>1053.4857063711911</v>
      </c>
      <c r="AH164" s="278">
        <v>0</v>
      </c>
      <c r="AI164" s="279">
        <v>1053.4857063711911</v>
      </c>
      <c r="AJ164" s="277"/>
      <c r="AK164" s="280" t="e">
        <v>#REF!</v>
      </c>
      <c r="AL164" s="280" t="e">
        <v>#REF!</v>
      </c>
      <c r="AM164" s="281">
        <v>0</v>
      </c>
      <c r="AN164" s="281">
        <v>0</v>
      </c>
      <c r="AO164" s="281">
        <v>0</v>
      </c>
      <c r="AP164" s="282">
        <v>0</v>
      </c>
      <c r="AQ164" s="282">
        <v>0</v>
      </c>
      <c r="AR164" s="282">
        <v>0</v>
      </c>
      <c r="AS164" s="282">
        <v>0</v>
      </c>
      <c r="AT164" s="282">
        <v>0</v>
      </c>
      <c r="AU164" s="282">
        <v>0</v>
      </c>
      <c r="AV164" s="282">
        <v>0</v>
      </c>
      <c r="AW164" s="282">
        <v>0</v>
      </c>
      <c r="AX164" s="282">
        <v>0</v>
      </c>
      <c r="AY164" s="282">
        <v>0</v>
      </c>
      <c r="AZ164" s="282">
        <v>0</v>
      </c>
      <c r="BA164" s="282">
        <v>0</v>
      </c>
      <c r="BB164" s="281">
        <v>0</v>
      </c>
      <c r="BC164" s="281">
        <v>0</v>
      </c>
      <c r="BD164" s="283"/>
      <c r="BE164" s="284">
        <v>0.02</v>
      </c>
      <c r="BF164" s="280">
        <v>0</v>
      </c>
      <c r="BG164" s="285"/>
      <c r="BH164" s="286"/>
      <c r="BI164" s="285"/>
      <c r="BJ164" s="280">
        <v>0</v>
      </c>
      <c r="BK164" s="280">
        <v>0</v>
      </c>
      <c r="BL164" s="283"/>
      <c r="BM164" s="287">
        <v>0</v>
      </c>
      <c r="BN164" s="280">
        <v>0</v>
      </c>
      <c r="BO164" s="280">
        <v>0</v>
      </c>
      <c r="BP164" s="280" t="e">
        <v>#REF!</v>
      </c>
      <c r="BQ164" s="288" t="e">
        <v>#REF!</v>
      </c>
      <c r="BR164" s="289"/>
      <c r="BS164" s="290" t="e">
        <v>#REF!</v>
      </c>
      <c r="BU164" s="291"/>
      <c r="BV164" s="291">
        <v>0</v>
      </c>
      <c r="BW164" s="292">
        <v>0</v>
      </c>
      <c r="BX164" s="238" t="s">
        <v>859</v>
      </c>
      <c r="BY164" s="435">
        <f t="shared" si="4"/>
        <v>1</v>
      </c>
      <c r="BZ164" s="435">
        <v>1</v>
      </c>
      <c r="CA164" s="436">
        <f t="shared" si="5"/>
        <v>0</v>
      </c>
    </row>
    <row r="165" spans="1:79" s="268" customFormat="1" ht="31.5">
      <c r="A165" s="269">
        <v>152</v>
      </c>
      <c r="B165" s="269" t="s">
        <v>862</v>
      </c>
      <c r="C165" s="269" t="s">
        <v>95</v>
      </c>
      <c r="D165" s="271" t="s">
        <v>863</v>
      </c>
      <c r="E165" s="272">
        <v>41058</v>
      </c>
      <c r="F165" s="238"/>
      <c r="G165" s="238"/>
      <c r="H165" s="272">
        <v>40909</v>
      </c>
      <c r="I165" s="272">
        <v>50405</v>
      </c>
      <c r="J165" s="269"/>
      <c r="K165" s="269" t="s">
        <v>1289</v>
      </c>
      <c r="L165" s="273"/>
      <c r="M165" s="238">
        <v>1</v>
      </c>
      <c r="N165" s="269" t="s">
        <v>1290</v>
      </c>
      <c r="O165" s="269" t="s">
        <v>82</v>
      </c>
      <c r="P165" s="269" t="s">
        <v>1291</v>
      </c>
      <c r="Q165" s="269"/>
      <c r="R165" s="274">
        <v>1010200133</v>
      </c>
      <c r="S165" s="238">
        <v>196</v>
      </c>
      <c r="T165" s="269" t="s">
        <v>131</v>
      </c>
      <c r="U165" s="269">
        <v>361</v>
      </c>
      <c r="V165" s="275">
        <v>361</v>
      </c>
      <c r="W165" s="269">
        <v>0</v>
      </c>
      <c r="X165" s="276">
        <v>22282</v>
      </c>
      <c r="Y165" s="293"/>
      <c r="Z165" s="277">
        <v>380308.34</v>
      </c>
      <c r="AA165" s="277"/>
      <c r="AB165" s="278">
        <v>380308.34</v>
      </c>
      <c r="AC165" s="278">
        <v>380308.34</v>
      </c>
      <c r="AD165" s="278">
        <v>0</v>
      </c>
      <c r="AE165" s="278">
        <v>0</v>
      </c>
      <c r="AF165" s="278">
        <v>1053.4857063711911</v>
      </c>
      <c r="AG165" s="278">
        <v>1053.4857063711911</v>
      </c>
      <c r="AH165" s="278">
        <v>0</v>
      </c>
      <c r="AI165" s="279">
        <v>1053.4857063711911</v>
      </c>
      <c r="AJ165" s="277"/>
      <c r="AK165" s="280" t="e">
        <v>#REF!</v>
      </c>
      <c r="AL165" s="280" t="e">
        <v>#REF!</v>
      </c>
      <c r="AM165" s="281">
        <v>0</v>
      </c>
      <c r="AN165" s="281">
        <v>0</v>
      </c>
      <c r="AO165" s="281">
        <v>0</v>
      </c>
      <c r="AP165" s="282">
        <v>0</v>
      </c>
      <c r="AQ165" s="282">
        <v>0</v>
      </c>
      <c r="AR165" s="282">
        <v>0</v>
      </c>
      <c r="AS165" s="282">
        <v>0</v>
      </c>
      <c r="AT165" s="282">
        <v>0</v>
      </c>
      <c r="AU165" s="282">
        <v>0</v>
      </c>
      <c r="AV165" s="282">
        <v>0</v>
      </c>
      <c r="AW165" s="282">
        <v>0</v>
      </c>
      <c r="AX165" s="282">
        <v>0</v>
      </c>
      <c r="AY165" s="282">
        <v>0</v>
      </c>
      <c r="AZ165" s="282">
        <v>0</v>
      </c>
      <c r="BA165" s="282">
        <v>0</v>
      </c>
      <c r="BB165" s="281">
        <v>0</v>
      </c>
      <c r="BC165" s="281">
        <v>0</v>
      </c>
      <c r="BD165" s="283"/>
      <c r="BE165" s="284">
        <v>0.02</v>
      </c>
      <c r="BF165" s="280">
        <v>0</v>
      </c>
      <c r="BG165" s="285"/>
      <c r="BH165" s="286"/>
      <c r="BI165" s="285"/>
      <c r="BJ165" s="280">
        <v>0</v>
      </c>
      <c r="BK165" s="280">
        <v>0</v>
      </c>
      <c r="BL165" s="283"/>
      <c r="BM165" s="287">
        <v>0</v>
      </c>
      <c r="BN165" s="280">
        <v>0</v>
      </c>
      <c r="BO165" s="280">
        <v>0</v>
      </c>
      <c r="BP165" s="280" t="e">
        <v>#REF!</v>
      </c>
      <c r="BQ165" s="288" t="e">
        <v>#REF!</v>
      </c>
      <c r="BR165" s="289"/>
      <c r="BS165" s="290" t="e">
        <v>#REF!</v>
      </c>
      <c r="BU165" s="291"/>
      <c r="BV165" s="291">
        <v>0</v>
      </c>
      <c r="BW165" s="292">
        <v>0</v>
      </c>
      <c r="BX165" s="238" t="s">
        <v>859</v>
      </c>
      <c r="BY165" s="435">
        <f t="shared" si="4"/>
        <v>1</v>
      </c>
      <c r="BZ165" s="435">
        <v>1</v>
      </c>
      <c r="CA165" s="436">
        <f t="shared" si="5"/>
        <v>0</v>
      </c>
    </row>
    <row r="166" spans="1:79" s="268" customFormat="1" ht="31.5">
      <c r="A166" s="269">
        <v>153</v>
      </c>
      <c r="B166" s="269" t="s">
        <v>862</v>
      </c>
      <c r="C166" s="269" t="s">
        <v>95</v>
      </c>
      <c r="D166" s="271" t="s">
        <v>863</v>
      </c>
      <c r="E166" s="272">
        <v>41058</v>
      </c>
      <c r="F166" s="238"/>
      <c r="G166" s="238"/>
      <c r="H166" s="272">
        <v>40909</v>
      </c>
      <c r="I166" s="272">
        <v>50405</v>
      </c>
      <c r="J166" s="269"/>
      <c r="K166" s="269" t="s">
        <v>1292</v>
      </c>
      <c r="L166" s="273"/>
      <c r="M166" s="238">
        <v>1</v>
      </c>
      <c r="N166" s="269" t="s">
        <v>1293</v>
      </c>
      <c r="O166" s="269" t="s">
        <v>82</v>
      </c>
      <c r="P166" s="269" t="s">
        <v>1294</v>
      </c>
      <c r="Q166" s="269"/>
      <c r="R166" s="274">
        <v>1010200134</v>
      </c>
      <c r="S166" s="238">
        <v>197</v>
      </c>
      <c r="T166" s="269" t="s">
        <v>131</v>
      </c>
      <c r="U166" s="269">
        <v>361</v>
      </c>
      <c r="V166" s="275">
        <v>361</v>
      </c>
      <c r="W166" s="269">
        <v>0</v>
      </c>
      <c r="X166" s="276">
        <v>22282</v>
      </c>
      <c r="Y166" s="293"/>
      <c r="Z166" s="277">
        <v>380308.34</v>
      </c>
      <c r="AA166" s="277"/>
      <c r="AB166" s="278">
        <v>380308.34</v>
      </c>
      <c r="AC166" s="278">
        <v>380308.34</v>
      </c>
      <c r="AD166" s="278">
        <v>0</v>
      </c>
      <c r="AE166" s="278">
        <v>0</v>
      </c>
      <c r="AF166" s="278">
        <v>1053.4857063711911</v>
      </c>
      <c r="AG166" s="278">
        <v>1053.4857063711911</v>
      </c>
      <c r="AH166" s="278">
        <v>0</v>
      </c>
      <c r="AI166" s="279">
        <v>1053.4857063711911</v>
      </c>
      <c r="AJ166" s="277"/>
      <c r="AK166" s="280" t="e">
        <v>#REF!</v>
      </c>
      <c r="AL166" s="280" t="e">
        <v>#REF!</v>
      </c>
      <c r="AM166" s="281">
        <v>0</v>
      </c>
      <c r="AN166" s="281">
        <v>0</v>
      </c>
      <c r="AO166" s="281">
        <v>0</v>
      </c>
      <c r="AP166" s="282">
        <v>0</v>
      </c>
      <c r="AQ166" s="282">
        <v>0</v>
      </c>
      <c r="AR166" s="282">
        <v>0</v>
      </c>
      <c r="AS166" s="282">
        <v>0</v>
      </c>
      <c r="AT166" s="282">
        <v>0</v>
      </c>
      <c r="AU166" s="282">
        <v>0</v>
      </c>
      <c r="AV166" s="282">
        <v>0</v>
      </c>
      <c r="AW166" s="282">
        <v>0</v>
      </c>
      <c r="AX166" s="282">
        <v>0</v>
      </c>
      <c r="AY166" s="282">
        <v>0</v>
      </c>
      <c r="AZ166" s="282">
        <v>0</v>
      </c>
      <c r="BA166" s="282">
        <v>0</v>
      </c>
      <c r="BB166" s="281">
        <v>0</v>
      </c>
      <c r="BC166" s="281">
        <v>0</v>
      </c>
      <c r="BD166" s="283"/>
      <c r="BE166" s="284">
        <v>0.02</v>
      </c>
      <c r="BF166" s="280">
        <v>0</v>
      </c>
      <c r="BG166" s="285"/>
      <c r="BH166" s="286"/>
      <c r="BI166" s="285"/>
      <c r="BJ166" s="280">
        <v>0</v>
      </c>
      <c r="BK166" s="280">
        <v>0</v>
      </c>
      <c r="BL166" s="283"/>
      <c r="BM166" s="287">
        <v>0</v>
      </c>
      <c r="BN166" s="280">
        <v>0</v>
      </c>
      <c r="BO166" s="280">
        <v>0</v>
      </c>
      <c r="BP166" s="280" t="e">
        <v>#REF!</v>
      </c>
      <c r="BQ166" s="288" t="e">
        <v>#REF!</v>
      </c>
      <c r="BR166" s="289"/>
      <c r="BS166" s="290" t="e">
        <v>#REF!</v>
      </c>
      <c r="BU166" s="291"/>
      <c r="BV166" s="291">
        <v>0</v>
      </c>
      <c r="BW166" s="292">
        <v>0</v>
      </c>
      <c r="BX166" s="238" t="s">
        <v>859</v>
      </c>
      <c r="BY166" s="435">
        <f t="shared" si="4"/>
        <v>1</v>
      </c>
      <c r="BZ166" s="435">
        <v>1</v>
      </c>
      <c r="CA166" s="436">
        <f t="shared" si="5"/>
        <v>0</v>
      </c>
    </row>
    <row r="167" spans="1:79" s="268" customFormat="1" ht="31.5">
      <c r="A167" s="269">
        <v>154</v>
      </c>
      <c r="B167" s="269" t="s">
        <v>862</v>
      </c>
      <c r="C167" s="269" t="s">
        <v>95</v>
      </c>
      <c r="D167" s="271" t="s">
        <v>863</v>
      </c>
      <c r="E167" s="272">
        <v>41058</v>
      </c>
      <c r="F167" s="238"/>
      <c r="G167" s="238"/>
      <c r="H167" s="272">
        <v>40909</v>
      </c>
      <c r="I167" s="272">
        <v>50405</v>
      </c>
      <c r="J167" s="269"/>
      <c r="K167" s="269" t="s">
        <v>1295</v>
      </c>
      <c r="L167" s="273"/>
      <c r="M167" s="238">
        <v>1</v>
      </c>
      <c r="N167" s="269" t="s">
        <v>1296</v>
      </c>
      <c r="O167" s="269" t="s">
        <v>82</v>
      </c>
      <c r="P167" s="269" t="s">
        <v>1297</v>
      </c>
      <c r="Q167" s="269"/>
      <c r="R167" s="274">
        <v>1010200135</v>
      </c>
      <c r="S167" s="238">
        <v>198</v>
      </c>
      <c r="T167" s="269" t="s">
        <v>131</v>
      </c>
      <c r="U167" s="269">
        <v>361</v>
      </c>
      <c r="V167" s="275">
        <v>361</v>
      </c>
      <c r="W167" s="269">
        <v>0</v>
      </c>
      <c r="X167" s="276">
        <v>22282</v>
      </c>
      <c r="Y167" s="293"/>
      <c r="Z167" s="277">
        <v>380308.34</v>
      </c>
      <c r="AA167" s="277"/>
      <c r="AB167" s="278">
        <v>380308.34</v>
      </c>
      <c r="AC167" s="278">
        <v>380308.34</v>
      </c>
      <c r="AD167" s="278">
        <v>0</v>
      </c>
      <c r="AE167" s="278">
        <v>0</v>
      </c>
      <c r="AF167" s="278">
        <v>1053.4857063711911</v>
      </c>
      <c r="AG167" s="278">
        <v>1053.4857063711911</v>
      </c>
      <c r="AH167" s="278">
        <v>0</v>
      </c>
      <c r="AI167" s="279">
        <v>1053.4857063711911</v>
      </c>
      <c r="AJ167" s="277"/>
      <c r="AK167" s="280" t="e">
        <v>#REF!</v>
      </c>
      <c r="AL167" s="280" t="e">
        <v>#REF!</v>
      </c>
      <c r="AM167" s="281">
        <v>0</v>
      </c>
      <c r="AN167" s="281">
        <v>0</v>
      </c>
      <c r="AO167" s="281">
        <v>0</v>
      </c>
      <c r="AP167" s="282">
        <v>0</v>
      </c>
      <c r="AQ167" s="282">
        <v>0</v>
      </c>
      <c r="AR167" s="282">
        <v>0</v>
      </c>
      <c r="AS167" s="282">
        <v>0</v>
      </c>
      <c r="AT167" s="282">
        <v>0</v>
      </c>
      <c r="AU167" s="282">
        <v>0</v>
      </c>
      <c r="AV167" s="282">
        <v>0</v>
      </c>
      <c r="AW167" s="282">
        <v>0</v>
      </c>
      <c r="AX167" s="282">
        <v>0</v>
      </c>
      <c r="AY167" s="282">
        <v>0</v>
      </c>
      <c r="AZ167" s="282">
        <v>0</v>
      </c>
      <c r="BA167" s="282">
        <v>0</v>
      </c>
      <c r="BB167" s="281">
        <v>0</v>
      </c>
      <c r="BC167" s="281">
        <v>0</v>
      </c>
      <c r="BD167" s="283"/>
      <c r="BE167" s="284">
        <v>0.02</v>
      </c>
      <c r="BF167" s="280">
        <v>0</v>
      </c>
      <c r="BG167" s="285"/>
      <c r="BH167" s="286"/>
      <c r="BI167" s="285"/>
      <c r="BJ167" s="280">
        <v>0</v>
      </c>
      <c r="BK167" s="280">
        <v>0</v>
      </c>
      <c r="BL167" s="283"/>
      <c r="BM167" s="287">
        <v>0</v>
      </c>
      <c r="BN167" s="280">
        <v>0</v>
      </c>
      <c r="BO167" s="280">
        <v>0</v>
      </c>
      <c r="BP167" s="280" t="e">
        <v>#REF!</v>
      </c>
      <c r="BQ167" s="288" t="e">
        <v>#REF!</v>
      </c>
      <c r="BR167" s="289"/>
      <c r="BS167" s="290" t="e">
        <v>#REF!</v>
      </c>
      <c r="BU167" s="291"/>
      <c r="BV167" s="291">
        <v>0</v>
      </c>
      <c r="BW167" s="292">
        <v>0</v>
      </c>
      <c r="BX167" s="238" t="s">
        <v>859</v>
      </c>
      <c r="BY167" s="435">
        <f t="shared" si="4"/>
        <v>1</v>
      </c>
      <c r="BZ167" s="435">
        <v>1</v>
      </c>
      <c r="CA167" s="436">
        <f t="shared" si="5"/>
        <v>0</v>
      </c>
    </row>
    <row r="168" spans="1:79" s="268" customFormat="1" ht="31.5">
      <c r="A168" s="269">
        <v>155</v>
      </c>
      <c r="B168" s="269" t="s">
        <v>862</v>
      </c>
      <c r="C168" s="269" t="s">
        <v>95</v>
      </c>
      <c r="D168" s="271" t="s">
        <v>863</v>
      </c>
      <c r="E168" s="272">
        <v>41058</v>
      </c>
      <c r="F168" s="238"/>
      <c r="G168" s="238"/>
      <c r="H168" s="272">
        <v>40909</v>
      </c>
      <c r="I168" s="272">
        <v>50405</v>
      </c>
      <c r="J168" s="269"/>
      <c r="K168" s="269" t="s">
        <v>1298</v>
      </c>
      <c r="L168" s="273"/>
      <c r="M168" s="238">
        <v>1</v>
      </c>
      <c r="N168" s="269" t="s">
        <v>1299</v>
      </c>
      <c r="O168" s="269" t="s">
        <v>82</v>
      </c>
      <c r="P168" s="269" t="s">
        <v>1300</v>
      </c>
      <c r="Q168" s="269"/>
      <c r="R168" s="274">
        <v>1010200136</v>
      </c>
      <c r="S168" s="238">
        <v>199</v>
      </c>
      <c r="T168" s="269" t="s">
        <v>131</v>
      </c>
      <c r="U168" s="269">
        <v>361</v>
      </c>
      <c r="V168" s="275">
        <v>361</v>
      </c>
      <c r="W168" s="269">
        <v>0</v>
      </c>
      <c r="X168" s="276">
        <v>22647</v>
      </c>
      <c r="Y168" s="293"/>
      <c r="Z168" s="277">
        <v>380308.34</v>
      </c>
      <c r="AA168" s="277"/>
      <c r="AB168" s="278">
        <v>380308.34</v>
      </c>
      <c r="AC168" s="278">
        <v>380308.34</v>
      </c>
      <c r="AD168" s="278">
        <v>0</v>
      </c>
      <c r="AE168" s="278">
        <v>0</v>
      </c>
      <c r="AF168" s="278">
        <v>1053.4857063711911</v>
      </c>
      <c r="AG168" s="278">
        <v>1053.4857063711911</v>
      </c>
      <c r="AH168" s="278">
        <v>0</v>
      </c>
      <c r="AI168" s="279">
        <v>1053.4857063711911</v>
      </c>
      <c r="AJ168" s="277"/>
      <c r="AK168" s="280" t="e">
        <v>#REF!</v>
      </c>
      <c r="AL168" s="280" t="e">
        <v>#REF!</v>
      </c>
      <c r="AM168" s="281">
        <v>0</v>
      </c>
      <c r="AN168" s="281">
        <v>0</v>
      </c>
      <c r="AO168" s="281">
        <v>0</v>
      </c>
      <c r="AP168" s="282">
        <v>0</v>
      </c>
      <c r="AQ168" s="282">
        <v>0</v>
      </c>
      <c r="AR168" s="282">
        <v>0</v>
      </c>
      <c r="AS168" s="282">
        <v>0</v>
      </c>
      <c r="AT168" s="282">
        <v>0</v>
      </c>
      <c r="AU168" s="282">
        <v>0</v>
      </c>
      <c r="AV168" s="282">
        <v>0</v>
      </c>
      <c r="AW168" s="282">
        <v>0</v>
      </c>
      <c r="AX168" s="282">
        <v>0</v>
      </c>
      <c r="AY168" s="282">
        <v>0</v>
      </c>
      <c r="AZ168" s="282">
        <v>0</v>
      </c>
      <c r="BA168" s="282">
        <v>0</v>
      </c>
      <c r="BB168" s="281">
        <v>0</v>
      </c>
      <c r="BC168" s="281">
        <v>0</v>
      </c>
      <c r="BD168" s="283"/>
      <c r="BE168" s="284">
        <v>0.02</v>
      </c>
      <c r="BF168" s="280">
        <v>0</v>
      </c>
      <c r="BG168" s="285"/>
      <c r="BH168" s="286"/>
      <c r="BI168" s="285"/>
      <c r="BJ168" s="280">
        <v>0</v>
      </c>
      <c r="BK168" s="280">
        <v>0</v>
      </c>
      <c r="BL168" s="283"/>
      <c r="BM168" s="287">
        <v>0</v>
      </c>
      <c r="BN168" s="280">
        <v>0</v>
      </c>
      <c r="BO168" s="280">
        <v>0</v>
      </c>
      <c r="BP168" s="280" t="e">
        <v>#REF!</v>
      </c>
      <c r="BQ168" s="288" t="e">
        <v>#REF!</v>
      </c>
      <c r="BR168" s="289"/>
      <c r="BS168" s="290" t="e">
        <v>#REF!</v>
      </c>
      <c r="BU168" s="291"/>
      <c r="BV168" s="291">
        <v>0</v>
      </c>
      <c r="BW168" s="292">
        <v>0</v>
      </c>
      <c r="BX168" s="238" t="s">
        <v>859</v>
      </c>
      <c r="BY168" s="435">
        <f t="shared" si="4"/>
        <v>1</v>
      </c>
      <c r="BZ168" s="435">
        <v>1</v>
      </c>
      <c r="CA168" s="436">
        <f t="shared" si="5"/>
        <v>0</v>
      </c>
    </row>
    <row r="169" spans="1:79" s="268" customFormat="1" ht="31.5">
      <c r="A169" s="269">
        <v>156</v>
      </c>
      <c r="B169" s="269" t="s">
        <v>862</v>
      </c>
      <c r="C169" s="269" t="s">
        <v>95</v>
      </c>
      <c r="D169" s="271" t="s">
        <v>863</v>
      </c>
      <c r="E169" s="272">
        <v>41058</v>
      </c>
      <c r="F169" s="238"/>
      <c r="G169" s="238"/>
      <c r="H169" s="272">
        <v>40909</v>
      </c>
      <c r="I169" s="272">
        <v>50405</v>
      </c>
      <c r="J169" s="269"/>
      <c r="K169" s="269" t="s">
        <v>1301</v>
      </c>
      <c r="L169" s="273"/>
      <c r="M169" s="238">
        <v>1</v>
      </c>
      <c r="N169" s="269" t="s">
        <v>1302</v>
      </c>
      <c r="O169" s="269" t="s">
        <v>82</v>
      </c>
      <c r="P169" s="269" t="s">
        <v>1303</v>
      </c>
      <c r="Q169" s="269"/>
      <c r="R169" s="274">
        <v>1010200137</v>
      </c>
      <c r="S169" s="238">
        <v>200</v>
      </c>
      <c r="T169" s="269" t="s">
        <v>131</v>
      </c>
      <c r="U169" s="269">
        <v>361</v>
      </c>
      <c r="V169" s="275">
        <v>361</v>
      </c>
      <c r="W169" s="269">
        <v>0</v>
      </c>
      <c r="X169" s="276">
        <v>22282</v>
      </c>
      <c r="Y169" s="293"/>
      <c r="Z169" s="277">
        <v>380308.34</v>
      </c>
      <c r="AA169" s="277"/>
      <c r="AB169" s="278">
        <v>380308.34</v>
      </c>
      <c r="AC169" s="278">
        <v>380308.34</v>
      </c>
      <c r="AD169" s="278">
        <v>0</v>
      </c>
      <c r="AE169" s="278">
        <v>0</v>
      </c>
      <c r="AF169" s="278">
        <v>1053.4857063711911</v>
      </c>
      <c r="AG169" s="278">
        <v>1053.4857063711911</v>
      </c>
      <c r="AH169" s="278">
        <v>0</v>
      </c>
      <c r="AI169" s="279">
        <v>1053.4857063711911</v>
      </c>
      <c r="AJ169" s="277"/>
      <c r="AK169" s="280" t="e">
        <v>#REF!</v>
      </c>
      <c r="AL169" s="280" t="e">
        <v>#REF!</v>
      </c>
      <c r="AM169" s="281">
        <v>0</v>
      </c>
      <c r="AN169" s="281">
        <v>0</v>
      </c>
      <c r="AO169" s="281">
        <v>0</v>
      </c>
      <c r="AP169" s="282">
        <v>0</v>
      </c>
      <c r="AQ169" s="282">
        <v>0</v>
      </c>
      <c r="AR169" s="282">
        <v>0</v>
      </c>
      <c r="AS169" s="282">
        <v>0</v>
      </c>
      <c r="AT169" s="282">
        <v>0</v>
      </c>
      <c r="AU169" s="282">
        <v>0</v>
      </c>
      <c r="AV169" s="282">
        <v>0</v>
      </c>
      <c r="AW169" s="282">
        <v>0</v>
      </c>
      <c r="AX169" s="282">
        <v>0</v>
      </c>
      <c r="AY169" s="282">
        <v>0</v>
      </c>
      <c r="AZ169" s="282">
        <v>0</v>
      </c>
      <c r="BA169" s="282">
        <v>0</v>
      </c>
      <c r="BB169" s="281">
        <v>0</v>
      </c>
      <c r="BC169" s="281">
        <v>0</v>
      </c>
      <c r="BD169" s="283"/>
      <c r="BE169" s="284">
        <v>0.02</v>
      </c>
      <c r="BF169" s="280">
        <v>0</v>
      </c>
      <c r="BG169" s="285"/>
      <c r="BH169" s="286"/>
      <c r="BI169" s="285"/>
      <c r="BJ169" s="280">
        <v>0</v>
      </c>
      <c r="BK169" s="280">
        <v>0</v>
      </c>
      <c r="BL169" s="283"/>
      <c r="BM169" s="287">
        <v>0</v>
      </c>
      <c r="BN169" s="280">
        <v>0</v>
      </c>
      <c r="BO169" s="280">
        <v>0</v>
      </c>
      <c r="BP169" s="280" t="e">
        <v>#REF!</v>
      </c>
      <c r="BQ169" s="288" t="e">
        <v>#REF!</v>
      </c>
      <c r="BR169" s="289"/>
      <c r="BS169" s="290" t="e">
        <v>#REF!</v>
      </c>
      <c r="BU169" s="291"/>
      <c r="BV169" s="291">
        <v>0</v>
      </c>
      <c r="BW169" s="292">
        <v>0</v>
      </c>
      <c r="BX169" s="238" t="s">
        <v>859</v>
      </c>
      <c r="BY169" s="435">
        <f t="shared" si="4"/>
        <v>1</v>
      </c>
      <c r="BZ169" s="435">
        <v>1</v>
      </c>
      <c r="CA169" s="436">
        <f t="shared" si="5"/>
        <v>0</v>
      </c>
    </row>
    <row r="170" spans="1:79" s="268" customFormat="1" ht="31.5">
      <c r="A170" s="269">
        <v>157</v>
      </c>
      <c r="B170" s="269" t="s">
        <v>862</v>
      </c>
      <c r="C170" s="269" t="s">
        <v>95</v>
      </c>
      <c r="D170" s="271" t="s">
        <v>863</v>
      </c>
      <c r="E170" s="272">
        <v>41058</v>
      </c>
      <c r="F170" s="238"/>
      <c r="G170" s="238"/>
      <c r="H170" s="272">
        <v>40909</v>
      </c>
      <c r="I170" s="272">
        <v>50405</v>
      </c>
      <c r="J170" s="269"/>
      <c r="K170" s="269" t="s">
        <v>1304</v>
      </c>
      <c r="L170" s="273"/>
      <c r="M170" s="238">
        <v>1</v>
      </c>
      <c r="N170" s="269" t="s">
        <v>1305</v>
      </c>
      <c r="O170" s="269" t="s">
        <v>82</v>
      </c>
      <c r="P170" s="269" t="s">
        <v>1306</v>
      </c>
      <c r="Q170" s="269"/>
      <c r="R170" s="274">
        <v>1010200138</v>
      </c>
      <c r="S170" s="238">
        <v>201</v>
      </c>
      <c r="T170" s="269" t="s">
        <v>131</v>
      </c>
      <c r="U170" s="269">
        <v>361</v>
      </c>
      <c r="V170" s="275">
        <v>361</v>
      </c>
      <c r="W170" s="269">
        <v>0</v>
      </c>
      <c r="X170" s="276">
        <v>22647</v>
      </c>
      <c r="Y170" s="293"/>
      <c r="Z170" s="277">
        <v>380308.34</v>
      </c>
      <c r="AA170" s="277"/>
      <c r="AB170" s="278">
        <v>380308.34</v>
      </c>
      <c r="AC170" s="278">
        <v>380308.34</v>
      </c>
      <c r="AD170" s="278">
        <v>0</v>
      </c>
      <c r="AE170" s="278">
        <v>0</v>
      </c>
      <c r="AF170" s="278">
        <v>1053.4857063711911</v>
      </c>
      <c r="AG170" s="278">
        <v>1053.4857063711911</v>
      </c>
      <c r="AH170" s="278">
        <v>0</v>
      </c>
      <c r="AI170" s="279">
        <v>1053.4857063711911</v>
      </c>
      <c r="AJ170" s="277"/>
      <c r="AK170" s="280" t="e">
        <v>#REF!</v>
      </c>
      <c r="AL170" s="280" t="e">
        <v>#REF!</v>
      </c>
      <c r="AM170" s="281">
        <v>0</v>
      </c>
      <c r="AN170" s="281">
        <v>0</v>
      </c>
      <c r="AO170" s="281">
        <v>0</v>
      </c>
      <c r="AP170" s="282">
        <v>0</v>
      </c>
      <c r="AQ170" s="282">
        <v>0</v>
      </c>
      <c r="AR170" s="282">
        <v>0</v>
      </c>
      <c r="AS170" s="282">
        <v>0</v>
      </c>
      <c r="AT170" s="282">
        <v>0</v>
      </c>
      <c r="AU170" s="282">
        <v>0</v>
      </c>
      <c r="AV170" s="282">
        <v>0</v>
      </c>
      <c r="AW170" s="282">
        <v>0</v>
      </c>
      <c r="AX170" s="282">
        <v>0</v>
      </c>
      <c r="AY170" s="282">
        <v>0</v>
      </c>
      <c r="AZ170" s="282">
        <v>0</v>
      </c>
      <c r="BA170" s="282">
        <v>0</v>
      </c>
      <c r="BB170" s="281">
        <v>0</v>
      </c>
      <c r="BC170" s="281">
        <v>0</v>
      </c>
      <c r="BD170" s="283"/>
      <c r="BE170" s="284">
        <v>0.02</v>
      </c>
      <c r="BF170" s="280">
        <v>0</v>
      </c>
      <c r="BG170" s="285"/>
      <c r="BH170" s="286"/>
      <c r="BI170" s="285"/>
      <c r="BJ170" s="280">
        <v>0</v>
      </c>
      <c r="BK170" s="280">
        <v>0</v>
      </c>
      <c r="BL170" s="283"/>
      <c r="BM170" s="287">
        <v>0</v>
      </c>
      <c r="BN170" s="280">
        <v>0</v>
      </c>
      <c r="BO170" s="280">
        <v>0</v>
      </c>
      <c r="BP170" s="280" t="e">
        <v>#REF!</v>
      </c>
      <c r="BQ170" s="288" t="e">
        <v>#REF!</v>
      </c>
      <c r="BR170" s="289"/>
      <c r="BS170" s="290" t="e">
        <v>#REF!</v>
      </c>
      <c r="BU170" s="291"/>
      <c r="BV170" s="291">
        <v>0</v>
      </c>
      <c r="BW170" s="292">
        <v>0</v>
      </c>
      <c r="BX170" s="238" t="s">
        <v>859</v>
      </c>
      <c r="BY170" s="435">
        <f t="shared" si="4"/>
        <v>1</v>
      </c>
      <c r="BZ170" s="435">
        <v>1</v>
      </c>
      <c r="CA170" s="436">
        <f t="shared" si="5"/>
        <v>0</v>
      </c>
    </row>
    <row r="171" spans="1:79" s="268" customFormat="1" ht="31.5">
      <c r="A171" s="269">
        <v>158</v>
      </c>
      <c r="B171" s="269" t="s">
        <v>862</v>
      </c>
      <c r="C171" s="269" t="s">
        <v>95</v>
      </c>
      <c r="D171" s="271" t="s">
        <v>863</v>
      </c>
      <c r="E171" s="272">
        <v>41058</v>
      </c>
      <c r="F171" s="238"/>
      <c r="G171" s="238"/>
      <c r="H171" s="272">
        <v>40909</v>
      </c>
      <c r="I171" s="272">
        <v>50405</v>
      </c>
      <c r="J171" s="269"/>
      <c r="K171" s="269" t="s">
        <v>1307</v>
      </c>
      <c r="L171" s="273"/>
      <c r="M171" s="238">
        <v>1</v>
      </c>
      <c r="N171" s="269" t="s">
        <v>1308</v>
      </c>
      <c r="O171" s="269" t="s">
        <v>82</v>
      </c>
      <c r="P171" s="269" t="s">
        <v>1309</v>
      </c>
      <c r="Q171" s="269"/>
      <c r="R171" s="274">
        <v>1010200139</v>
      </c>
      <c r="S171" s="238">
        <v>202</v>
      </c>
      <c r="T171" s="269" t="s">
        <v>131</v>
      </c>
      <c r="U171" s="269">
        <v>361</v>
      </c>
      <c r="V171" s="275">
        <v>361</v>
      </c>
      <c r="W171" s="269">
        <v>0</v>
      </c>
      <c r="X171" s="276">
        <v>22282</v>
      </c>
      <c r="Y171" s="293"/>
      <c r="Z171" s="277">
        <v>380308.34</v>
      </c>
      <c r="AA171" s="277"/>
      <c r="AB171" s="278">
        <v>380308.34</v>
      </c>
      <c r="AC171" s="278">
        <v>380308.34</v>
      </c>
      <c r="AD171" s="278">
        <v>0</v>
      </c>
      <c r="AE171" s="278">
        <v>0</v>
      </c>
      <c r="AF171" s="278">
        <v>1053.4857063711911</v>
      </c>
      <c r="AG171" s="278">
        <v>1053.4857063711911</v>
      </c>
      <c r="AH171" s="278">
        <v>0</v>
      </c>
      <c r="AI171" s="279">
        <v>1053.4857063711911</v>
      </c>
      <c r="AJ171" s="277"/>
      <c r="AK171" s="280" t="e">
        <v>#REF!</v>
      </c>
      <c r="AL171" s="280" t="e">
        <v>#REF!</v>
      </c>
      <c r="AM171" s="281">
        <v>0</v>
      </c>
      <c r="AN171" s="281">
        <v>0</v>
      </c>
      <c r="AO171" s="281">
        <v>0</v>
      </c>
      <c r="AP171" s="282">
        <v>0</v>
      </c>
      <c r="AQ171" s="282">
        <v>0</v>
      </c>
      <c r="AR171" s="282">
        <v>0</v>
      </c>
      <c r="AS171" s="282">
        <v>0</v>
      </c>
      <c r="AT171" s="282">
        <v>0</v>
      </c>
      <c r="AU171" s="282">
        <v>0</v>
      </c>
      <c r="AV171" s="282">
        <v>0</v>
      </c>
      <c r="AW171" s="282">
        <v>0</v>
      </c>
      <c r="AX171" s="282">
        <v>0</v>
      </c>
      <c r="AY171" s="282">
        <v>0</v>
      </c>
      <c r="AZ171" s="282">
        <v>0</v>
      </c>
      <c r="BA171" s="282">
        <v>0</v>
      </c>
      <c r="BB171" s="281">
        <v>0</v>
      </c>
      <c r="BC171" s="281">
        <v>0</v>
      </c>
      <c r="BD171" s="283"/>
      <c r="BE171" s="284">
        <v>0.02</v>
      </c>
      <c r="BF171" s="280">
        <v>0</v>
      </c>
      <c r="BG171" s="285"/>
      <c r="BH171" s="286"/>
      <c r="BI171" s="285"/>
      <c r="BJ171" s="280">
        <v>0</v>
      </c>
      <c r="BK171" s="280">
        <v>0</v>
      </c>
      <c r="BL171" s="283"/>
      <c r="BM171" s="287">
        <v>0</v>
      </c>
      <c r="BN171" s="280">
        <v>0</v>
      </c>
      <c r="BO171" s="280">
        <v>0</v>
      </c>
      <c r="BP171" s="280" t="e">
        <v>#REF!</v>
      </c>
      <c r="BQ171" s="288" t="e">
        <v>#REF!</v>
      </c>
      <c r="BR171" s="289"/>
      <c r="BS171" s="290" t="e">
        <v>#REF!</v>
      </c>
      <c r="BU171" s="291"/>
      <c r="BV171" s="291">
        <v>0</v>
      </c>
      <c r="BW171" s="292">
        <v>0</v>
      </c>
      <c r="BX171" s="238" t="s">
        <v>859</v>
      </c>
      <c r="BY171" s="435">
        <f t="shared" si="4"/>
        <v>1</v>
      </c>
      <c r="BZ171" s="435">
        <v>1</v>
      </c>
      <c r="CA171" s="436">
        <f t="shared" si="5"/>
        <v>0</v>
      </c>
    </row>
    <row r="172" spans="1:79" s="268" customFormat="1" ht="31.5">
      <c r="A172" s="269">
        <v>159</v>
      </c>
      <c r="B172" s="269" t="s">
        <v>862</v>
      </c>
      <c r="C172" s="269" t="s">
        <v>95</v>
      </c>
      <c r="D172" s="271" t="s">
        <v>863</v>
      </c>
      <c r="E172" s="272">
        <v>41058</v>
      </c>
      <c r="F172" s="238"/>
      <c r="G172" s="238"/>
      <c r="H172" s="272">
        <v>40909</v>
      </c>
      <c r="I172" s="272">
        <v>50405</v>
      </c>
      <c r="J172" s="269"/>
      <c r="K172" s="269" t="s">
        <v>1310</v>
      </c>
      <c r="L172" s="273"/>
      <c r="M172" s="238">
        <v>1</v>
      </c>
      <c r="N172" s="269" t="s">
        <v>1311</v>
      </c>
      <c r="O172" s="269" t="s">
        <v>82</v>
      </c>
      <c r="P172" s="269" t="s">
        <v>1312</v>
      </c>
      <c r="Q172" s="269"/>
      <c r="R172" s="274">
        <v>1010200140</v>
      </c>
      <c r="S172" s="238">
        <v>203</v>
      </c>
      <c r="T172" s="269" t="s">
        <v>131</v>
      </c>
      <c r="U172" s="269">
        <v>361</v>
      </c>
      <c r="V172" s="275">
        <v>361</v>
      </c>
      <c r="W172" s="269">
        <v>0</v>
      </c>
      <c r="X172" s="276">
        <v>23743</v>
      </c>
      <c r="Y172" s="293"/>
      <c r="Z172" s="277">
        <v>652330.99</v>
      </c>
      <c r="AA172" s="277"/>
      <c r="AB172" s="278">
        <v>652330.99</v>
      </c>
      <c r="AC172" s="278">
        <v>652330.99</v>
      </c>
      <c r="AD172" s="278">
        <v>0</v>
      </c>
      <c r="AE172" s="278">
        <v>0</v>
      </c>
      <c r="AF172" s="278">
        <v>1807.0110526315789</v>
      </c>
      <c r="AG172" s="278">
        <v>1807.0110526315789</v>
      </c>
      <c r="AH172" s="278">
        <v>0</v>
      </c>
      <c r="AI172" s="279">
        <v>1807.0110526315789</v>
      </c>
      <c r="AJ172" s="277"/>
      <c r="AK172" s="280" t="e">
        <v>#REF!</v>
      </c>
      <c r="AL172" s="280" t="e">
        <v>#REF!</v>
      </c>
      <c r="AM172" s="281">
        <v>0</v>
      </c>
      <c r="AN172" s="281">
        <v>0</v>
      </c>
      <c r="AO172" s="281">
        <v>0</v>
      </c>
      <c r="AP172" s="282">
        <v>0</v>
      </c>
      <c r="AQ172" s="282">
        <v>0</v>
      </c>
      <c r="AR172" s="282">
        <v>0</v>
      </c>
      <c r="AS172" s="282">
        <v>0</v>
      </c>
      <c r="AT172" s="282">
        <v>0</v>
      </c>
      <c r="AU172" s="282">
        <v>0</v>
      </c>
      <c r="AV172" s="282">
        <v>0</v>
      </c>
      <c r="AW172" s="282">
        <v>0</v>
      </c>
      <c r="AX172" s="282">
        <v>0</v>
      </c>
      <c r="AY172" s="282">
        <v>0</v>
      </c>
      <c r="AZ172" s="282">
        <v>0</v>
      </c>
      <c r="BA172" s="282">
        <v>0</v>
      </c>
      <c r="BB172" s="281">
        <v>0</v>
      </c>
      <c r="BC172" s="281">
        <v>0</v>
      </c>
      <c r="BD172" s="283"/>
      <c r="BE172" s="284">
        <v>0.02</v>
      </c>
      <c r="BF172" s="280">
        <v>0</v>
      </c>
      <c r="BG172" s="285"/>
      <c r="BH172" s="286"/>
      <c r="BI172" s="285"/>
      <c r="BJ172" s="280">
        <v>0</v>
      </c>
      <c r="BK172" s="280">
        <v>0</v>
      </c>
      <c r="BL172" s="283"/>
      <c r="BM172" s="287">
        <v>0</v>
      </c>
      <c r="BN172" s="280">
        <v>0</v>
      </c>
      <c r="BO172" s="280">
        <v>0</v>
      </c>
      <c r="BP172" s="280" t="e">
        <v>#REF!</v>
      </c>
      <c r="BQ172" s="288" t="e">
        <v>#REF!</v>
      </c>
      <c r="BR172" s="289"/>
      <c r="BS172" s="290" t="e">
        <v>#REF!</v>
      </c>
      <c r="BU172" s="291"/>
      <c r="BV172" s="291">
        <v>0</v>
      </c>
      <c r="BW172" s="292">
        <v>0</v>
      </c>
      <c r="BX172" s="238" t="s">
        <v>859</v>
      </c>
      <c r="BY172" s="435">
        <f t="shared" si="4"/>
        <v>1</v>
      </c>
      <c r="BZ172" s="435">
        <v>1</v>
      </c>
      <c r="CA172" s="436">
        <f t="shared" si="5"/>
        <v>0</v>
      </c>
    </row>
    <row r="173" spans="1:79" s="268" customFormat="1" ht="31.5">
      <c r="A173" s="269">
        <v>160</v>
      </c>
      <c r="B173" s="269" t="s">
        <v>862</v>
      </c>
      <c r="C173" s="269" t="s">
        <v>95</v>
      </c>
      <c r="D173" s="271" t="s">
        <v>863</v>
      </c>
      <c r="E173" s="272">
        <v>41058</v>
      </c>
      <c r="F173" s="238"/>
      <c r="G173" s="238"/>
      <c r="H173" s="272">
        <v>40909</v>
      </c>
      <c r="I173" s="272">
        <v>50405</v>
      </c>
      <c r="J173" s="269"/>
      <c r="K173" s="269" t="s">
        <v>1313</v>
      </c>
      <c r="L173" s="273"/>
      <c r="M173" s="238">
        <v>1</v>
      </c>
      <c r="N173" s="269" t="s">
        <v>1314</v>
      </c>
      <c r="O173" s="269" t="s">
        <v>82</v>
      </c>
      <c r="P173" s="269" t="s">
        <v>1315</v>
      </c>
      <c r="Q173" s="269"/>
      <c r="R173" s="274">
        <v>1010200141</v>
      </c>
      <c r="S173" s="238">
        <v>204</v>
      </c>
      <c r="T173" s="269" t="s">
        <v>131</v>
      </c>
      <c r="U173" s="269">
        <v>361</v>
      </c>
      <c r="V173" s="275">
        <v>361</v>
      </c>
      <c r="W173" s="269">
        <v>0</v>
      </c>
      <c r="X173" s="276">
        <v>24108</v>
      </c>
      <c r="Y173" s="293"/>
      <c r="Z173" s="277">
        <v>380308.34</v>
      </c>
      <c r="AA173" s="277"/>
      <c r="AB173" s="278">
        <v>380308.34</v>
      </c>
      <c r="AC173" s="278">
        <v>380308.34</v>
      </c>
      <c r="AD173" s="278">
        <v>0</v>
      </c>
      <c r="AE173" s="278">
        <v>0</v>
      </c>
      <c r="AF173" s="278">
        <v>1053.4857063711911</v>
      </c>
      <c r="AG173" s="278">
        <v>1053.4857063711911</v>
      </c>
      <c r="AH173" s="278">
        <v>0</v>
      </c>
      <c r="AI173" s="279">
        <v>1053.4857063711911</v>
      </c>
      <c r="AJ173" s="277"/>
      <c r="AK173" s="280" t="e">
        <v>#REF!</v>
      </c>
      <c r="AL173" s="280" t="e">
        <v>#REF!</v>
      </c>
      <c r="AM173" s="281">
        <v>0</v>
      </c>
      <c r="AN173" s="281">
        <v>0</v>
      </c>
      <c r="AO173" s="281">
        <v>0</v>
      </c>
      <c r="AP173" s="282">
        <v>0</v>
      </c>
      <c r="AQ173" s="282">
        <v>0</v>
      </c>
      <c r="AR173" s="282">
        <v>0</v>
      </c>
      <c r="AS173" s="282">
        <v>0</v>
      </c>
      <c r="AT173" s="282">
        <v>0</v>
      </c>
      <c r="AU173" s="282">
        <v>0</v>
      </c>
      <c r="AV173" s="282">
        <v>0</v>
      </c>
      <c r="AW173" s="282">
        <v>0</v>
      </c>
      <c r="AX173" s="282">
        <v>0</v>
      </c>
      <c r="AY173" s="282">
        <v>0</v>
      </c>
      <c r="AZ173" s="282">
        <v>0</v>
      </c>
      <c r="BA173" s="282">
        <v>0</v>
      </c>
      <c r="BB173" s="281">
        <v>0</v>
      </c>
      <c r="BC173" s="281">
        <v>0</v>
      </c>
      <c r="BD173" s="283"/>
      <c r="BE173" s="284">
        <v>0.02</v>
      </c>
      <c r="BF173" s="280">
        <v>0</v>
      </c>
      <c r="BG173" s="285"/>
      <c r="BH173" s="286"/>
      <c r="BI173" s="285"/>
      <c r="BJ173" s="280">
        <v>0</v>
      </c>
      <c r="BK173" s="280">
        <v>0</v>
      </c>
      <c r="BL173" s="283"/>
      <c r="BM173" s="287">
        <v>0</v>
      </c>
      <c r="BN173" s="280">
        <v>0</v>
      </c>
      <c r="BO173" s="280">
        <v>0</v>
      </c>
      <c r="BP173" s="280" t="e">
        <v>#REF!</v>
      </c>
      <c r="BQ173" s="288" t="e">
        <v>#REF!</v>
      </c>
      <c r="BR173" s="289"/>
      <c r="BS173" s="290" t="e">
        <v>#REF!</v>
      </c>
      <c r="BU173" s="291"/>
      <c r="BV173" s="291">
        <v>0</v>
      </c>
      <c r="BW173" s="292">
        <v>0</v>
      </c>
      <c r="BX173" s="238" t="s">
        <v>859</v>
      </c>
      <c r="BY173" s="435">
        <f t="shared" si="4"/>
        <v>1</v>
      </c>
      <c r="BZ173" s="435">
        <v>1</v>
      </c>
      <c r="CA173" s="436">
        <f t="shared" si="5"/>
        <v>0</v>
      </c>
    </row>
    <row r="174" spans="1:79" s="268" customFormat="1" ht="31.5">
      <c r="A174" s="269">
        <v>161</v>
      </c>
      <c r="B174" s="269" t="s">
        <v>862</v>
      </c>
      <c r="C174" s="269" t="s">
        <v>95</v>
      </c>
      <c r="D174" s="271" t="s">
        <v>863</v>
      </c>
      <c r="E174" s="272">
        <v>41058</v>
      </c>
      <c r="F174" s="238"/>
      <c r="G174" s="238"/>
      <c r="H174" s="272">
        <v>40909</v>
      </c>
      <c r="I174" s="272">
        <v>50405</v>
      </c>
      <c r="J174" s="269"/>
      <c r="K174" s="269" t="s">
        <v>1316</v>
      </c>
      <c r="L174" s="273"/>
      <c r="M174" s="238">
        <v>1</v>
      </c>
      <c r="N174" s="269" t="s">
        <v>1317</v>
      </c>
      <c r="O174" s="269" t="s">
        <v>82</v>
      </c>
      <c r="P174" s="269" t="s">
        <v>1318</v>
      </c>
      <c r="Q174" s="269"/>
      <c r="R174" s="274">
        <v>1010200142</v>
      </c>
      <c r="S174" s="238">
        <v>205</v>
      </c>
      <c r="T174" s="269" t="s">
        <v>131</v>
      </c>
      <c r="U174" s="269">
        <v>361</v>
      </c>
      <c r="V174" s="275">
        <v>361</v>
      </c>
      <c r="W174" s="269">
        <v>0</v>
      </c>
      <c r="X174" s="276">
        <v>23012</v>
      </c>
      <c r="Y174" s="293"/>
      <c r="Z174" s="277">
        <v>380308.34</v>
      </c>
      <c r="AA174" s="277"/>
      <c r="AB174" s="278">
        <v>380308.34</v>
      </c>
      <c r="AC174" s="278">
        <v>380308.34</v>
      </c>
      <c r="AD174" s="278">
        <v>0</v>
      </c>
      <c r="AE174" s="278">
        <v>0</v>
      </c>
      <c r="AF174" s="278">
        <v>1053.4857063711911</v>
      </c>
      <c r="AG174" s="278">
        <v>1053.4857063711911</v>
      </c>
      <c r="AH174" s="278">
        <v>0</v>
      </c>
      <c r="AI174" s="279">
        <v>1053.4857063711911</v>
      </c>
      <c r="AJ174" s="277"/>
      <c r="AK174" s="280" t="e">
        <v>#REF!</v>
      </c>
      <c r="AL174" s="280" t="e">
        <v>#REF!</v>
      </c>
      <c r="AM174" s="281">
        <v>0</v>
      </c>
      <c r="AN174" s="281">
        <v>0</v>
      </c>
      <c r="AO174" s="281">
        <v>0</v>
      </c>
      <c r="AP174" s="282">
        <v>0</v>
      </c>
      <c r="AQ174" s="282">
        <v>0</v>
      </c>
      <c r="AR174" s="282">
        <v>0</v>
      </c>
      <c r="AS174" s="282">
        <v>0</v>
      </c>
      <c r="AT174" s="282">
        <v>0</v>
      </c>
      <c r="AU174" s="282">
        <v>0</v>
      </c>
      <c r="AV174" s="282">
        <v>0</v>
      </c>
      <c r="AW174" s="282">
        <v>0</v>
      </c>
      <c r="AX174" s="282">
        <v>0</v>
      </c>
      <c r="AY174" s="282">
        <v>0</v>
      </c>
      <c r="AZ174" s="282">
        <v>0</v>
      </c>
      <c r="BA174" s="282">
        <v>0</v>
      </c>
      <c r="BB174" s="281">
        <v>0</v>
      </c>
      <c r="BC174" s="281">
        <v>0</v>
      </c>
      <c r="BD174" s="283"/>
      <c r="BE174" s="284">
        <v>0.02</v>
      </c>
      <c r="BF174" s="280">
        <v>0</v>
      </c>
      <c r="BG174" s="285"/>
      <c r="BH174" s="286"/>
      <c r="BI174" s="285"/>
      <c r="BJ174" s="280">
        <v>0</v>
      </c>
      <c r="BK174" s="280">
        <v>0</v>
      </c>
      <c r="BL174" s="283"/>
      <c r="BM174" s="287">
        <v>0</v>
      </c>
      <c r="BN174" s="280">
        <v>0</v>
      </c>
      <c r="BO174" s="280">
        <v>0</v>
      </c>
      <c r="BP174" s="280" t="e">
        <v>#REF!</v>
      </c>
      <c r="BQ174" s="288" t="e">
        <v>#REF!</v>
      </c>
      <c r="BR174" s="289"/>
      <c r="BS174" s="290" t="e">
        <v>#REF!</v>
      </c>
      <c r="BU174" s="291"/>
      <c r="BV174" s="291">
        <v>0</v>
      </c>
      <c r="BW174" s="292">
        <v>0</v>
      </c>
      <c r="BX174" s="238" t="s">
        <v>859</v>
      </c>
      <c r="BY174" s="435">
        <f t="shared" si="4"/>
        <v>1</v>
      </c>
      <c r="BZ174" s="435">
        <v>1</v>
      </c>
      <c r="CA174" s="436">
        <f t="shared" si="5"/>
        <v>0</v>
      </c>
    </row>
    <row r="175" spans="1:79" s="268" customFormat="1" ht="47.25">
      <c r="A175" s="269">
        <v>162</v>
      </c>
      <c r="B175" s="269" t="s">
        <v>862</v>
      </c>
      <c r="C175" s="269" t="s">
        <v>95</v>
      </c>
      <c r="D175" s="271" t="s">
        <v>863</v>
      </c>
      <c r="E175" s="272">
        <v>41058</v>
      </c>
      <c r="F175" s="238"/>
      <c r="G175" s="238"/>
      <c r="H175" s="272">
        <v>40909</v>
      </c>
      <c r="I175" s="272">
        <v>50405</v>
      </c>
      <c r="J175" s="269"/>
      <c r="K175" s="269" t="s">
        <v>1319</v>
      </c>
      <c r="L175" s="273">
        <v>1</v>
      </c>
      <c r="M175" s="238">
        <v>1</v>
      </c>
      <c r="N175" s="269" t="s">
        <v>1320</v>
      </c>
      <c r="O175" s="269" t="s">
        <v>82</v>
      </c>
      <c r="P175" s="269" t="s">
        <v>1321</v>
      </c>
      <c r="Q175" s="269"/>
      <c r="R175" s="274">
        <v>1010200154</v>
      </c>
      <c r="S175" s="238">
        <v>206</v>
      </c>
      <c r="T175" s="269" t="s">
        <v>149</v>
      </c>
      <c r="U175" s="269">
        <v>120</v>
      </c>
      <c r="V175" s="275">
        <v>120</v>
      </c>
      <c r="W175" s="269">
        <v>0</v>
      </c>
      <c r="X175" s="276">
        <v>34335</v>
      </c>
      <c r="Y175" s="293"/>
      <c r="Z175" s="277">
        <v>186370.65</v>
      </c>
      <c r="AA175" s="277"/>
      <c r="AB175" s="278">
        <v>186370.65</v>
      </c>
      <c r="AC175" s="278">
        <v>186370.65</v>
      </c>
      <c r="AD175" s="278">
        <v>0</v>
      </c>
      <c r="AE175" s="278">
        <v>0</v>
      </c>
      <c r="AF175" s="278">
        <v>1553.0887499999999</v>
      </c>
      <c r="AG175" s="278">
        <v>1553.0887499999999</v>
      </c>
      <c r="AH175" s="278">
        <v>0</v>
      </c>
      <c r="AI175" s="279">
        <v>1553.0887499999999</v>
      </c>
      <c r="AJ175" s="277"/>
      <c r="AK175" s="280" t="e">
        <v>#REF!</v>
      </c>
      <c r="AL175" s="280" t="e">
        <v>#REF!</v>
      </c>
      <c r="AM175" s="281">
        <v>0</v>
      </c>
      <c r="AN175" s="281">
        <v>0</v>
      </c>
      <c r="AO175" s="281">
        <v>0</v>
      </c>
      <c r="AP175" s="282">
        <v>0</v>
      </c>
      <c r="AQ175" s="282">
        <v>0</v>
      </c>
      <c r="AR175" s="282">
        <v>0</v>
      </c>
      <c r="AS175" s="282">
        <v>0</v>
      </c>
      <c r="AT175" s="282">
        <v>0</v>
      </c>
      <c r="AU175" s="282">
        <v>0</v>
      </c>
      <c r="AV175" s="282">
        <v>0</v>
      </c>
      <c r="AW175" s="282">
        <v>0</v>
      </c>
      <c r="AX175" s="282">
        <v>0</v>
      </c>
      <c r="AY175" s="282">
        <v>0</v>
      </c>
      <c r="AZ175" s="282">
        <v>0</v>
      </c>
      <c r="BA175" s="282">
        <v>0</v>
      </c>
      <c r="BB175" s="281">
        <v>0</v>
      </c>
      <c r="BC175" s="281">
        <v>0</v>
      </c>
      <c r="BD175" s="283"/>
      <c r="BE175" s="284">
        <v>0.02</v>
      </c>
      <c r="BF175" s="280">
        <v>0</v>
      </c>
      <c r="BG175" s="285"/>
      <c r="BH175" s="286"/>
      <c r="BI175" s="285"/>
      <c r="BJ175" s="280">
        <v>0</v>
      </c>
      <c r="BK175" s="280">
        <v>0</v>
      </c>
      <c r="BL175" s="283"/>
      <c r="BM175" s="287">
        <v>0</v>
      </c>
      <c r="BN175" s="280">
        <v>0</v>
      </c>
      <c r="BO175" s="280">
        <v>0</v>
      </c>
      <c r="BP175" s="280" t="e">
        <v>#REF!</v>
      </c>
      <c r="BQ175" s="288" t="e">
        <v>#REF!</v>
      </c>
      <c r="BR175" s="289"/>
      <c r="BS175" s="290" t="e">
        <v>#REF!</v>
      </c>
      <c r="BU175" s="291"/>
      <c r="BV175" s="291">
        <v>0</v>
      </c>
      <c r="BW175" s="292">
        <v>0</v>
      </c>
      <c r="BX175" s="238" t="s">
        <v>859</v>
      </c>
      <c r="BY175" s="435">
        <f t="shared" si="4"/>
        <v>1</v>
      </c>
      <c r="BZ175" s="435">
        <v>1</v>
      </c>
      <c r="CA175" s="436">
        <f t="shared" si="5"/>
        <v>0</v>
      </c>
    </row>
    <row r="176" spans="1:79" s="268" customFormat="1" ht="47.25">
      <c r="A176" s="269">
        <v>163</v>
      </c>
      <c r="B176" s="269" t="s">
        <v>862</v>
      </c>
      <c r="C176" s="269" t="s">
        <v>95</v>
      </c>
      <c r="D176" s="271" t="s">
        <v>863</v>
      </c>
      <c r="E176" s="272">
        <v>41058</v>
      </c>
      <c r="F176" s="238"/>
      <c r="G176" s="238"/>
      <c r="H176" s="272">
        <v>40909</v>
      </c>
      <c r="I176" s="272">
        <v>50405</v>
      </c>
      <c r="J176" s="269"/>
      <c r="K176" s="269" t="s">
        <v>1322</v>
      </c>
      <c r="L176" s="273">
        <v>1</v>
      </c>
      <c r="M176" s="238">
        <v>1</v>
      </c>
      <c r="N176" s="269" t="s">
        <v>1323</v>
      </c>
      <c r="O176" s="269" t="s">
        <v>82</v>
      </c>
      <c r="P176" s="269" t="s">
        <v>1324</v>
      </c>
      <c r="Q176" s="269"/>
      <c r="R176" s="274">
        <v>1010200156</v>
      </c>
      <c r="S176" s="238">
        <v>207</v>
      </c>
      <c r="T176" s="269" t="s">
        <v>149</v>
      </c>
      <c r="U176" s="269">
        <v>120</v>
      </c>
      <c r="V176" s="275">
        <v>120</v>
      </c>
      <c r="W176" s="269">
        <v>0</v>
      </c>
      <c r="X176" s="276">
        <v>30682</v>
      </c>
      <c r="Y176" s="293"/>
      <c r="Z176" s="277">
        <v>335236.15000000002</v>
      </c>
      <c r="AA176" s="277"/>
      <c r="AB176" s="278">
        <v>335236.15000000002</v>
      </c>
      <c r="AC176" s="278">
        <v>335236.15000000002</v>
      </c>
      <c r="AD176" s="278">
        <v>0</v>
      </c>
      <c r="AE176" s="278">
        <v>0</v>
      </c>
      <c r="AF176" s="278">
        <v>2793.6345833333335</v>
      </c>
      <c r="AG176" s="278">
        <v>2793.6345833333335</v>
      </c>
      <c r="AH176" s="278">
        <v>0</v>
      </c>
      <c r="AI176" s="279">
        <v>2793.6345833333335</v>
      </c>
      <c r="AJ176" s="277"/>
      <c r="AK176" s="280" t="e">
        <v>#REF!</v>
      </c>
      <c r="AL176" s="280" t="e">
        <v>#REF!</v>
      </c>
      <c r="AM176" s="281">
        <v>0</v>
      </c>
      <c r="AN176" s="281">
        <v>0</v>
      </c>
      <c r="AO176" s="281">
        <v>0</v>
      </c>
      <c r="AP176" s="282">
        <v>0</v>
      </c>
      <c r="AQ176" s="282">
        <v>0</v>
      </c>
      <c r="AR176" s="282">
        <v>0</v>
      </c>
      <c r="AS176" s="282">
        <v>0</v>
      </c>
      <c r="AT176" s="282">
        <v>0</v>
      </c>
      <c r="AU176" s="282">
        <v>0</v>
      </c>
      <c r="AV176" s="282">
        <v>0</v>
      </c>
      <c r="AW176" s="282">
        <v>0</v>
      </c>
      <c r="AX176" s="282">
        <v>0</v>
      </c>
      <c r="AY176" s="282">
        <v>0</v>
      </c>
      <c r="AZ176" s="282">
        <v>0</v>
      </c>
      <c r="BA176" s="282">
        <v>0</v>
      </c>
      <c r="BB176" s="281">
        <v>0</v>
      </c>
      <c r="BC176" s="281">
        <v>0</v>
      </c>
      <c r="BD176" s="283"/>
      <c r="BE176" s="284">
        <v>0.02</v>
      </c>
      <c r="BF176" s="280">
        <v>0</v>
      </c>
      <c r="BG176" s="285"/>
      <c r="BH176" s="286"/>
      <c r="BI176" s="285"/>
      <c r="BJ176" s="280">
        <v>0</v>
      </c>
      <c r="BK176" s="280">
        <v>0</v>
      </c>
      <c r="BL176" s="283"/>
      <c r="BM176" s="287">
        <v>0</v>
      </c>
      <c r="BN176" s="280">
        <v>0</v>
      </c>
      <c r="BO176" s="280">
        <v>0</v>
      </c>
      <c r="BP176" s="280" t="e">
        <v>#REF!</v>
      </c>
      <c r="BQ176" s="288" t="e">
        <v>#REF!</v>
      </c>
      <c r="BR176" s="289"/>
      <c r="BS176" s="290" t="e">
        <v>#REF!</v>
      </c>
      <c r="BU176" s="291"/>
      <c r="BV176" s="291">
        <v>0</v>
      </c>
      <c r="BW176" s="292">
        <v>0</v>
      </c>
      <c r="BX176" s="238" t="s">
        <v>859</v>
      </c>
      <c r="BY176" s="435">
        <f t="shared" si="4"/>
        <v>1</v>
      </c>
      <c r="BZ176" s="435">
        <v>1</v>
      </c>
      <c r="CA176" s="436">
        <f t="shared" si="5"/>
        <v>0</v>
      </c>
    </row>
    <row r="177" spans="1:79" s="268" customFormat="1" ht="47.25">
      <c r="A177" s="269">
        <v>164</v>
      </c>
      <c r="B177" s="269" t="s">
        <v>862</v>
      </c>
      <c r="C177" s="269" t="s">
        <v>95</v>
      </c>
      <c r="D177" s="271" t="s">
        <v>863</v>
      </c>
      <c r="E177" s="272">
        <v>41058</v>
      </c>
      <c r="F177" s="238"/>
      <c r="G177" s="238"/>
      <c r="H177" s="272">
        <v>40909</v>
      </c>
      <c r="I177" s="272">
        <v>50405</v>
      </c>
      <c r="J177" s="269"/>
      <c r="K177" s="269" t="s">
        <v>1325</v>
      </c>
      <c r="L177" s="273">
        <v>1</v>
      </c>
      <c r="M177" s="238">
        <v>1</v>
      </c>
      <c r="N177" s="269" t="s">
        <v>1326</v>
      </c>
      <c r="O177" s="269" t="s">
        <v>82</v>
      </c>
      <c r="P177" s="269" t="s">
        <v>1327</v>
      </c>
      <c r="Q177" s="269"/>
      <c r="R177" s="274">
        <v>1010200157</v>
      </c>
      <c r="S177" s="238">
        <v>208</v>
      </c>
      <c r="T177" s="269" t="s">
        <v>149</v>
      </c>
      <c r="U177" s="269">
        <v>120</v>
      </c>
      <c r="V177" s="275">
        <v>120</v>
      </c>
      <c r="W177" s="269">
        <v>0</v>
      </c>
      <c r="X177" s="276">
        <v>34700</v>
      </c>
      <c r="Y177" s="293"/>
      <c r="Z177" s="277">
        <v>316841.82</v>
      </c>
      <c r="AA177" s="277"/>
      <c r="AB177" s="278">
        <v>316841.82</v>
      </c>
      <c r="AC177" s="278">
        <v>105742.68950000001</v>
      </c>
      <c r="AD177" s="278">
        <v>211099.1305</v>
      </c>
      <c r="AE177" s="278">
        <v>179414.9485</v>
      </c>
      <c r="AF177" s="278">
        <v>2640.3485000000001</v>
      </c>
      <c r="AG177" s="278">
        <v>2640.3485000000001</v>
      </c>
      <c r="AH177" s="278">
        <v>0</v>
      </c>
      <c r="AI177" s="279">
        <v>2640.3485000000001</v>
      </c>
      <c r="AJ177" s="277"/>
      <c r="AK177" s="280" t="e">
        <v>#REF!</v>
      </c>
      <c r="AL177" s="280" t="e">
        <v>#REF!</v>
      </c>
      <c r="AM177" s="281">
        <v>31684.182000000001</v>
      </c>
      <c r="AN177" s="281">
        <v>31684.182000000001</v>
      </c>
      <c r="AO177" s="281">
        <v>211099.1305</v>
      </c>
      <c r="AP177" s="282">
        <v>208458.78200000001</v>
      </c>
      <c r="AQ177" s="282">
        <v>205818.43350000001</v>
      </c>
      <c r="AR177" s="282">
        <v>203178.08500000002</v>
      </c>
      <c r="AS177" s="282">
        <v>200537.73650000003</v>
      </c>
      <c r="AT177" s="282">
        <v>197897.38800000004</v>
      </c>
      <c r="AU177" s="282">
        <v>195257.03950000004</v>
      </c>
      <c r="AV177" s="282">
        <v>192616.69100000005</v>
      </c>
      <c r="AW177" s="282">
        <v>189976.34250000006</v>
      </c>
      <c r="AX177" s="282">
        <v>187335.99400000006</v>
      </c>
      <c r="AY177" s="282">
        <v>184695.64550000007</v>
      </c>
      <c r="AZ177" s="282">
        <v>182055.29700000008</v>
      </c>
      <c r="BA177" s="282">
        <v>179414.94850000009</v>
      </c>
      <c r="BB177" s="281">
        <v>195257.03950000007</v>
      </c>
      <c r="BC177" s="281">
        <v>195257.03950000001</v>
      </c>
      <c r="BD177" s="283"/>
      <c r="BE177" s="284">
        <v>0.02</v>
      </c>
      <c r="BF177" s="280">
        <v>0</v>
      </c>
      <c r="BG177" s="285"/>
      <c r="BH177" s="286"/>
      <c r="BI177" s="285"/>
      <c r="BJ177" s="280">
        <v>0</v>
      </c>
      <c r="BK177" s="280">
        <v>0</v>
      </c>
      <c r="BL177" s="283"/>
      <c r="BM177" s="287">
        <v>0</v>
      </c>
      <c r="BN177" s="280">
        <v>0</v>
      </c>
      <c r="BO177" s="280">
        <v>0</v>
      </c>
      <c r="BP177" s="280" t="e">
        <v>#REF!</v>
      </c>
      <c r="BQ177" s="288" t="e">
        <v>#REF!</v>
      </c>
      <c r="BR177" s="289"/>
      <c r="BS177" s="290" t="e">
        <v>#REF!</v>
      </c>
      <c r="BU177" s="291">
        <v>31684.2</v>
      </c>
      <c r="BV177" s="291">
        <v>1.8000000000029104E-2</v>
      </c>
      <c r="BW177" s="292">
        <v>0</v>
      </c>
      <c r="BX177" s="238" t="s">
        <v>859</v>
      </c>
      <c r="BY177" s="435">
        <f t="shared" si="4"/>
        <v>0.33373968594171061</v>
      </c>
      <c r="BZ177" s="435">
        <v>0.43373968594171064</v>
      </c>
      <c r="CA177" s="436">
        <f t="shared" si="5"/>
        <v>0.10000000000000003</v>
      </c>
    </row>
    <row r="178" spans="1:79" s="268" customFormat="1" ht="47.25">
      <c r="A178" s="269">
        <v>165</v>
      </c>
      <c r="B178" s="269" t="s">
        <v>862</v>
      </c>
      <c r="C178" s="269" t="s">
        <v>95</v>
      </c>
      <c r="D178" s="271" t="s">
        <v>863</v>
      </c>
      <c r="E178" s="272">
        <v>41058</v>
      </c>
      <c r="F178" s="238"/>
      <c r="G178" s="238"/>
      <c r="H178" s="272">
        <v>40909</v>
      </c>
      <c r="I178" s="272">
        <v>50405</v>
      </c>
      <c r="J178" s="269"/>
      <c r="K178" s="269" t="s">
        <v>1328</v>
      </c>
      <c r="L178" s="273">
        <v>1</v>
      </c>
      <c r="M178" s="238">
        <v>1</v>
      </c>
      <c r="N178" s="269" t="s">
        <v>1329</v>
      </c>
      <c r="O178" s="269" t="s">
        <v>82</v>
      </c>
      <c r="P178" s="269" t="s">
        <v>1330</v>
      </c>
      <c r="Q178" s="269"/>
      <c r="R178" s="274">
        <v>1010200158</v>
      </c>
      <c r="S178" s="238">
        <v>209</v>
      </c>
      <c r="T178" s="269" t="s">
        <v>149</v>
      </c>
      <c r="U178" s="269">
        <v>120</v>
      </c>
      <c r="V178" s="275">
        <v>120</v>
      </c>
      <c r="W178" s="269">
        <v>0</v>
      </c>
      <c r="X178" s="276">
        <v>30682</v>
      </c>
      <c r="Y178" s="293"/>
      <c r="Z178" s="277">
        <v>606239.37</v>
      </c>
      <c r="AA178" s="277"/>
      <c r="AB178" s="278">
        <v>606239.37</v>
      </c>
      <c r="AC178" s="278">
        <v>606239.37</v>
      </c>
      <c r="AD178" s="278">
        <v>0</v>
      </c>
      <c r="AE178" s="278">
        <v>0</v>
      </c>
      <c r="AF178" s="278">
        <v>5051.9947499999998</v>
      </c>
      <c r="AG178" s="278">
        <v>5051.9947499999998</v>
      </c>
      <c r="AH178" s="278">
        <v>0</v>
      </c>
      <c r="AI178" s="279">
        <v>5051.9947499999998</v>
      </c>
      <c r="AJ178" s="277"/>
      <c r="AK178" s="280" t="e">
        <v>#REF!</v>
      </c>
      <c r="AL178" s="280" t="e">
        <v>#REF!</v>
      </c>
      <c r="AM178" s="281">
        <v>0</v>
      </c>
      <c r="AN178" s="281">
        <v>0</v>
      </c>
      <c r="AO178" s="281">
        <v>0</v>
      </c>
      <c r="AP178" s="282">
        <v>0</v>
      </c>
      <c r="AQ178" s="282">
        <v>0</v>
      </c>
      <c r="AR178" s="282">
        <v>0</v>
      </c>
      <c r="AS178" s="282">
        <v>0</v>
      </c>
      <c r="AT178" s="282">
        <v>0</v>
      </c>
      <c r="AU178" s="282">
        <v>0</v>
      </c>
      <c r="AV178" s="282">
        <v>0</v>
      </c>
      <c r="AW178" s="282">
        <v>0</v>
      </c>
      <c r="AX178" s="282">
        <v>0</v>
      </c>
      <c r="AY178" s="282">
        <v>0</v>
      </c>
      <c r="AZ178" s="282">
        <v>0</v>
      </c>
      <c r="BA178" s="282">
        <v>0</v>
      </c>
      <c r="BB178" s="281">
        <v>0</v>
      </c>
      <c r="BC178" s="281">
        <v>0</v>
      </c>
      <c r="BD178" s="283"/>
      <c r="BE178" s="284">
        <v>0.02</v>
      </c>
      <c r="BF178" s="280">
        <v>0</v>
      </c>
      <c r="BG178" s="285"/>
      <c r="BH178" s="286"/>
      <c r="BI178" s="285"/>
      <c r="BJ178" s="280">
        <v>0</v>
      </c>
      <c r="BK178" s="280">
        <v>0</v>
      </c>
      <c r="BL178" s="283"/>
      <c r="BM178" s="287">
        <v>0</v>
      </c>
      <c r="BN178" s="280">
        <v>0</v>
      </c>
      <c r="BO178" s="280">
        <v>0</v>
      </c>
      <c r="BP178" s="280" t="e">
        <v>#REF!</v>
      </c>
      <c r="BQ178" s="288" t="e">
        <v>#REF!</v>
      </c>
      <c r="BR178" s="289"/>
      <c r="BS178" s="290" t="e">
        <v>#REF!</v>
      </c>
      <c r="BU178" s="291"/>
      <c r="BV178" s="291">
        <v>0</v>
      </c>
      <c r="BW178" s="292">
        <v>0</v>
      </c>
      <c r="BX178" s="238" t="s">
        <v>859</v>
      </c>
      <c r="BY178" s="435">
        <f t="shared" si="4"/>
        <v>1</v>
      </c>
      <c r="BZ178" s="435">
        <v>1</v>
      </c>
      <c r="CA178" s="436">
        <f t="shared" si="5"/>
        <v>0</v>
      </c>
    </row>
    <row r="179" spans="1:79" s="268" customFormat="1" ht="47.25">
      <c r="A179" s="269">
        <v>166</v>
      </c>
      <c r="B179" s="269" t="s">
        <v>862</v>
      </c>
      <c r="C179" s="269" t="s">
        <v>95</v>
      </c>
      <c r="D179" s="271" t="s">
        <v>863</v>
      </c>
      <c r="E179" s="272">
        <v>41058</v>
      </c>
      <c r="F179" s="238"/>
      <c r="G179" s="238"/>
      <c r="H179" s="272">
        <v>40909</v>
      </c>
      <c r="I179" s="272">
        <v>50405</v>
      </c>
      <c r="J179" s="269"/>
      <c r="K179" s="269" t="s">
        <v>1331</v>
      </c>
      <c r="L179" s="273">
        <v>1</v>
      </c>
      <c r="M179" s="238">
        <v>1</v>
      </c>
      <c r="N179" s="269" t="s">
        <v>1332</v>
      </c>
      <c r="O179" s="269" t="s">
        <v>82</v>
      </c>
      <c r="P179" s="269" t="s">
        <v>1333</v>
      </c>
      <c r="Q179" s="269"/>
      <c r="R179" s="274">
        <v>1010200159</v>
      </c>
      <c r="S179" s="238">
        <v>210</v>
      </c>
      <c r="T179" s="269" t="s">
        <v>149</v>
      </c>
      <c r="U179" s="269">
        <v>120</v>
      </c>
      <c r="V179" s="275">
        <v>120</v>
      </c>
      <c r="W179" s="269">
        <v>0</v>
      </c>
      <c r="X179" s="276">
        <v>33239</v>
      </c>
      <c r="Y179" s="293"/>
      <c r="Z179" s="277">
        <v>18038.23</v>
      </c>
      <c r="AA179" s="277"/>
      <c r="AB179" s="278">
        <v>18038.23</v>
      </c>
      <c r="AC179" s="278">
        <v>18038.23</v>
      </c>
      <c r="AD179" s="278">
        <v>0</v>
      </c>
      <c r="AE179" s="278">
        <v>0</v>
      </c>
      <c r="AF179" s="278">
        <v>150.31858333333332</v>
      </c>
      <c r="AG179" s="278">
        <v>150.31858333333332</v>
      </c>
      <c r="AH179" s="278">
        <v>0</v>
      </c>
      <c r="AI179" s="279">
        <v>150.31858333333332</v>
      </c>
      <c r="AJ179" s="277"/>
      <c r="AK179" s="280" t="e">
        <v>#REF!</v>
      </c>
      <c r="AL179" s="280" t="e">
        <v>#REF!</v>
      </c>
      <c r="AM179" s="281">
        <v>0</v>
      </c>
      <c r="AN179" s="281">
        <v>0</v>
      </c>
      <c r="AO179" s="281">
        <v>0</v>
      </c>
      <c r="AP179" s="282">
        <v>0</v>
      </c>
      <c r="AQ179" s="282">
        <v>0</v>
      </c>
      <c r="AR179" s="282">
        <v>0</v>
      </c>
      <c r="AS179" s="282">
        <v>0</v>
      </c>
      <c r="AT179" s="282">
        <v>0</v>
      </c>
      <c r="AU179" s="282">
        <v>0</v>
      </c>
      <c r="AV179" s="282">
        <v>0</v>
      </c>
      <c r="AW179" s="282">
        <v>0</v>
      </c>
      <c r="AX179" s="282">
        <v>0</v>
      </c>
      <c r="AY179" s="282">
        <v>0</v>
      </c>
      <c r="AZ179" s="282">
        <v>0</v>
      </c>
      <c r="BA179" s="282">
        <v>0</v>
      </c>
      <c r="BB179" s="281">
        <v>0</v>
      </c>
      <c r="BC179" s="281">
        <v>0</v>
      </c>
      <c r="BD179" s="283"/>
      <c r="BE179" s="284">
        <v>0.02</v>
      </c>
      <c r="BF179" s="280">
        <v>0</v>
      </c>
      <c r="BG179" s="285"/>
      <c r="BH179" s="286"/>
      <c r="BI179" s="285"/>
      <c r="BJ179" s="280">
        <v>0</v>
      </c>
      <c r="BK179" s="280">
        <v>0</v>
      </c>
      <c r="BL179" s="283"/>
      <c r="BM179" s="287">
        <v>0</v>
      </c>
      <c r="BN179" s="280">
        <v>0</v>
      </c>
      <c r="BO179" s="280">
        <v>0</v>
      </c>
      <c r="BP179" s="280" t="e">
        <v>#REF!</v>
      </c>
      <c r="BQ179" s="288" t="e">
        <v>#REF!</v>
      </c>
      <c r="BR179" s="289"/>
      <c r="BS179" s="290" t="e">
        <v>#REF!</v>
      </c>
      <c r="BU179" s="291"/>
      <c r="BV179" s="291">
        <v>0</v>
      </c>
      <c r="BW179" s="292">
        <v>0</v>
      </c>
      <c r="BX179" s="238" t="s">
        <v>859</v>
      </c>
      <c r="BY179" s="435">
        <f t="shared" si="4"/>
        <v>1</v>
      </c>
      <c r="BZ179" s="435">
        <v>1</v>
      </c>
      <c r="CA179" s="436">
        <f t="shared" si="5"/>
        <v>0</v>
      </c>
    </row>
    <row r="180" spans="1:79" s="268" customFormat="1" ht="31.5">
      <c r="A180" s="269">
        <v>167</v>
      </c>
      <c r="B180" s="269" t="s">
        <v>862</v>
      </c>
      <c r="C180" s="269" t="s">
        <v>95</v>
      </c>
      <c r="D180" s="271" t="s">
        <v>863</v>
      </c>
      <c r="E180" s="272">
        <v>41058</v>
      </c>
      <c r="F180" s="238"/>
      <c r="G180" s="238"/>
      <c r="H180" s="272">
        <v>40909</v>
      </c>
      <c r="I180" s="272">
        <v>50405</v>
      </c>
      <c r="J180" s="269"/>
      <c r="K180" s="269" t="s">
        <v>1334</v>
      </c>
      <c r="L180" s="273">
        <v>1</v>
      </c>
      <c r="M180" s="238">
        <v>1</v>
      </c>
      <c r="N180" s="269" t="s">
        <v>1335</v>
      </c>
      <c r="O180" s="269" t="s">
        <v>82</v>
      </c>
      <c r="P180" s="269" t="s">
        <v>1336</v>
      </c>
      <c r="Q180" s="269"/>
      <c r="R180" s="274">
        <v>1010200185</v>
      </c>
      <c r="S180" s="238">
        <v>211</v>
      </c>
      <c r="T180" s="269" t="s">
        <v>131</v>
      </c>
      <c r="U180" s="269">
        <v>361</v>
      </c>
      <c r="V180" s="275">
        <v>361</v>
      </c>
      <c r="W180" s="269">
        <v>0</v>
      </c>
      <c r="X180" s="276">
        <v>31048</v>
      </c>
      <c r="Y180" s="293"/>
      <c r="Z180" s="277">
        <v>332094.46000000002</v>
      </c>
      <c r="AA180" s="277"/>
      <c r="AB180" s="278">
        <v>332094.46000000002</v>
      </c>
      <c r="AC180" s="278">
        <v>332094.46000000002</v>
      </c>
      <c r="AD180" s="278">
        <v>0</v>
      </c>
      <c r="AE180" s="278">
        <v>0</v>
      </c>
      <c r="AF180" s="278">
        <v>919.92925207756241</v>
      </c>
      <c r="AG180" s="278">
        <v>919.92925207756241</v>
      </c>
      <c r="AH180" s="278">
        <v>0</v>
      </c>
      <c r="AI180" s="279">
        <v>919.92925207756241</v>
      </c>
      <c r="AJ180" s="277"/>
      <c r="AK180" s="280" t="e">
        <v>#REF!</v>
      </c>
      <c r="AL180" s="280" t="e">
        <v>#REF!</v>
      </c>
      <c r="AM180" s="281">
        <v>0</v>
      </c>
      <c r="AN180" s="281">
        <v>0</v>
      </c>
      <c r="AO180" s="281">
        <v>0</v>
      </c>
      <c r="AP180" s="282">
        <v>0</v>
      </c>
      <c r="AQ180" s="282">
        <v>0</v>
      </c>
      <c r="AR180" s="282">
        <v>0</v>
      </c>
      <c r="AS180" s="282">
        <v>0</v>
      </c>
      <c r="AT180" s="282">
        <v>0</v>
      </c>
      <c r="AU180" s="282">
        <v>0</v>
      </c>
      <c r="AV180" s="282">
        <v>0</v>
      </c>
      <c r="AW180" s="282">
        <v>0</v>
      </c>
      <c r="AX180" s="282">
        <v>0</v>
      </c>
      <c r="AY180" s="282">
        <v>0</v>
      </c>
      <c r="AZ180" s="282">
        <v>0</v>
      </c>
      <c r="BA180" s="282">
        <v>0</v>
      </c>
      <c r="BB180" s="281">
        <v>0</v>
      </c>
      <c r="BC180" s="281">
        <v>0</v>
      </c>
      <c r="BD180" s="283"/>
      <c r="BE180" s="284">
        <v>0.02</v>
      </c>
      <c r="BF180" s="280">
        <v>0</v>
      </c>
      <c r="BG180" s="285"/>
      <c r="BH180" s="286"/>
      <c r="BI180" s="285"/>
      <c r="BJ180" s="280">
        <v>0</v>
      </c>
      <c r="BK180" s="280">
        <v>0</v>
      </c>
      <c r="BL180" s="283"/>
      <c r="BM180" s="287">
        <v>0</v>
      </c>
      <c r="BN180" s="280">
        <v>0</v>
      </c>
      <c r="BO180" s="280">
        <v>0</v>
      </c>
      <c r="BP180" s="280" t="e">
        <v>#REF!</v>
      </c>
      <c r="BQ180" s="288" t="e">
        <v>#REF!</v>
      </c>
      <c r="BR180" s="289"/>
      <c r="BS180" s="290" t="e">
        <v>#REF!</v>
      </c>
      <c r="BU180" s="291"/>
      <c r="BV180" s="291">
        <v>0</v>
      </c>
      <c r="BW180" s="292">
        <v>0</v>
      </c>
      <c r="BX180" s="238" t="s">
        <v>859</v>
      </c>
      <c r="BY180" s="435">
        <f t="shared" si="4"/>
        <v>1</v>
      </c>
      <c r="BZ180" s="435">
        <v>1</v>
      </c>
      <c r="CA180" s="436">
        <f t="shared" si="5"/>
        <v>0</v>
      </c>
    </row>
    <row r="181" spans="1:79" s="268" customFormat="1" ht="31.5">
      <c r="A181" s="269">
        <v>168</v>
      </c>
      <c r="B181" s="269" t="s">
        <v>862</v>
      </c>
      <c r="C181" s="269" t="s">
        <v>95</v>
      </c>
      <c r="D181" s="271" t="s">
        <v>863</v>
      </c>
      <c r="E181" s="272">
        <v>41058</v>
      </c>
      <c r="F181" s="238"/>
      <c r="G181" s="238"/>
      <c r="H181" s="272">
        <v>40909</v>
      </c>
      <c r="I181" s="272">
        <v>50405</v>
      </c>
      <c r="J181" s="269"/>
      <c r="K181" s="269" t="s">
        <v>1337</v>
      </c>
      <c r="L181" s="273">
        <v>1</v>
      </c>
      <c r="M181" s="238">
        <v>1</v>
      </c>
      <c r="N181" s="269" t="s">
        <v>1338</v>
      </c>
      <c r="O181" s="269" t="s">
        <v>82</v>
      </c>
      <c r="P181" s="269" t="s">
        <v>1339</v>
      </c>
      <c r="Q181" s="269"/>
      <c r="R181" s="274">
        <v>1010200186</v>
      </c>
      <c r="S181" s="238">
        <v>212</v>
      </c>
      <c r="T181" s="269" t="s">
        <v>131</v>
      </c>
      <c r="U181" s="269">
        <v>361</v>
      </c>
      <c r="V181" s="275">
        <v>361</v>
      </c>
      <c r="W181" s="269">
        <v>0</v>
      </c>
      <c r="X181" s="276">
        <v>29587</v>
      </c>
      <c r="Y181" s="293"/>
      <c r="Z181" s="277">
        <v>312608.84000000003</v>
      </c>
      <c r="AA181" s="277"/>
      <c r="AB181" s="278">
        <v>312608.84000000003</v>
      </c>
      <c r="AC181" s="278">
        <v>306024.65331509692</v>
      </c>
      <c r="AD181" s="278">
        <v>6584.1866849031067</v>
      </c>
      <c r="AE181" s="278">
        <v>0</v>
      </c>
      <c r="AF181" s="278">
        <v>865.95246537396133</v>
      </c>
      <c r="AG181" s="278">
        <v>865.95246537396133</v>
      </c>
      <c r="AH181" s="278">
        <v>0</v>
      </c>
      <c r="AI181" s="279">
        <v>865.95246537396133</v>
      </c>
      <c r="AJ181" s="277"/>
      <c r="AK181" s="280" t="e">
        <v>#REF!</v>
      </c>
      <c r="AL181" s="280" t="e">
        <v>#REF!</v>
      </c>
      <c r="AM181" s="281">
        <v>6584.1866849031067</v>
      </c>
      <c r="AN181" s="281">
        <v>6584.1866849031067</v>
      </c>
      <c r="AO181" s="281">
        <v>6584.1866849031067</v>
      </c>
      <c r="AP181" s="282">
        <v>5718.2342195291458</v>
      </c>
      <c r="AQ181" s="282">
        <v>4852.2817541551849</v>
      </c>
      <c r="AR181" s="282">
        <v>3986.3292887812236</v>
      </c>
      <c r="AS181" s="282">
        <v>3120.3768234072622</v>
      </c>
      <c r="AT181" s="282">
        <v>2254.4243580333009</v>
      </c>
      <c r="AU181" s="282">
        <v>1388.4718926593396</v>
      </c>
      <c r="AV181" s="282">
        <v>522.51942728537824</v>
      </c>
      <c r="AW181" s="282">
        <v>0</v>
      </c>
      <c r="AX181" s="282">
        <v>0</v>
      </c>
      <c r="AY181" s="282">
        <v>0</v>
      </c>
      <c r="AZ181" s="282">
        <v>0</v>
      </c>
      <c r="BA181" s="282">
        <v>0</v>
      </c>
      <c r="BB181" s="281">
        <v>2186.6788037503034</v>
      </c>
      <c r="BC181" s="281">
        <v>3292.0933424515533</v>
      </c>
      <c r="BD181" s="283"/>
      <c r="BE181" s="284">
        <v>0.02</v>
      </c>
      <c r="BF181" s="280">
        <v>0</v>
      </c>
      <c r="BG181" s="285"/>
      <c r="BH181" s="286"/>
      <c r="BI181" s="285"/>
      <c r="BJ181" s="280">
        <v>0</v>
      </c>
      <c r="BK181" s="280">
        <v>0</v>
      </c>
      <c r="BL181" s="283"/>
      <c r="BM181" s="287">
        <v>0</v>
      </c>
      <c r="BN181" s="280">
        <v>0</v>
      </c>
      <c r="BO181" s="280">
        <v>0</v>
      </c>
      <c r="BP181" s="280" t="e">
        <v>#REF!</v>
      </c>
      <c r="BQ181" s="288" t="e">
        <v>#REF!</v>
      </c>
      <c r="BR181" s="289"/>
      <c r="BS181" s="290" t="e">
        <v>#REF!</v>
      </c>
      <c r="BU181" s="291">
        <v>6584.22</v>
      </c>
      <c r="BV181" s="291">
        <v>3.3315096893602458E-2</v>
      </c>
      <c r="BW181" s="292">
        <v>0</v>
      </c>
      <c r="BX181" s="238" t="s">
        <v>859</v>
      </c>
      <c r="BY181" s="435">
        <f t="shared" si="4"/>
        <v>0.97893793827166531</v>
      </c>
      <c r="BZ181" s="435">
        <v>1</v>
      </c>
      <c r="CA181" s="436">
        <f t="shared" si="5"/>
        <v>2.1062061728334691E-2</v>
      </c>
    </row>
    <row r="182" spans="1:79" s="268" customFormat="1" ht="31.5">
      <c r="A182" s="269">
        <v>169</v>
      </c>
      <c r="B182" s="269" t="s">
        <v>862</v>
      </c>
      <c r="C182" s="269" t="s">
        <v>95</v>
      </c>
      <c r="D182" s="271" t="s">
        <v>863</v>
      </c>
      <c r="E182" s="272">
        <v>41058</v>
      </c>
      <c r="F182" s="238"/>
      <c r="G182" s="238"/>
      <c r="H182" s="272">
        <v>40909</v>
      </c>
      <c r="I182" s="272">
        <v>50405</v>
      </c>
      <c r="J182" s="269"/>
      <c r="K182" s="269" t="s">
        <v>1340</v>
      </c>
      <c r="L182" s="273">
        <v>1</v>
      </c>
      <c r="M182" s="238">
        <v>1</v>
      </c>
      <c r="N182" s="269" t="s">
        <v>1341</v>
      </c>
      <c r="O182" s="269" t="s">
        <v>82</v>
      </c>
      <c r="P182" s="269" t="s">
        <v>1342</v>
      </c>
      <c r="Q182" s="269"/>
      <c r="R182" s="274">
        <v>1010200187</v>
      </c>
      <c r="S182" s="238">
        <v>213</v>
      </c>
      <c r="T182" s="269" t="s">
        <v>131</v>
      </c>
      <c r="U182" s="269">
        <v>361</v>
      </c>
      <c r="V182" s="275">
        <v>361</v>
      </c>
      <c r="W182" s="269">
        <v>0</v>
      </c>
      <c r="X182" s="276">
        <v>24838</v>
      </c>
      <c r="Y182" s="293"/>
      <c r="Z182" s="277">
        <v>312608.84000000003</v>
      </c>
      <c r="AA182" s="277"/>
      <c r="AB182" s="278">
        <v>312608.84000000003</v>
      </c>
      <c r="AC182" s="278">
        <v>312608.84000000003</v>
      </c>
      <c r="AD182" s="278">
        <v>0</v>
      </c>
      <c r="AE182" s="278">
        <v>0</v>
      </c>
      <c r="AF182" s="278">
        <v>865.95246537396133</v>
      </c>
      <c r="AG182" s="278">
        <v>865.95246537396133</v>
      </c>
      <c r="AH182" s="278">
        <v>0</v>
      </c>
      <c r="AI182" s="279">
        <v>865.95246537396133</v>
      </c>
      <c r="AJ182" s="277"/>
      <c r="AK182" s="280" t="e">
        <v>#REF!</v>
      </c>
      <c r="AL182" s="280" t="e">
        <v>#REF!</v>
      </c>
      <c r="AM182" s="281">
        <v>0</v>
      </c>
      <c r="AN182" s="281">
        <v>0</v>
      </c>
      <c r="AO182" s="281">
        <v>0</v>
      </c>
      <c r="AP182" s="282">
        <v>0</v>
      </c>
      <c r="AQ182" s="282">
        <v>0</v>
      </c>
      <c r="AR182" s="282">
        <v>0</v>
      </c>
      <c r="AS182" s="282">
        <v>0</v>
      </c>
      <c r="AT182" s="282">
        <v>0</v>
      </c>
      <c r="AU182" s="282">
        <v>0</v>
      </c>
      <c r="AV182" s="282">
        <v>0</v>
      </c>
      <c r="AW182" s="282">
        <v>0</v>
      </c>
      <c r="AX182" s="282">
        <v>0</v>
      </c>
      <c r="AY182" s="282">
        <v>0</v>
      </c>
      <c r="AZ182" s="282">
        <v>0</v>
      </c>
      <c r="BA182" s="282">
        <v>0</v>
      </c>
      <c r="BB182" s="281">
        <v>0</v>
      </c>
      <c r="BC182" s="281">
        <v>0</v>
      </c>
      <c r="BD182" s="283"/>
      <c r="BE182" s="284">
        <v>0.02</v>
      </c>
      <c r="BF182" s="280">
        <v>0</v>
      </c>
      <c r="BG182" s="285"/>
      <c r="BH182" s="286"/>
      <c r="BI182" s="285"/>
      <c r="BJ182" s="280">
        <v>0</v>
      </c>
      <c r="BK182" s="280">
        <v>0</v>
      </c>
      <c r="BL182" s="283"/>
      <c r="BM182" s="287">
        <v>0</v>
      </c>
      <c r="BN182" s="280">
        <v>0</v>
      </c>
      <c r="BO182" s="280">
        <v>0</v>
      </c>
      <c r="BP182" s="280" t="e">
        <v>#REF!</v>
      </c>
      <c r="BQ182" s="288" t="e">
        <v>#REF!</v>
      </c>
      <c r="BR182" s="289"/>
      <c r="BS182" s="290" t="e">
        <v>#REF!</v>
      </c>
      <c r="BU182" s="291"/>
      <c r="BV182" s="291">
        <v>0</v>
      </c>
      <c r="BW182" s="292">
        <v>0</v>
      </c>
      <c r="BX182" s="238" t="s">
        <v>859</v>
      </c>
      <c r="BY182" s="435">
        <f t="shared" si="4"/>
        <v>1</v>
      </c>
      <c r="BZ182" s="435">
        <v>1</v>
      </c>
      <c r="CA182" s="436">
        <f t="shared" si="5"/>
        <v>0</v>
      </c>
    </row>
    <row r="183" spans="1:79" s="268" customFormat="1" ht="31.5">
      <c r="A183" s="269">
        <v>170</v>
      </c>
      <c r="B183" s="269" t="s">
        <v>862</v>
      </c>
      <c r="C183" s="269" t="s">
        <v>95</v>
      </c>
      <c r="D183" s="271" t="s">
        <v>863</v>
      </c>
      <c r="E183" s="272">
        <v>41058</v>
      </c>
      <c r="F183" s="238"/>
      <c r="G183" s="238"/>
      <c r="H183" s="272">
        <v>40909</v>
      </c>
      <c r="I183" s="272">
        <v>50405</v>
      </c>
      <c r="J183" s="269"/>
      <c r="K183" s="269" t="s">
        <v>1343</v>
      </c>
      <c r="L183" s="273">
        <v>1</v>
      </c>
      <c r="M183" s="238">
        <v>1</v>
      </c>
      <c r="N183" s="269" t="s">
        <v>1344</v>
      </c>
      <c r="O183" s="269" t="s">
        <v>82</v>
      </c>
      <c r="P183" s="269" t="s">
        <v>1345</v>
      </c>
      <c r="Q183" s="269"/>
      <c r="R183" s="274">
        <v>1010200188</v>
      </c>
      <c r="S183" s="238">
        <v>214</v>
      </c>
      <c r="T183" s="269" t="s">
        <v>131</v>
      </c>
      <c r="U183" s="269">
        <v>361</v>
      </c>
      <c r="V183" s="275">
        <v>361</v>
      </c>
      <c r="W183" s="269">
        <v>0</v>
      </c>
      <c r="X183" s="276">
        <v>24838</v>
      </c>
      <c r="Y183" s="293"/>
      <c r="Z183" s="277">
        <v>1394314.66</v>
      </c>
      <c r="AA183" s="277"/>
      <c r="AB183" s="278">
        <v>1394314.66</v>
      </c>
      <c r="AC183" s="278">
        <v>938119.03831405821</v>
      </c>
      <c r="AD183" s="278">
        <v>456195.6216859417</v>
      </c>
      <c r="AE183" s="278">
        <v>409847.21193524916</v>
      </c>
      <c r="AF183" s="278">
        <v>3862.3674792243764</v>
      </c>
      <c r="AG183" s="278">
        <v>3862.3674792243764</v>
      </c>
      <c r="AH183" s="278">
        <v>0</v>
      </c>
      <c r="AI183" s="279">
        <v>3862.3674792243764</v>
      </c>
      <c r="AJ183" s="277"/>
      <c r="AK183" s="280" t="e">
        <v>#REF!</v>
      </c>
      <c r="AL183" s="280" t="e">
        <v>#REF!</v>
      </c>
      <c r="AM183" s="281">
        <v>46348.409750692517</v>
      </c>
      <c r="AN183" s="281">
        <v>46348.409750692517</v>
      </c>
      <c r="AO183" s="281">
        <v>456195.6216859417</v>
      </c>
      <c r="AP183" s="282">
        <v>452333.25420671731</v>
      </c>
      <c r="AQ183" s="282">
        <v>448470.88672749291</v>
      </c>
      <c r="AR183" s="282">
        <v>444608.51924826851</v>
      </c>
      <c r="AS183" s="282">
        <v>440746.15176904411</v>
      </c>
      <c r="AT183" s="282">
        <v>436883.78428981971</v>
      </c>
      <c r="AU183" s="282">
        <v>433021.41681059531</v>
      </c>
      <c r="AV183" s="282">
        <v>429159.04933137092</v>
      </c>
      <c r="AW183" s="282">
        <v>425296.68185214652</v>
      </c>
      <c r="AX183" s="282">
        <v>421434.31437292212</v>
      </c>
      <c r="AY183" s="282">
        <v>417571.94689369772</v>
      </c>
      <c r="AZ183" s="282">
        <v>413709.57941447332</v>
      </c>
      <c r="BA183" s="282">
        <v>409847.21193524892</v>
      </c>
      <c r="BB183" s="281">
        <v>433021.41681059531</v>
      </c>
      <c r="BC183" s="281">
        <v>433021.41681059543</v>
      </c>
      <c r="BD183" s="283"/>
      <c r="BE183" s="284">
        <v>0.02</v>
      </c>
      <c r="BF183" s="280">
        <v>0</v>
      </c>
      <c r="BG183" s="285"/>
      <c r="BH183" s="286"/>
      <c r="BI183" s="285"/>
      <c r="BJ183" s="280">
        <v>0</v>
      </c>
      <c r="BK183" s="280">
        <v>0</v>
      </c>
      <c r="BL183" s="283"/>
      <c r="BM183" s="287">
        <v>0</v>
      </c>
      <c r="BN183" s="280">
        <v>0</v>
      </c>
      <c r="BO183" s="280">
        <v>0</v>
      </c>
      <c r="BP183" s="280" t="e">
        <v>#REF!</v>
      </c>
      <c r="BQ183" s="288" t="e">
        <v>#REF!</v>
      </c>
      <c r="BR183" s="289"/>
      <c r="BS183" s="290" t="e">
        <v>#REF!</v>
      </c>
      <c r="BU183" s="291">
        <v>46348.44</v>
      </c>
      <c r="BV183" s="291">
        <v>3.0249307485064492E-2</v>
      </c>
      <c r="BW183" s="292">
        <v>0</v>
      </c>
      <c r="BX183" s="238" t="s">
        <v>859</v>
      </c>
      <c r="BY183" s="435">
        <f t="shared" si="4"/>
        <v>0.6728173096265504</v>
      </c>
      <c r="BZ183" s="435">
        <v>0.70605830685646731</v>
      </c>
      <c r="CA183" s="436">
        <f t="shared" si="5"/>
        <v>3.3240997229916913E-2</v>
      </c>
    </row>
    <row r="184" spans="1:79" s="268" customFormat="1" ht="47.25">
      <c r="A184" s="269">
        <v>171</v>
      </c>
      <c r="B184" s="269" t="s">
        <v>862</v>
      </c>
      <c r="C184" s="269" t="s">
        <v>95</v>
      </c>
      <c r="D184" s="271" t="s">
        <v>863</v>
      </c>
      <c r="E184" s="272">
        <v>41058</v>
      </c>
      <c r="F184" s="238"/>
      <c r="G184" s="238"/>
      <c r="H184" s="272">
        <v>40909</v>
      </c>
      <c r="I184" s="272">
        <v>50405</v>
      </c>
      <c r="J184" s="269"/>
      <c r="K184" s="269" t="s">
        <v>1346</v>
      </c>
      <c r="L184" s="273">
        <v>1</v>
      </c>
      <c r="M184" s="238">
        <v>1</v>
      </c>
      <c r="N184" s="269" t="s">
        <v>1347</v>
      </c>
      <c r="O184" s="269" t="s">
        <v>82</v>
      </c>
      <c r="P184" s="269" t="s">
        <v>1348</v>
      </c>
      <c r="Q184" s="269"/>
      <c r="R184" s="274">
        <v>1010200189</v>
      </c>
      <c r="S184" s="238">
        <v>215</v>
      </c>
      <c r="T184" s="269" t="s">
        <v>131</v>
      </c>
      <c r="U184" s="269">
        <v>361</v>
      </c>
      <c r="V184" s="275">
        <v>361</v>
      </c>
      <c r="W184" s="269">
        <v>0</v>
      </c>
      <c r="X184" s="276">
        <v>31048</v>
      </c>
      <c r="Y184" s="293"/>
      <c r="Z184" s="277">
        <v>1295665.03</v>
      </c>
      <c r="AA184" s="277"/>
      <c r="AB184" s="278">
        <v>1295665.03</v>
      </c>
      <c r="AC184" s="278">
        <v>391352.96007704292</v>
      </c>
      <c r="AD184" s="278">
        <v>904312.0699229571</v>
      </c>
      <c r="AE184" s="278">
        <v>861242.87224982691</v>
      </c>
      <c r="AF184" s="278">
        <v>3589.0998060941829</v>
      </c>
      <c r="AG184" s="278">
        <v>3589.0998060941829</v>
      </c>
      <c r="AH184" s="278">
        <v>0</v>
      </c>
      <c r="AI184" s="279">
        <v>3589.0998060941829</v>
      </c>
      <c r="AJ184" s="277"/>
      <c r="AK184" s="280" t="e">
        <v>#REF!</v>
      </c>
      <c r="AL184" s="280" t="e">
        <v>#REF!</v>
      </c>
      <c r="AM184" s="281">
        <v>43069.197673130198</v>
      </c>
      <c r="AN184" s="281">
        <v>43069.197673130198</v>
      </c>
      <c r="AO184" s="281">
        <v>904312.0699229571</v>
      </c>
      <c r="AP184" s="282">
        <v>900722.97011686291</v>
      </c>
      <c r="AQ184" s="282">
        <v>897133.87031076872</v>
      </c>
      <c r="AR184" s="282">
        <v>893544.77050467453</v>
      </c>
      <c r="AS184" s="282">
        <v>889955.67069858033</v>
      </c>
      <c r="AT184" s="282">
        <v>886366.57089248614</v>
      </c>
      <c r="AU184" s="282">
        <v>882777.47108639195</v>
      </c>
      <c r="AV184" s="282">
        <v>879188.37128029775</v>
      </c>
      <c r="AW184" s="282">
        <v>875599.27147420356</v>
      </c>
      <c r="AX184" s="282">
        <v>872010.17166810937</v>
      </c>
      <c r="AY184" s="282">
        <v>868421.07186201517</v>
      </c>
      <c r="AZ184" s="282">
        <v>864831.97205592098</v>
      </c>
      <c r="BA184" s="282">
        <v>861242.87224982679</v>
      </c>
      <c r="BB184" s="281">
        <v>882777.47108639206</v>
      </c>
      <c r="BC184" s="281">
        <v>882777.47108639195</v>
      </c>
      <c r="BD184" s="283"/>
      <c r="BE184" s="284">
        <v>0.02</v>
      </c>
      <c r="BF184" s="280">
        <v>0</v>
      </c>
      <c r="BG184" s="285"/>
      <c r="BH184" s="286"/>
      <c r="BI184" s="285"/>
      <c r="BJ184" s="280">
        <v>0</v>
      </c>
      <c r="BK184" s="280">
        <v>0</v>
      </c>
      <c r="BL184" s="283"/>
      <c r="BM184" s="287">
        <v>0</v>
      </c>
      <c r="BN184" s="280">
        <v>0</v>
      </c>
      <c r="BO184" s="280">
        <v>0</v>
      </c>
      <c r="BP184" s="280" t="e">
        <v>#REF!</v>
      </c>
      <c r="BQ184" s="288" t="e">
        <v>#REF!</v>
      </c>
      <c r="BR184" s="289"/>
      <c r="BS184" s="290" t="e">
        <v>#REF!</v>
      </c>
      <c r="BU184" s="291">
        <v>43069.2</v>
      </c>
      <c r="BV184" s="291">
        <v>2.3268697987077758E-3</v>
      </c>
      <c r="BW184" s="292">
        <v>0</v>
      </c>
      <c r="BX184" s="238" t="s">
        <v>859</v>
      </c>
      <c r="BY184" s="435">
        <f t="shared" si="4"/>
        <v>0.30204794527567275</v>
      </c>
      <c r="BZ184" s="435">
        <v>0.33528894250558966</v>
      </c>
      <c r="CA184" s="436">
        <f t="shared" si="5"/>
        <v>3.3240997229916913E-2</v>
      </c>
    </row>
    <row r="185" spans="1:79" s="268" customFormat="1" ht="31.5">
      <c r="A185" s="269">
        <v>172</v>
      </c>
      <c r="B185" s="269" t="s">
        <v>862</v>
      </c>
      <c r="C185" s="269" t="s">
        <v>95</v>
      </c>
      <c r="D185" s="271" t="s">
        <v>863</v>
      </c>
      <c r="E185" s="272">
        <v>41058</v>
      </c>
      <c r="F185" s="238"/>
      <c r="G185" s="238"/>
      <c r="H185" s="272">
        <v>40909</v>
      </c>
      <c r="I185" s="272">
        <v>50405</v>
      </c>
      <c r="J185" s="269"/>
      <c r="K185" s="269" t="s">
        <v>1349</v>
      </c>
      <c r="L185" s="273">
        <v>1</v>
      </c>
      <c r="M185" s="238">
        <v>1</v>
      </c>
      <c r="N185" s="269" t="s">
        <v>1350</v>
      </c>
      <c r="O185" s="269" t="s">
        <v>82</v>
      </c>
      <c r="P185" s="269" t="s">
        <v>1351</v>
      </c>
      <c r="Q185" s="269"/>
      <c r="R185" s="274">
        <v>1010200190</v>
      </c>
      <c r="S185" s="238">
        <v>216</v>
      </c>
      <c r="T185" s="269" t="s">
        <v>131</v>
      </c>
      <c r="U185" s="269">
        <v>361</v>
      </c>
      <c r="V185" s="275">
        <v>361</v>
      </c>
      <c r="W185" s="269">
        <v>0</v>
      </c>
      <c r="X185" s="276">
        <v>26665</v>
      </c>
      <c r="Y185" s="293"/>
      <c r="Z185" s="277">
        <v>380690.34</v>
      </c>
      <c r="AA185" s="277"/>
      <c r="AB185" s="278">
        <v>380690.34</v>
      </c>
      <c r="AC185" s="278">
        <v>358737.22470914124</v>
      </c>
      <c r="AD185" s="278">
        <v>21953.115290858783</v>
      </c>
      <c r="AE185" s="278">
        <v>9298.58875346266</v>
      </c>
      <c r="AF185" s="278">
        <v>1054.5438781163436</v>
      </c>
      <c r="AG185" s="278">
        <v>1054.5438781163436</v>
      </c>
      <c r="AH185" s="278">
        <v>0</v>
      </c>
      <c r="AI185" s="279">
        <v>1054.5438781163436</v>
      </c>
      <c r="AJ185" s="277"/>
      <c r="AK185" s="280" t="e">
        <v>#REF!</v>
      </c>
      <c r="AL185" s="280" t="e">
        <v>#REF!</v>
      </c>
      <c r="AM185" s="281">
        <v>12654.526537396123</v>
      </c>
      <c r="AN185" s="281">
        <v>12654.526537396123</v>
      </c>
      <c r="AO185" s="281">
        <v>21953.115290858783</v>
      </c>
      <c r="AP185" s="282">
        <v>20898.57141274244</v>
      </c>
      <c r="AQ185" s="282">
        <v>19844.027534626097</v>
      </c>
      <c r="AR185" s="282">
        <v>18789.483656509754</v>
      </c>
      <c r="AS185" s="282">
        <v>17734.939778393411</v>
      </c>
      <c r="AT185" s="282">
        <v>16680.395900277068</v>
      </c>
      <c r="AU185" s="282">
        <v>15625.852022160725</v>
      </c>
      <c r="AV185" s="282">
        <v>14571.308144044382</v>
      </c>
      <c r="AW185" s="282">
        <v>13516.764265928039</v>
      </c>
      <c r="AX185" s="282">
        <v>12462.220387811696</v>
      </c>
      <c r="AY185" s="282">
        <v>11407.676509695353</v>
      </c>
      <c r="AZ185" s="282">
        <v>10353.13263157901</v>
      </c>
      <c r="BA185" s="282">
        <v>9298.5887534626672</v>
      </c>
      <c r="BB185" s="281">
        <v>15625.852022160727</v>
      </c>
      <c r="BC185" s="281">
        <v>15625.852022160721</v>
      </c>
      <c r="BD185" s="283"/>
      <c r="BE185" s="284">
        <v>0.02</v>
      </c>
      <c r="BF185" s="280">
        <v>0</v>
      </c>
      <c r="BG185" s="285"/>
      <c r="BH185" s="286"/>
      <c r="BI185" s="285"/>
      <c r="BJ185" s="280">
        <v>0</v>
      </c>
      <c r="BK185" s="280">
        <v>0</v>
      </c>
      <c r="BL185" s="283"/>
      <c r="BM185" s="287">
        <v>0</v>
      </c>
      <c r="BN185" s="280">
        <v>0</v>
      </c>
      <c r="BO185" s="280">
        <v>0</v>
      </c>
      <c r="BP185" s="280" t="e">
        <v>#REF!</v>
      </c>
      <c r="BQ185" s="288" t="e">
        <v>#REF!</v>
      </c>
      <c r="BR185" s="289"/>
      <c r="BS185" s="290" t="e">
        <v>#REF!</v>
      </c>
      <c r="BU185" s="291">
        <v>12654.48</v>
      </c>
      <c r="BV185" s="291">
        <v>-4.6537396123312647E-2</v>
      </c>
      <c r="BW185" s="292">
        <v>0</v>
      </c>
      <c r="BX185" s="238" t="s">
        <v>859</v>
      </c>
      <c r="BY185" s="435">
        <f t="shared" si="4"/>
        <v>0.94233340596228743</v>
      </c>
      <c r="BZ185" s="435">
        <v>0.97557440319220434</v>
      </c>
      <c r="CA185" s="436">
        <f t="shared" si="5"/>
        <v>3.3240997229916913E-2</v>
      </c>
    </row>
    <row r="186" spans="1:79" s="268" customFormat="1" ht="47.25">
      <c r="A186" s="269">
        <v>173</v>
      </c>
      <c r="B186" s="269" t="s">
        <v>862</v>
      </c>
      <c r="C186" s="269" t="s">
        <v>95</v>
      </c>
      <c r="D186" s="271" t="s">
        <v>863</v>
      </c>
      <c r="E186" s="272">
        <v>41058</v>
      </c>
      <c r="F186" s="238"/>
      <c r="G186" s="238"/>
      <c r="H186" s="272">
        <v>40909</v>
      </c>
      <c r="I186" s="272">
        <v>50405</v>
      </c>
      <c r="J186" s="269"/>
      <c r="K186" s="269" t="s">
        <v>1352</v>
      </c>
      <c r="L186" s="273">
        <v>1</v>
      </c>
      <c r="M186" s="238">
        <v>1</v>
      </c>
      <c r="N186" s="269" t="s">
        <v>1353</v>
      </c>
      <c r="O186" s="269" t="s">
        <v>82</v>
      </c>
      <c r="P186" s="269" t="s">
        <v>1354</v>
      </c>
      <c r="Q186" s="269"/>
      <c r="R186" s="274">
        <v>1010200191</v>
      </c>
      <c r="S186" s="238">
        <v>217</v>
      </c>
      <c r="T186" s="269" t="s">
        <v>131</v>
      </c>
      <c r="U186" s="269">
        <v>361</v>
      </c>
      <c r="V186" s="275">
        <v>361</v>
      </c>
      <c r="W186" s="269">
        <v>0</v>
      </c>
      <c r="X186" s="276">
        <v>27395</v>
      </c>
      <c r="Y186" s="293"/>
      <c r="Z186" s="277">
        <v>312608.84000000003</v>
      </c>
      <c r="AA186" s="277"/>
      <c r="AB186" s="278">
        <v>312608.84000000003</v>
      </c>
      <c r="AC186" s="278">
        <v>312608.84000000003</v>
      </c>
      <c r="AD186" s="278">
        <v>0</v>
      </c>
      <c r="AE186" s="278">
        <v>0</v>
      </c>
      <c r="AF186" s="278">
        <v>865.95246537396133</v>
      </c>
      <c r="AG186" s="278">
        <v>865.95246537396133</v>
      </c>
      <c r="AH186" s="278">
        <v>0</v>
      </c>
      <c r="AI186" s="279">
        <v>865.95246537396133</v>
      </c>
      <c r="AJ186" s="277"/>
      <c r="AK186" s="280" t="e">
        <v>#REF!</v>
      </c>
      <c r="AL186" s="280" t="e">
        <v>#REF!</v>
      </c>
      <c r="AM186" s="281">
        <v>0</v>
      </c>
      <c r="AN186" s="281">
        <v>0</v>
      </c>
      <c r="AO186" s="281">
        <v>0</v>
      </c>
      <c r="AP186" s="282">
        <v>0</v>
      </c>
      <c r="AQ186" s="282">
        <v>0</v>
      </c>
      <c r="AR186" s="282">
        <v>0</v>
      </c>
      <c r="AS186" s="282">
        <v>0</v>
      </c>
      <c r="AT186" s="282">
        <v>0</v>
      </c>
      <c r="AU186" s="282">
        <v>0</v>
      </c>
      <c r="AV186" s="282">
        <v>0</v>
      </c>
      <c r="AW186" s="282">
        <v>0</v>
      </c>
      <c r="AX186" s="282">
        <v>0</v>
      </c>
      <c r="AY186" s="282">
        <v>0</v>
      </c>
      <c r="AZ186" s="282">
        <v>0</v>
      </c>
      <c r="BA186" s="282">
        <v>0</v>
      </c>
      <c r="BB186" s="281">
        <v>0</v>
      </c>
      <c r="BC186" s="281">
        <v>0</v>
      </c>
      <c r="BD186" s="283"/>
      <c r="BE186" s="284">
        <v>0.02</v>
      </c>
      <c r="BF186" s="280">
        <v>0</v>
      </c>
      <c r="BG186" s="285"/>
      <c r="BH186" s="286"/>
      <c r="BI186" s="285"/>
      <c r="BJ186" s="280">
        <v>0</v>
      </c>
      <c r="BK186" s="280">
        <v>0</v>
      </c>
      <c r="BL186" s="283"/>
      <c r="BM186" s="287">
        <v>0</v>
      </c>
      <c r="BN186" s="280">
        <v>0</v>
      </c>
      <c r="BO186" s="280">
        <v>0</v>
      </c>
      <c r="BP186" s="280" t="e">
        <v>#REF!</v>
      </c>
      <c r="BQ186" s="288" t="e">
        <v>#REF!</v>
      </c>
      <c r="BR186" s="289"/>
      <c r="BS186" s="290" t="e">
        <v>#REF!</v>
      </c>
      <c r="BU186" s="291"/>
      <c r="BV186" s="291">
        <v>0</v>
      </c>
      <c r="BW186" s="292">
        <v>0</v>
      </c>
      <c r="BX186" s="238" t="s">
        <v>859</v>
      </c>
      <c r="BY186" s="435">
        <f t="shared" si="4"/>
        <v>1</v>
      </c>
      <c r="BZ186" s="435">
        <v>1</v>
      </c>
      <c r="CA186" s="436">
        <f t="shared" si="5"/>
        <v>0</v>
      </c>
    </row>
    <row r="187" spans="1:79" s="268" customFormat="1" ht="31.5">
      <c r="A187" s="269">
        <v>174</v>
      </c>
      <c r="B187" s="269" t="s">
        <v>862</v>
      </c>
      <c r="C187" s="269" t="s">
        <v>95</v>
      </c>
      <c r="D187" s="271" t="s">
        <v>863</v>
      </c>
      <c r="E187" s="272">
        <v>41058</v>
      </c>
      <c r="F187" s="238"/>
      <c r="G187" s="238"/>
      <c r="H187" s="272">
        <v>40909</v>
      </c>
      <c r="I187" s="272">
        <v>50405</v>
      </c>
      <c r="J187" s="269"/>
      <c r="K187" s="269" t="s">
        <v>1355</v>
      </c>
      <c r="L187" s="273">
        <v>1</v>
      </c>
      <c r="M187" s="238">
        <v>1</v>
      </c>
      <c r="N187" s="269" t="s">
        <v>1356</v>
      </c>
      <c r="O187" s="269" t="s">
        <v>82</v>
      </c>
      <c r="P187" s="269" t="s">
        <v>1357</v>
      </c>
      <c r="Q187" s="269"/>
      <c r="R187" s="274">
        <v>1010200192</v>
      </c>
      <c r="S187" s="238">
        <v>218</v>
      </c>
      <c r="T187" s="269" t="s">
        <v>131</v>
      </c>
      <c r="U187" s="269">
        <v>361</v>
      </c>
      <c r="V187" s="275">
        <v>361</v>
      </c>
      <c r="W187" s="269">
        <v>0</v>
      </c>
      <c r="X187" s="276">
        <v>29587</v>
      </c>
      <c r="Y187" s="293"/>
      <c r="Z187" s="277">
        <v>312608.84000000003</v>
      </c>
      <c r="AA187" s="277"/>
      <c r="AB187" s="278">
        <v>312608.84000000003</v>
      </c>
      <c r="AC187" s="278">
        <v>305829.57656509691</v>
      </c>
      <c r="AD187" s="278">
        <v>6779.2634349031141</v>
      </c>
      <c r="AE187" s="278">
        <v>0</v>
      </c>
      <c r="AF187" s="278">
        <v>865.95246537396133</v>
      </c>
      <c r="AG187" s="278">
        <v>865.95246537396133</v>
      </c>
      <c r="AH187" s="278">
        <v>0</v>
      </c>
      <c r="AI187" s="279">
        <v>865.95246537396133</v>
      </c>
      <c r="AJ187" s="277"/>
      <c r="AK187" s="280" t="e">
        <v>#REF!</v>
      </c>
      <c r="AL187" s="280" t="e">
        <v>#REF!</v>
      </c>
      <c r="AM187" s="281">
        <v>6779.2634349031141</v>
      </c>
      <c r="AN187" s="281">
        <v>6779.2634349031141</v>
      </c>
      <c r="AO187" s="281">
        <v>6779.2634349031141</v>
      </c>
      <c r="AP187" s="282">
        <v>5913.3109695291532</v>
      </c>
      <c r="AQ187" s="282">
        <v>5047.3585041551923</v>
      </c>
      <c r="AR187" s="282">
        <v>4181.4060387812315</v>
      </c>
      <c r="AS187" s="282">
        <v>3315.4535734072701</v>
      </c>
      <c r="AT187" s="282">
        <v>2449.5011080333088</v>
      </c>
      <c r="AU187" s="282">
        <v>1583.5486426593475</v>
      </c>
      <c r="AV187" s="282">
        <v>717.59617728538615</v>
      </c>
      <c r="AW187" s="282">
        <v>0</v>
      </c>
      <c r="AX187" s="282">
        <v>0</v>
      </c>
      <c r="AY187" s="282">
        <v>0</v>
      </c>
      <c r="AZ187" s="282">
        <v>0</v>
      </c>
      <c r="BA187" s="282">
        <v>0</v>
      </c>
      <c r="BB187" s="281">
        <v>2306.7260345195391</v>
      </c>
      <c r="BC187" s="281">
        <v>3389.6317174515571</v>
      </c>
      <c r="BD187" s="283"/>
      <c r="BE187" s="284">
        <v>0.02</v>
      </c>
      <c r="BF187" s="280">
        <v>0</v>
      </c>
      <c r="BG187" s="285"/>
      <c r="BH187" s="286"/>
      <c r="BI187" s="285"/>
      <c r="BJ187" s="280">
        <v>0</v>
      </c>
      <c r="BK187" s="280">
        <v>0</v>
      </c>
      <c r="BL187" s="283"/>
      <c r="BM187" s="287">
        <v>0</v>
      </c>
      <c r="BN187" s="280">
        <v>0</v>
      </c>
      <c r="BO187" s="280">
        <v>0</v>
      </c>
      <c r="BP187" s="280" t="e">
        <v>#REF!</v>
      </c>
      <c r="BQ187" s="288" t="e">
        <v>#REF!</v>
      </c>
      <c r="BR187" s="289"/>
      <c r="BS187" s="290" t="e">
        <v>#REF!</v>
      </c>
      <c r="BU187" s="291">
        <v>6779.33</v>
      </c>
      <c r="BV187" s="291">
        <v>6.656509688582446E-2</v>
      </c>
      <c r="BW187" s="292">
        <v>0</v>
      </c>
      <c r="BX187" s="238" t="s">
        <v>859</v>
      </c>
      <c r="BY187" s="435">
        <f t="shared" si="4"/>
        <v>0.97831391001321932</v>
      </c>
      <c r="BZ187" s="435">
        <v>1</v>
      </c>
      <c r="CA187" s="436">
        <f t="shared" si="5"/>
        <v>2.1686089986780677E-2</v>
      </c>
    </row>
    <row r="188" spans="1:79" s="268" customFormat="1" ht="31.5">
      <c r="A188" s="269">
        <v>175</v>
      </c>
      <c r="B188" s="269" t="s">
        <v>862</v>
      </c>
      <c r="C188" s="269" t="s">
        <v>95</v>
      </c>
      <c r="D188" s="271" t="s">
        <v>863</v>
      </c>
      <c r="E188" s="272">
        <v>41058</v>
      </c>
      <c r="F188" s="238"/>
      <c r="G188" s="238"/>
      <c r="H188" s="272">
        <v>40909</v>
      </c>
      <c r="I188" s="272">
        <v>50405</v>
      </c>
      <c r="J188" s="269"/>
      <c r="K188" s="269" t="s">
        <v>1358</v>
      </c>
      <c r="L188" s="273">
        <v>1</v>
      </c>
      <c r="M188" s="238">
        <v>1</v>
      </c>
      <c r="N188" s="269" t="s">
        <v>1359</v>
      </c>
      <c r="O188" s="269" t="s">
        <v>82</v>
      </c>
      <c r="P188" s="269" t="s">
        <v>1360</v>
      </c>
      <c r="Q188" s="269"/>
      <c r="R188" s="274">
        <v>1010200193</v>
      </c>
      <c r="S188" s="238">
        <v>219</v>
      </c>
      <c r="T188" s="269" t="s">
        <v>131</v>
      </c>
      <c r="U188" s="269">
        <v>361</v>
      </c>
      <c r="V188" s="275">
        <v>361</v>
      </c>
      <c r="W188" s="269">
        <v>0</v>
      </c>
      <c r="X188" s="276">
        <v>31048</v>
      </c>
      <c r="Y188" s="293"/>
      <c r="Z188" s="277">
        <v>332941.15000000002</v>
      </c>
      <c r="AA188" s="277"/>
      <c r="AB188" s="278">
        <v>332941.15000000002</v>
      </c>
      <c r="AC188" s="278">
        <v>293147.65096346947</v>
      </c>
      <c r="AD188" s="278">
        <v>39793.499036530557</v>
      </c>
      <c r="AE188" s="278">
        <v>28726.203191655208</v>
      </c>
      <c r="AF188" s="278">
        <v>922.27465373961229</v>
      </c>
      <c r="AG188" s="278">
        <v>922.27465373961229</v>
      </c>
      <c r="AH188" s="278">
        <v>0</v>
      </c>
      <c r="AI188" s="279">
        <v>922.27465373961229</v>
      </c>
      <c r="AJ188" s="277"/>
      <c r="AK188" s="280" t="e">
        <v>#REF!</v>
      </c>
      <c r="AL188" s="280" t="e">
        <v>#REF!</v>
      </c>
      <c r="AM188" s="281">
        <v>11067.295844875347</v>
      </c>
      <c r="AN188" s="281">
        <v>11067.295844875347</v>
      </c>
      <c r="AO188" s="281">
        <v>39793.499036530557</v>
      </c>
      <c r="AP188" s="282">
        <v>38871.224382790948</v>
      </c>
      <c r="AQ188" s="282">
        <v>37948.949729051339</v>
      </c>
      <c r="AR188" s="282">
        <v>37026.67507531173</v>
      </c>
      <c r="AS188" s="282">
        <v>36104.400421572122</v>
      </c>
      <c r="AT188" s="282">
        <v>35182.125767832513</v>
      </c>
      <c r="AU188" s="282">
        <v>34259.851114092904</v>
      </c>
      <c r="AV188" s="282">
        <v>33337.576460353295</v>
      </c>
      <c r="AW188" s="282">
        <v>32415.301806613683</v>
      </c>
      <c r="AX188" s="282">
        <v>31493.02715287407</v>
      </c>
      <c r="AY188" s="282">
        <v>30570.752499134458</v>
      </c>
      <c r="AZ188" s="282">
        <v>29648.477845394846</v>
      </c>
      <c r="BA188" s="282">
        <v>28726.203191655233</v>
      </c>
      <c r="BB188" s="281">
        <v>34259.851114092904</v>
      </c>
      <c r="BC188" s="281">
        <v>34259.851114092882</v>
      </c>
      <c r="BD188" s="283"/>
      <c r="BE188" s="284">
        <v>0.02</v>
      </c>
      <c r="BF188" s="280">
        <v>0</v>
      </c>
      <c r="BG188" s="285"/>
      <c r="BH188" s="286"/>
      <c r="BI188" s="285"/>
      <c r="BJ188" s="280">
        <v>0</v>
      </c>
      <c r="BK188" s="280">
        <v>0</v>
      </c>
      <c r="BL188" s="283"/>
      <c r="BM188" s="287">
        <v>0</v>
      </c>
      <c r="BN188" s="280">
        <v>0</v>
      </c>
      <c r="BO188" s="280">
        <v>0</v>
      </c>
      <c r="BP188" s="280" t="e">
        <v>#REF!</v>
      </c>
      <c r="BQ188" s="288" t="e">
        <v>#REF!</v>
      </c>
      <c r="BR188" s="289"/>
      <c r="BS188" s="290" t="e">
        <v>#REF!</v>
      </c>
      <c r="BU188" s="291">
        <v>11067.24</v>
      </c>
      <c r="BV188" s="291">
        <v>-5.584487534724758E-2</v>
      </c>
      <c r="BW188" s="292">
        <v>0</v>
      </c>
      <c r="BX188" s="238" t="s">
        <v>859</v>
      </c>
      <c r="BY188" s="435">
        <f t="shared" si="4"/>
        <v>0.88047888031704535</v>
      </c>
      <c r="BZ188" s="435">
        <v>0.91371987754696227</v>
      </c>
      <c r="CA188" s="436">
        <f t="shared" si="5"/>
        <v>3.3240997229916913E-2</v>
      </c>
    </row>
    <row r="189" spans="1:79" s="268" customFormat="1" ht="31.5">
      <c r="A189" s="269">
        <v>176</v>
      </c>
      <c r="B189" s="269" t="s">
        <v>862</v>
      </c>
      <c r="C189" s="269" t="s">
        <v>95</v>
      </c>
      <c r="D189" s="271" t="s">
        <v>863</v>
      </c>
      <c r="E189" s="272">
        <v>41058</v>
      </c>
      <c r="F189" s="238"/>
      <c r="G189" s="238"/>
      <c r="H189" s="272">
        <v>40909</v>
      </c>
      <c r="I189" s="272">
        <v>50405</v>
      </c>
      <c r="J189" s="269"/>
      <c r="K189" s="269" t="s">
        <v>1361</v>
      </c>
      <c r="L189" s="273">
        <v>1</v>
      </c>
      <c r="M189" s="238">
        <v>1</v>
      </c>
      <c r="N189" s="269" t="s">
        <v>1362</v>
      </c>
      <c r="O189" s="269" t="s">
        <v>82</v>
      </c>
      <c r="P189" s="269" t="s">
        <v>1363</v>
      </c>
      <c r="Q189" s="269"/>
      <c r="R189" s="274">
        <v>1010200194</v>
      </c>
      <c r="S189" s="238">
        <v>220</v>
      </c>
      <c r="T189" s="269" t="s">
        <v>131</v>
      </c>
      <c r="U189" s="269">
        <v>361</v>
      </c>
      <c r="V189" s="275">
        <v>361</v>
      </c>
      <c r="W189" s="269">
        <v>0</v>
      </c>
      <c r="X189" s="276">
        <v>31048</v>
      </c>
      <c r="Y189" s="293"/>
      <c r="Z189" s="277">
        <v>332941.15000000002</v>
      </c>
      <c r="AA189" s="277"/>
      <c r="AB189" s="278">
        <v>332941.15000000002</v>
      </c>
      <c r="AC189" s="278">
        <v>293147.65096346947</v>
      </c>
      <c r="AD189" s="278">
        <v>39793.499036530557</v>
      </c>
      <c r="AE189" s="278">
        <v>28726.203191655208</v>
      </c>
      <c r="AF189" s="278">
        <v>922.27465373961229</v>
      </c>
      <c r="AG189" s="278">
        <v>922.27465373961229</v>
      </c>
      <c r="AH189" s="278">
        <v>0</v>
      </c>
      <c r="AI189" s="279">
        <v>922.27465373961229</v>
      </c>
      <c r="AJ189" s="277"/>
      <c r="AK189" s="280" t="e">
        <v>#REF!</v>
      </c>
      <c r="AL189" s="280" t="e">
        <v>#REF!</v>
      </c>
      <c r="AM189" s="281">
        <v>11067.295844875347</v>
      </c>
      <c r="AN189" s="281">
        <v>11067.295844875347</v>
      </c>
      <c r="AO189" s="281">
        <v>39793.499036530557</v>
      </c>
      <c r="AP189" s="282">
        <v>38871.224382790948</v>
      </c>
      <c r="AQ189" s="282">
        <v>37948.949729051339</v>
      </c>
      <c r="AR189" s="282">
        <v>37026.67507531173</v>
      </c>
      <c r="AS189" s="282">
        <v>36104.400421572122</v>
      </c>
      <c r="AT189" s="282">
        <v>35182.125767832513</v>
      </c>
      <c r="AU189" s="282">
        <v>34259.851114092904</v>
      </c>
      <c r="AV189" s="282">
        <v>33337.576460353295</v>
      </c>
      <c r="AW189" s="282">
        <v>32415.301806613683</v>
      </c>
      <c r="AX189" s="282">
        <v>31493.02715287407</v>
      </c>
      <c r="AY189" s="282">
        <v>30570.752499134458</v>
      </c>
      <c r="AZ189" s="282">
        <v>29648.477845394846</v>
      </c>
      <c r="BA189" s="282">
        <v>28726.203191655233</v>
      </c>
      <c r="BB189" s="281">
        <v>34259.851114092904</v>
      </c>
      <c r="BC189" s="281">
        <v>34259.851114092882</v>
      </c>
      <c r="BD189" s="283"/>
      <c r="BE189" s="284">
        <v>0.02</v>
      </c>
      <c r="BF189" s="280">
        <v>0</v>
      </c>
      <c r="BG189" s="285"/>
      <c r="BH189" s="286"/>
      <c r="BI189" s="285"/>
      <c r="BJ189" s="280">
        <v>0</v>
      </c>
      <c r="BK189" s="280">
        <v>0</v>
      </c>
      <c r="BL189" s="283"/>
      <c r="BM189" s="287">
        <v>0</v>
      </c>
      <c r="BN189" s="280">
        <v>0</v>
      </c>
      <c r="BO189" s="280">
        <v>0</v>
      </c>
      <c r="BP189" s="280" t="e">
        <v>#REF!</v>
      </c>
      <c r="BQ189" s="288" t="e">
        <v>#REF!</v>
      </c>
      <c r="BR189" s="289"/>
      <c r="BS189" s="290" t="e">
        <v>#REF!</v>
      </c>
      <c r="BU189" s="291">
        <v>11067.24</v>
      </c>
      <c r="BV189" s="291">
        <v>-5.584487534724758E-2</v>
      </c>
      <c r="BW189" s="292">
        <v>0</v>
      </c>
      <c r="BX189" s="238" t="s">
        <v>859</v>
      </c>
      <c r="BY189" s="435">
        <f t="shared" si="4"/>
        <v>0.88047888031704535</v>
      </c>
      <c r="BZ189" s="435">
        <v>0.91371987754696227</v>
      </c>
      <c r="CA189" s="436">
        <f t="shared" si="5"/>
        <v>3.3240997229916913E-2</v>
      </c>
    </row>
    <row r="190" spans="1:79" s="268" customFormat="1" ht="31.5">
      <c r="A190" s="269">
        <v>177</v>
      </c>
      <c r="B190" s="269" t="s">
        <v>862</v>
      </c>
      <c r="C190" s="269" t="s">
        <v>95</v>
      </c>
      <c r="D190" s="271" t="s">
        <v>863</v>
      </c>
      <c r="E190" s="272">
        <v>41058</v>
      </c>
      <c r="F190" s="238"/>
      <c r="G190" s="238"/>
      <c r="H190" s="272">
        <v>40909</v>
      </c>
      <c r="I190" s="272">
        <v>50405</v>
      </c>
      <c r="J190" s="269"/>
      <c r="K190" s="269" t="s">
        <v>1364</v>
      </c>
      <c r="L190" s="273">
        <v>1</v>
      </c>
      <c r="M190" s="238">
        <v>1</v>
      </c>
      <c r="N190" s="269" t="s">
        <v>1365</v>
      </c>
      <c r="O190" s="269" t="s">
        <v>82</v>
      </c>
      <c r="P190" s="269" t="s">
        <v>1366</v>
      </c>
      <c r="Q190" s="269"/>
      <c r="R190" s="274">
        <v>1010200195</v>
      </c>
      <c r="S190" s="238">
        <v>221</v>
      </c>
      <c r="T190" s="269" t="s">
        <v>131</v>
      </c>
      <c r="U190" s="269">
        <v>361</v>
      </c>
      <c r="V190" s="275">
        <v>361</v>
      </c>
      <c r="W190" s="269">
        <v>0</v>
      </c>
      <c r="X190" s="276">
        <v>31048</v>
      </c>
      <c r="Y190" s="293"/>
      <c r="Z190" s="277">
        <v>332941.15000000002</v>
      </c>
      <c r="AA190" s="277"/>
      <c r="AB190" s="278">
        <v>332941.15000000002</v>
      </c>
      <c r="AC190" s="278">
        <v>293147.65096346947</v>
      </c>
      <c r="AD190" s="278">
        <v>39793.499036530557</v>
      </c>
      <c r="AE190" s="278">
        <v>28726.203191655208</v>
      </c>
      <c r="AF190" s="278">
        <v>922.27465373961229</v>
      </c>
      <c r="AG190" s="278">
        <v>922.27465373961229</v>
      </c>
      <c r="AH190" s="278">
        <v>0</v>
      </c>
      <c r="AI190" s="279">
        <v>922.27465373961229</v>
      </c>
      <c r="AJ190" s="277"/>
      <c r="AK190" s="280" t="e">
        <v>#REF!</v>
      </c>
      <c r="AL190" s="280" t="e">
        <v>#REF!</v>
      </c>
      <c r="AM190" s="281">
        <v>11067.295844875347</v>
      </c>
      <c r="AN190" s="281">
        <v>11067.295844875347</v>
      </c>
      <c r="AO190" s="281">
        <v>39793.499036530557</v>
      </c>
      <c r="AP190" s="282">
        <v>38871.224382790948</v>
      </c>
      <c r="AQ190" s="282">
        <v>37948.949729051339</v>
      </c>
      <c r="AR190" s="282">
        <v>37026.67507531173</v>
      </c>
      <c r="AS190" s="282">
        <v>36104.400421572122</v>
      </c>
      <c r="AT190" s="282">
        <v>35182.125767832513</v>
      </c>
      <c r="AU190" s="282">
        <v>34259.851114092904</v>
      </c>
      <c r="AV190" s="282">
        <v>33337.576460353295</v>
      </c>
      <c r="AW190" s="282">
        <v>32415.301806613683</v>
      </c>
      <c r="AX190" s="282">
        <v>31493.02715287407</v>
      </c>
      <c r="AY190" s="282">
        <v>30570.752499134458</v>
      </c>
      <c r="AZ190" s="282">
        <v>29648.477845394846</v>
      </c>
      <c r="BA190" s="282">
        <v>28726.203191655233</v>
      </c>
      <c r="BB190" s="281">
        <v>34259.851114092904</v>
      </c>
      <c r="BC190" s="281">
        <v>34259.851114092882</v>
      </c>
      <c r="BD190" s="283"/>
      <c r="BE190" s="284">
        <v>0.02</v>
      </c>
      <c r="BF190" s="280">
        <v>0</v>
      </c>
      <c r="BG190" s="285"/>
      <c r="BH190" s="286"/>
      <c r="BI190" s="285"/>
      <c r="BJ190" s="280">
        <v>0</v>
      </c>
      <c r="BK190" s="280">
        <v>0</v>
      </c>
      <c r="BL190" s="283"/>
      <c r="BM190" s="287">
        <v>0</v>
      </c>
      <c r="BN190" s="280">
        <v>0</v>
      </c>
      <c r="BO190" s="280">
        <v>0</v>
      </c>
      <c r="BP190" s="280" t="e">
        <v>#REF!</v>
      </c>
      <c r="BQ190" s="288" t="e">
        <v>#REF!</v>
      </c>
      <c r="BR190" s="289"/>
      <c r="BS190" s="290" t="e">
        <v>#REF!</v>
      </c>
      <c r="BU190" s="291">
        <v>11067.24</v>
      </c>
      <c r="BV190" s="291">
        <v>-5.584487534724758E-2</v>
      </c>
      <c r="BW190" s="292">
        <v>0</v>
      </c>
      <c r="BX190" s="238" t="s">
        <v>859</v>
      </c>
      <c r="BY190" s="435">
        <f t="shared" si="4"/>
        <v>0.88047888031704535</v>
      </c>
      <c r="BZ190" s="435">
        <v>0.91371987754696227</v>
      </c>
      <c r="CA190" s="436">
        <f t="shared" si="5"/>
        <v>3.3240997229916913E-2</v>
      </c>
    </row>
    <row r="191" spans="1:79" s="268" customFormat="1" ht="31.5">
      <c r="A191" s="269">
        <v>178</v>
      </c>
      <c r="B191" s="269" t="s">
        <v>862</v>
      </c>
      <c r="C191" s="269" t="s">
        <v>95</v>
      </c>
      <c r="D191" s="271" t="s">
        <v>863</v>
      </c>
      <c r="E191" s="272">
        <v>41058</v>
      </c>
      <c r="F191" s="238"/>
      <c r="G191" s="238"/>
      <c r="H191" s="272">
        <v>40909</v>
      </c>
      <c r="I191" s="272">
        <v>50405</v>
      </c>
      <c r="J191" s="269"/>
      <c r="K191" s="269" t="s">
        <v>1367</v>
      </c>
      <c r="L191" s="273"/>
      <c r="M191" s="238">
        <v>1</v>
      </c>
      <c r="N191" s="269" t="s">
        <v>1368</v>
      </c>
      <c r="O191" s="269" t="s">
        <v>82</v>
      </c>
      <c r="P191" s="269" t="s">
        <v>1369</v>
      </c>
      <c r="Q191" s="269"/>
      <c r="R191" s="274">
        <v>1010200212</v>
      </c>
      <c r="S191" s="238">
        <v>222</v>
      </c>
      <c r="T191" s="269" t="s">
        <v>131</v>
      </c>
      <c r="U191" s="269">
        <v>361</v>
      </c>
      <c r="V191" s="275">
        <v>361</v>
      </c>
      <c r="W191" s="269">
        <v>0</v>
      </c>
      <c r="X191" s="276">
        <v>23012</v>
      </c>
      <c r="Y191" s="293"/>
      <c r="Z191" s="277">
        <v>380308.34</v>
      </c>
      <c r="AA191" s="277"/>
      <c r="AB191" s="278">
        <v>380308.34</v>
      </c>
      <c r="AC191" s="278">
        <v>380308.34</v>
      </c>
      <c r="AD191" s="278">
        <v>0</v>
      </c>
      <c r="AE191" s="278">
        <v>0</v>
      </c>
      <c r="AF191" s="278">
        <v>1053.4857063711911</v>
      </c>
      <c r="AG191" s="278">
        <v>1053.4857063711911</v>
      </c>
      <c r="AH191" s="278">
        <v>0</v>
      </c>
      <c r="AI191" s="279">
        <v>1053.4857063711911</v>
      </c>
      <c r="AJ191" s="277"/>
      <c r="AK191" s="280" t="e">
        <v>#REF!</v>
      </c>
      <c r="AL191" s="280" t="e">
        <v>#REF!</v>
      </c>
      <c r="AM191" s="281">
        <v>0</v>
      </c>
      <c r="AN191" s="281">
        <v>0</v>
      </c>
      <c r="AO191" s="281">
        <v>0</v>
      </c>
      <c r="AP191" s="282">
        <v>0</v>
      </c>
      <c r="AQ191" s="282">
        <v>0</v>
      </c>
      <c r="AR191" s="282">
        <v>0</v>
      </c>
      <c r="AS191" s="282">
        <v>0</v>
      </c>
      <c r="AT191" s="282">
        <v>0</v>
      </c>
      <c r="AU191" s="282">
        <v>0</v>
      </c>
      <c r="AV191" s="282">
        <v>0</v>
      </c>
      <c r="AW191" s="282">
        <v>0</v>
      </c>
      <c r="AX191" s="282">
        <v>0</v>
      </c>
      <c r="AY191" s="282">
        <v>0</v>
      </c>
      <c r="AZ191" s="282">
        <v>0</v>
      </c>
      <c r="BA191" s="282">
        <v>0</v>
      </c>
      <c r="BB191" s="281">
        <v>0</v>
      </c>
      <c r="BC191" s="281">
        <v>0</v>
      </c>
      <c r="BD191" s="283"/>
      <c r="BE191" s="284">
        <v>0.02</v>
      </c>
      <c r="BF191" s="280">
        <v>0</v>
      </c>
      <c r="BG191" s="285"/>
      <c r="BH191" s="286"/>
      <c r="BI191" s="285"/>
      <c r="BJ191" s="280">
        <v>0</v>
      </c>
      <c r="BK191" s="280">
        <v>0</v>
      </c>
      <c r="BL191" s="283"/>
      <c r="BM191" s="287">
        <v>0</v>
      </c>
      <c r="BN191" s="280">
        <v>0</v>
      </c>
      <c r="BO191" s="280">
        <v>0</v>
      </c>
      <c r="BP191" s="280" t="e">
        <v>#REF!</v>
      </c>
      <c r="BQ191" s="288" t="e">
        <v>#REF!</v>
      </c>
      <c r="BR191" s="289"/>
      <c r="BS191" s="290" t="e">
        <v>#REF!</v>
      </c>
      <c r="BU191" s="291">
        <v>0</v>
      </c>
      <c r="BV191" s="291">
        <v>0</v>
      </c>
      <c r="BW191" s="292">
        <v>0</v>
      </c>
      <c r="BX191" s="238" t="s">
        <v>859</v>
      </c>
      <c r="BY191" s="435">
        <f t="shared" si="4"/>
        <v>1</v>
      </c>
      <c r="BZ191" s="435">
        <v>1</v>
      </c>
      <c r="CA191" s="436">
        <f t="shared" si="5"/>
        <v>0</v>
      </c>
    </row>
    <row r="192" spans="1:79" s="268" customFormat="1" ht="31.5">
      <c r="A192" s="269">
        <v>179</v>
      </c>
      <c r="B192" s="269" t="s">
        <v>862</v>
      </c>
      <c r="C192" s="269" t="s">
        <v>95</v>
      </c>
      <c r="D192" s="271" t="s">
        <v>863</v>
      </c>
      <c r="E192" s="272">
        <v>41058</v>
      </c>
      <c r="F192" s="238"/>
      <c r="G192" s="238"/>
      <c r="H192" s="272">
        <v>40909</v>
      </c>
      <c r="I192" s="272">
        <v>50405</v>
      </c>
      <c r="J192" s="269"/>
      <c r="K192" s="269" t="s">
        <v>1370</v>
      </c>
      <c r="L192" s="273"/>
      <c r="M192" s="238">
        <v>1</v>
      </c>
      <c r="N192" s="269" t="s">
        <v>1371</v>
      </c>
      <c r="O192" s="269" t="s">
        <v>82</v>
      </c>
      <c r="P192" s="269" t="s">
        <v>1372</v>
      </c>
      <c r="Q192" s="269"/>
      <c r="R192" s="274">
        <v>1010200213</v>
      </c>
      <c r="S192" s="238">
        <v>223</v>
      </c>
      <c r="T192" s="269" t="s">
        <v>131</v>
      </c>
      <c r="U192" s="269">
        <v>361</v>
      </c>
      <c r="V192" s="275">
        <v>361</v>
      </c>
      <c r="W192" s="269">
        <v>0</v>
      </c>
      <c r="X192" s="276">
        <v>23743</v>
      </c>
      <c r="Y192" s="293"/>
      <c r="Z192" s="277">
        <v>380308.34</v>
      </c>
      <c r="AA192" s="277"/>
      <c r="AB192" s="278">
        <v>380308.34</v>
      </c>
      <c r="AC192" s="278">
        <v>380308.34</v>
      </c>
      <c r="AD192" s="278">
        <v>0</v>
      </c>
      <c r="AE192" s="278">
        <v>0</v>
      </c>
      <c r="AF192" s="278">
        <v>1053.4857063711911</v>
      </c>
      <c r="AG192" s="278">
        <v>1053.4857063711911</v>
      </c>
      <c r="AH192" s="278">
        <v>0</v>
      </c>
      <c r="AI192" s="279">
        <v>1053.4857063711911</v>
      </c>
      <c r="AJ192" s="277"/>
      <c r="AK192" s="280" t="e">
        <v>#REF!</v>
      </c>
      <c r="AL192" s="280" t="e">
        <v>#REF!</v>
      </c>
      <c r="AM192" s="281">
        <v>0</v>
      </c>
      <c r="AN192" s="281">
        <v>0</v>
      </c>
      <c r="AO192" s="281">
        <v>0</v>
      </c>
      <c r="AP192" s="282">
        <v>0</v>
      </c>
      <c r="AQ192" s="282">
        <v>0</v>
      </c>
      <c r="AR192" s="282">
        <v>0</v>
      </c>
      <c r="AS192" s="282">
        <v>0</v>
      </c>
      <c r="AT192" s="282">
        <v>0</v>
      </c>
      <c r="AU192" s="282">
        <v>0</v>
      </c>
      <c r="AV192" s="282">
        <v>0</v>
      </c>
      <c r="AW192" s="282">
        <v>0</v>
      </c>
      <c r="AX192" s="282">
        <v>0</v>
      </c>
      <c r="AY192" s="282">
        <v>0</v>
      </c>
      <c r="AZ192" s="282">
        <v>0</v>
      </c>
      <c r="BA192" s="282">
        <v>0</v>
      </c>
      <c r="BB192" s="281">
        <v>0</v>
      </c>
      <c r="BC192" s="281">
        <v>0</v>
      </c>
      <c r="BD192" s="283"/>
      <c r="BE192" s="284">
        <v>0.02</v>
      </c>
      <c r="BF192" s="280">
        <v>0</v>
      </c>
      <c r="BG192" s="285"/>
      <c r="BH192" s="286"/>
      <c r="BI192" s="285"/>
      <c r="BJ192" s="280">
        <v>0</v>
      </c>
      <c r="BK192" s="280">
        <v>0</v>
      </c>
      <c r="BL192" s="283"/>
      <c r="BM192" s="287">
        <v>0</v>
      </c>
      <c r="BN192" s="280">
        <v>0</v>
      </c>
      <c r="BO192" s="280">
        <v>0</v>
      </c>
      <c r="BP192" s="280" t="e">
        <v>#REF!</v>
      </c>
      <c r="BQ192" s="288" t="e">
        <v>#REF!</v>
      </c>
      <c r="BR192" s="289"/>
      <c r="BS192" s="290" t="e">
        <v>#REF!</v>
      </c>
      <c r="BU192" s="291">
        <v>0</v>
      </c>
      <c r="BV192" s="291">
        <v>0</v>
      </c>
      <c r="BW192" s="292">
        <v>0</v>
      </c>
      <c r="BX192" s="238" t="s">
        <v>859</v>
      </c>
      <c r="BY192" s="435">
        <f t="shared" si="4"/>
        <v>1</v>
      </c>
      <c r="BZ192" s="435">
        <v>1</v>
      </c>
      <c r="CA192" s="436">
        <f t="shared" si="5"/>
        <v>0</v>
      </c>
    </row>
    <row r="193" spans="1:79" s="268" customFormat="1" ht="31.5">
      <c r="A193" s="269">
        <v>180</v>
      </c>
      <c r="B193" s="269" t="s">
        <v>862</v>
      </c>
      <c r="C193" s="269" t="s">
        <v>95</v>
      </c>
      <c r="D193" s="271" t="s">
        <v>863</v>
      </c>
      <c r="E193" s="272">
        <v>41058</v>
      </c>
      <c r="F193" s="238">
        <v>5</v>
      </c>
      <c r="G193" s="296">
        <v>41188</v>
      </c>
      <c r="H193" s="272">
        <v>40909</v>
      </c>
      <c r="I193" s="272">
        <v>50405</v>
      </c>
      <c r="J193" s="269"/>
      <c r="K193" s="269" t="s">
        <v>1373</v>
      </c>
      <c r="L193" s="273"/>
      <c r="M193" s="238">
        <v>1</v>
      </c>
      <c r="N193" s="269" t="s">
        <v>1374</v>
      </c>
      <c r="O193" s="269" t="s">
        <v>82</v>
      </c>
      <c r="P193" s="269" t="s">
        <v>1375</v>
      </c>
      <c r="Q193" s="269"/>
      <c r="R193" s="274">
        <v>1010200214</v>
      </c>
      <c r="S193" s="238">
        <v>224</v>
      </c>
      <c r="T193" s="269" t="s">
        <v>131</v>
      </c>
      <c r="U193" s="269">
        <v>361</v>
      </c>
      <c r="V193" s="275">
        <v>361</v>
      </c>
      <c r="W193" s="269">
        <v>0</v>
      </c>
      <c r="X193" s="276">
        <v>41918</v>
      </c>
      <c r="Y193" s="293"/>
      <c r="Z193" s="277">
        <v>2675610.19</v>
      </c>
      <c r="AA193" s="277"/>
      <c r="AB193" s="278">
        <v>2675610.19</v>
      </c>
      <c r="AC193" s="278">
        <v>2675610.19</v>
      </c>
      <c r="AD193" s="278">
        <v>0</v>
      </c>
      <c r="AE193" s="278">
        <v>0</v>
      </c>
      <c r="AF193" s="278">
        <v>7411.6625761772848</v>
      </c>
      <c r="AG193" s="278">
        <v>7411.6625761772848</v>
      </c>
      <c r="AH193" s="278">
        <v>0</v>
      </c>
      <c r="AI193" s="279">
        <v>7411.6625761772848</v>
      </c>
      <c r="AJ193" s="277"/>
      <c r="AK193" s="280" t="e">
        <v>#REF!</v>
      </c>
      <c r="AL193" s="280" t="e">
        <v>#REF!</v>
      </c>
      <c r="AM193" s="281">
        <v>0</v>
      </c>
      <c r="AN193" s="281">
        <v>0</v>
      </c>
      <c r="AO193" s="281">
        <v>0</v>
      </c>
      <c r="AP193" s="282">
        <v>0</v>
      </c>
      <c r="AQ193" s="282">
        <v>0</v>
      </c>
      <c r="AR193" s="282">
        <v>0</v>
      </c>
      <c r="AS193" s="282">
        <v>0</v>
      </c>
      <c r="AT193" s="282">
        <v>0</v>
      </c>
      <c r="AU193" s="282">
        <v>0</v>
      </c>
      <c r="AV193" s="282">
        <v>0</v>
      </c>
      <c r="AW193" s="282">
        <v>0</v>
      </c>
      <c r="AX193" s="282">
        <v>0</v>
      </c>
      <c r="AY193" s="282">
        <v>0</v>
      </c>
      <c r="AZ193" s="282">
        <v>0</v>
      </c>
      <c r="BA193" s="282">
        <v>0</v>
      </c>
      <c r="BB193" s="281">
        <v>0</v>
      </c>
      <c r="BC193" s="281">
        <v>0</v>
      </c>
      <c r="BD193" s="283"/>
      <c r="BE193" s="284">
        <v>0.02</v>
      </c>
      <c r="BF193" s="280">
        <v>0</v>
      </c>
      <c r="BG193" s="285"/>
      <c r="BH193" s="286"/>
      <c r="BI193" s="285"/>
      <c r="BJ193" s="280">
        <v>0</v>
      </c>
      <c r="BK193" s="280">
        <v>0</v>
      </c>
      <c r="BL193" s="283"/>
      <c r="BM193" s="287">
        <v>0</v>
      </c>
      <c r="BN193" s="280">
        <v>0</v>
      </c>
      <c r="BO193" s="280">
        <v>0</v>
      </c>
      <c r="BP193" s="280" t="e">
        <v>#REF!</v>
      </c>
      <c r="BQ193" s="288" t="e">
        <v>#REF!</v>
      </c>
      <c r="BR193" s="289"/>
      <c r="BS193" s="290" t="e">
        <v>#REF!</v>
      </c>
      <c r="BU193" s="291">
        <v>0</v>
      </c>
      <c r="BV193" s="291">
        <v>0</v>
      </c>
      <c r="BW193" s="292">
        <v>0</v>
      </c>
      <c r="BX193" s="238" t="s">
        <v>859</v>
      </c>
      <c r="BY193" s="435">
        <f t="shared" si="4"/>
        <v>1</v>
      </c>
      <c r="BZ193" s="435">
        <v>1</v>
      </c>
      <c r="CA193" s="436">
        <f t="shared" si="5"/>
        <v>0</v>
      </c>
    </row>
    <row r="194" spans="1:79" s="268" customFormat="1" ht="31.5">
      <c r="A194" s="269">
        <v>181</v>
      </c>
      <c r="B194" s="269" t="s">
        <v>862</v>
      </c>
      <c r="C194" s="269" t="s">
        <v>95</v>
      </c>
      <c r="D194" s="271" t="s">
        <v>863</v>
      </c>
      <c r="E194" s="272">
        <v>41058</v>
      </c>
      <c r="F194" s="238"/>
      <c r="G194" s="238"/>
      <c r="H194" s="272">
        <v>40909</v>
      </c>
      <c r="I194" s="272">
        <v>50405</v>
      </c>
      <c r="J194" s="269"/>
      <c r="K194" s="269" t="s">
        <v>1376</v>
      </c>
      <c r="L194" s="273"/>
      <c r="M194" s="238">
        <v>1</v>
      </c>
      <c r="N194" s="269" t="s">
        <v>1377</v>
      </c>
      <c r="O194" s="269" t="s">
        <v>82</v>
      </c>
      <c r="P194" s="269" t="s">
        <v>1378</v>
      </c>
      <c r="Q194" s="269"/>
      <c r="R194" s="274">
        <v>1010200215</v>
      </c>
      <c r="S194" s="238">
        <v>225</v>
      </c>
      <c r="T194" s="269" t="s">
        <v>131</v>
      </c>
      <c r="U194" s="269">
        <v>361</v>
      </c>
      <c r="V194" s="275">
        <v>361</v>
      </c>
      <c r="W194" s="269">
        <v>0</v>
      </c>
      <c r="X194" s="276">
        <v>23743</v>
      </c>
      <c r="Y194" s="293"/>
      <c r="Z194" s="277">
        <v>380308.34</v>
      </c>
      <c r="AA194" s="277"/>
      <c r="AB194" s="278">
        <v>380308.34</v>
      </c>
      <c r="AC194" s="278">
        <v>380308.34</v>
      </c>
      <c r="AD194" s="278">
        <v>0</v>
      </c>
      <c r="AE194" s="278">
        <v>0</v>
      </c>
      <c r="AF194" s="278">
        <v>1053.4857063711911</v>
      </c>
      <c r="AG194" s="278">
        <v>1053.4857063711911</v>
      </c>
      <c r="AH194" s="278">
        <v>0</v>
      </c>
      <c r="AI194" s="279">
        <v>1053.4857063711911</v>
      </c>
      <c r="AJ194" s="277"/>
      <c r="AK194" s="280" t="e">
        <v>#REF!</v>
      </c>
      <c r="AL194" s="280" t="e">
        <v>#REF!</v>
      </c>
      <c r="AM194" s="281">
        <v>0</v>
      </c>
      <c r="AN194" s="281">
        <v>0</v>
      </c>
      <c r="AO194" s="281">
        <v>0</v>
      </c>
      <c r="AP194" s="282">
        <v>0</v>
      </c>
      <c r="AQ194" s="282">
        <v>0</v>
      </c>
      <c r="AR194" s="282">
        <v>0</v>
      </c>
      <c r="AS194" s="282">
        <v>0</v>
      </c>
      <c r="AT194" s="282">
        <v>0</v>
      </c>
      <c r="AU194" s="282">
        <v>0</v>
      </c>
      <c r="AV194" s="282">
        <v>0</v>
      </c>
      <c r="AW194" s="282">
        <v>0</v>
      </c>
      <c r="AX194" s="282">
        <v>0</v>
      </c>
      <c r="AY194" s="282">
        <v>0</v>
      </c>
      <c r="AZ194" s="282">
        <v>0</v>
      </c>
      <c r="BA194" s="282">
        <v>0</v>
      </c>
      <c r="BB194" s="281">
        <v>0</v>
      </c>
      <c r="BC194" s="281">
        <v>0</v>
      </c>
      <c r="BD194" s="283"/>
      <c r="BE194" s="284">
        <v>0.02</v>
      </c>
      <c r="BF194" s="280">
        <v>0</v>
      </c>
      <c r="BG194" s="285"/>
      <c r="BH194" s="286"/>
      <c r="BI194" s="285"/>
      <c r="BJ194" s="280">
        <v>0</v>
      </c>
      <c r="BK194" s="280">
        <v>0</v>
      </c>
      <c r="BL194" s="283"/>
      <c r="BM194" s="287">
        <v>0</v>
      </c>
      <c r="BN194" s="280">
        <v>0</v>
      </c>
      <c r="BO194" s="280">
        <v>0</v>
      </c>
      <c r="BP194" s="280" t="e">
        <v>#REF!</v>
      </c>
      <c r="BQ194" s="288" t="e">
        <v>#REF!</v>
      </c>
      <c r="BR194" s="289"/>
      <c r="BS194" s="290" t="e">
        <v>#REF!</v>
      </c>
      <c r="BU194" s="291">
        <v>0</v>
      </c>
      <c r="BV194" s="291">
        <v>0</v>
      </c>
      <c r="BW194" s="292">
        <v>0</v>
      </c>
      <c r="BX194" s="238" t="s">
        <v>859</v>
      </c>
      <c r="BY194" s="435">
        <f t="shared" si="4"/>
        <v>1</v>
      </c>
      <c r="BZ194" s="435">
        <v>1</v>
      </c>
      <c r="CA194" s="436">
        <f t="shared" si="5"/>
        <v>0</v>
      </c>
    </row>
    <row r="195" spans="1:79" s="268" customFormat="1" ht="31.5">
      <c r="A195" s="269">
        <v>182</v>
      </c>
      <c r="B195" s="269" t="s">
        <v>862</v>
      </c>
      <c r="C195" s="269" t="s">
        <v>95</v>
      </c>
      <c r="D195" s="271" t="s">
        <v>863</v>
      </c>
      <c r="E195" s="272">
        <v>41058</v>
      </c>
      <c r="F195" s="238"/>
      <c r="G195" s="238"/>
      <c r="H195" s="272">
        <v>40909</v>
      </c>
      <c r="I195" s="272">
        <v>50405</v>
      </c>
      <c r="J195" s="269"/>
      <c r="K195" s="269" t="s">
        <v>1379</v>
      </c>
      <c r="L195" s="273"/>
      <c r="M195" s="238">
        <v>1</v>
      </c>
      <c r="N195" s="269" t="s">
        <v>1380</v>
      </c>
      <c r="O195" s="269" t="s">
        <v>82</v>
      </c>
      <c r="P195" s="269" t="s">
        <v>1381</v>
      </c>
      <c r="Q195" s="269"/>
      <c r="R195" s="274">
        <v>1010200216</v>
      </c>
      <c r="S195" s="238">
        <v>226</v>
      </c>
      <c r="T195" s="269" t="s">
        <v>131</v>
      </c>
      <c r="U195" s="269">
        <v>361</v>
      </c>
      <c r="V195" s="275">
        <v>361</v>
      </c>
      <c r="W195" s="269">
        <v>0</v>
      </c>
      <c r="X195" s="276">
        <v>23743</v>
      </c>
      <c r="Y195" s="293"/>
      <c r="Z195" s="277">
        <v>380308.34</v>
      </c>
      <c r="AA195" s="277"/>
      <c r="AB195" s="278">
        <v>380308.34</v>
      </c>
      <c r="AC195" s="278">
        <v>380308.34</v>
      </c>
      <c r="AD195" s="278">
        <v>0</v>
      </c>
      <c r="AE195" s="278">
        <v>0</v>
      </c>
      <c r="AF195" s="278">
        <v>1053.4857063711911</v>
      </c>
      <c r="AG195" s="278">
        <v>1053.4857063711911</v>
      </c>
      <c r="AH195" s="278">
        <v>0</v>
      </c>
      <c r="AI195" s="279">
        <v>1053.4857063711911</v>
      </c>
      <c r="AJ195" s="277"/>
      <c r="AK195" s="280" t="e">
        <v>#REF!</v>
      </c>
      <c r="AL195" s="280" t="e">
        <v>#REF!</v>
      </c>
      <c r="AM195" s="281">
        <v>0</v>
      </c>
      <c r="AN195" s="281">
        <v>0</v>
      </c>
      <c r="AO195" s="281">
        <v>0</v>
      </c>
      <c r="AP195" s="282">
        <v>0</v>
      </c>
      <c r="AQ195" s="282">
        <v>0</v>
      </c>
      <c r="AR195" s="282">
        <v>0</v>
      </c>
      <c r="AS195" s="282">
        <v>0</v>
      </c>
      <c r="AT195" s="282">
        <v>0</v>
      </c>
      <c r="AU195" s="282">
        <v>0</v>
      </c>
      <c r="AV195" s="282">
        <v>0</v>
      </c>
      <c r="AW195" s="282">
        <v>0</v>
      </c>
      <c r="AX195" s="282">
        <v>0</v>
      </c>
      <c r="AY195" s="282">
        <v>0</v>
      </c>
      <c r="AZ195" s="282">
        <v>0</v>
      </c>
      <c r="BA195" s="282">
        <v>0</v>
      </c>
      <c r="BB195" s="281">
        <v>0</v>
      </c>
      <c r="BC195" s="281">
        <v>0</v>
      </c>
      <c r="BD195" s="283"/>
      <c r="BE195" s="284">
        <v>0.02</v>
      </c>
      <c r="BF195" s="280">
        <v>0</v>
      </c>
      <c r="BG195" s="285"/>
      <c r="BH195" s="286"/>
      <c r="BI195" s="285"/>
      <c r="BJ195" s="280">
        <v>0</v>
      </c>
      <c r="BK195" s="280">
        <v>0</v>
      </c>
      <c r="BL195" s="283"/>
      <c r="BM195" s="287">
        <v>0</v>
      </c>
      <c r="BN195" s="280">
        <v>0</v>
      </c>
      <c r="BO195" s="280">
        <v>0</v>
      </c>
      <c r="BP195" s="280" t="e">
        <v>#REF!</v>
      </c>
      <c r="BQ195" s="288" t="e">
        <v>#REF!</v>
      </c>
      <c r="BR195" s="289"/>
      <c r="BS195" s="290" t="e">
        <v>#REF!</v>
      </c>
      <c r="BU195" s="291">
        <v>0</v>
      </c>
      <c r="BV195" s="291">
        <v>0</v>
      </c>
      <c r="BW195" s="292">
        <v>0</v>
      </c>
      <c r="BX195" s="238" t="s">
        <v>859</v>
      </c>
      <c r="BY195" s="435">
        <f t="shared" si="4"/>
        <v>1</v>
      </c>
      <c r="BZ195" s="435">
        <v>1</v>
      </c>
      <c r="CA195" s="436">
        <f t="shared" si="5"/>
        <v>0</v>
      </c>
    </row>
    <row r="196" spans="1:79" s="268" customFormat="1" ht="31.5">
      <c r="A196" s="269">
        <v>183</v>
      </c>
      <c r="B196" s="269" t="s">
        <v>862</v>
      </c>
      <c r="C196" s="269" t="s">
        <v>95</v>
      </c>
      <c r="D196" s="271" t="s">
        <v>863</v>
      </c>
      <c r="E196" s="272">
        <v>41058</v>
      </c>
      <c r="F196" s="238"/>
      <c r="G196" s="238"/>
      <c r="H196" s="272">
        <v>40909</v>
      </c>
      <c r="I196" s="272">
        <v>50405</v>
      </c>
      <c r="J196" s="269"/>
      <c r="K196" s="269" t="s">
        <v>1382</v>
      </c>
      <c r="L196" s="273"/>
      <c r="M196" s="238">
        <v>1</v>
      </c>
      <c r="N196" s="269" t="s">
        <v>1383</v>
      </c>
      <c r="O196" s="269" t="s">
        <v>82</v>
      </c>
      <c r="P196" s="269" t="s">
        <v>1384</v>
      </c>
      <c r="Q196" s="269"/>
      <c r="R196" s="274">
        <v>1010200217</v>
      </c>
      <c r="S196" s="238">
        <v>227</v>
      </c>
      <c r="T196" s="269" t="s">
        <v>1385</v>
      </c>
      <c r="U196" s="269">
        <v>361</v>
      </c>
      <c r="V196" s="275">
        <v>361</v>
      </c>
      <c r="W196" s="269">
        <v>0</v>
      </c>
      <c r="X196" s="276">
        <v>27030</v>
      </c>
      <c r="Y196" s="293"/>
      <c r="Z196" s="277">
        <v>206686.73</v>
      </c>
      <c r="AA196" s="277"/>
      <c r="AB196" s="278">
        <v>206686.73</v>
      </c>
      <c r="AC196" s="278">
        <v>206686.73</v>
      </c>
      <c r="AD196" s="278">
        <v>0</v>
      </c>
      <c r="AE196" s="278">
        <v>0</v>
      </c>
      <c r="AF196" s="278">
        <v>572.53941828254847</v>
      </c>
      <c r="AG196" s="278">
        <v>572.53941828254847</v>
      </c>
      <c r="AH196" s="278">
        <v>0</v>
      </c>
      <c r="AI196" s="279">
        <v>572.53941828254847</v>
      </c>
      <c r="AJ196" s="277"/>
      <c r="AK196" s="280" t="e">
        <v>#REF!</v>
      </c>
      <c r="AL196" s="280" t="e">
        <v>#REF!</v>
      </c>
      <c r="AM196" s="281">
        <v>0</v>
      </c>
      <c r="AN196" s="281">
        <v>0</v>
      </c>
      <c r="AO196" s="281">
        <v>0</v>
      </c>
      <c r="AP196" s="282">
        <v>0</v>
      </c>
      <c r="AQ196" s="282">
        <v>0</v>
      </c>
      <c r="AR196" s="282">
        <v>0</v>
      </c>
      <c r="AS196" s="282">
        <v>0</v>
      </c>
      <c r="AT196" s="282">
        <v>0</v>
      </c>
      <c r="AU196" s="282">
        <v>0</v>
      </c>
      <c r="AV196" s="282">
        <v>0</v>
      </c>
      <c r="AW196" s="282">
        <v>0</v>
      </c>
      <c r="AX196" s="282">
        <v>0</v>
      </c>
      <c r="AY196" s="282">
        <v>0</v>
      </c>
      <c r="AZ196" s="282">
        <v>0</v>
      </c>
      <c r="BA196" s="282">
        <v>0</v>
      </c>
      <c r="BB196" s="281">
        <v>0</v>
      </c>
      <c r="BC196" s="281">
        <v>0</v>
      </c>
      <c r="BD196" s="283"/>
      <c r="BE196" s="284">
        <v>0.02</v>
      </c>
      <c r="BF196" s="280">
        <v>0</v>
      </c>
      <c r="BG196" s="285"/>
      <c r="BH196" s="286"/>
      <c r="BI196" s="285"/>
      <c r="BJ196" s="280">
        <v>0</v>
      </c>
      <c r="BK196" s="280">
        <v>0</v>
      </c>
      <c r="BL196" s="283"/>
      <c r="BM196" s="287">
        <v>0</v>
      </c>
      <c r="BN196" s="280">
        <v>0</v>
      </c>
      <c r="BO196" s="280">
        <v>0</v>
      </c>
      <c r="BP196" s="280" t="e">
        <v>#REF!</v>
      </c>
      <c r="BQ196" s="288" t="e">
        <v>#REF!</v>
      </c>
      <c r="BR196" s="289"/>
      <c r="BS196" s="290" t="e">
        <v>#REF!</v>
      </c>
      <c r="BU196" s="291">
        <v>0</v>
      </c>
      <c r="BV196" s="291">
        <v>0</v>
      </c>
      <c r="BW196" s="292">
        <v>0</v>
      </c>
      <c r="BX196" s="238" t="s">
        <v>859</v>
      </c>
      <c r="BY196" s="435">
        <f t="shared" si="4"/>
        <v>1</v>
      </c>
      <c r="BZ196" s="435">
        <v>1</v>
      </c>
      <c r="CA196" s="436">
        <f t="shared" si="5"/>
        <v>0</v>
      </c>
    </row>
    <row r="197" spans="1:79" s="268" customFormat="1" ht="31.5">
      <c r="A197" s="269">
        <v>184</v>
      </c>
      <c r="B197" s="269" t="s">
        <v>862</v>
      </c>
      <c r="C197" s="269" t="s">
        <v>95</v>
      </c>
      <c r="D197" s="271" t="s">
        <v>863</v>
      </c>
      <c r="E197" s="272">
        <v>41058</v>
      </c>
      <c r="F197" s="238"/>
      <c r="G197" s="238"/>
      <c r="H197" s="272">
        <v>40909</v>
      </c>
      <c r="I197" s="272">
        <v>50405</v>
      </c>
      <c r="J197" s="269"/>
      <c r="K197" s="269" t="s">
        <v>1386</v>
      </c>
      <c r="L197" s="273"/>
      <c r="M197" s="238">
        <v>1</v>
      </c>
      <c r="N197" s="269" t="s">
        <v>1387</v>
      </c>
      <c r="O197" s="269" t="s">
        <v>82</v>
      </c>
      <c r="P197" s="269" t="s">
        <v>1388</v>
      </c>
      <c r="Q197" s="269"/>
      <c r="R197" s="274">
        <v>1010200218</v>
      </c>
      <c r="S197" s="238">
        <v>228</v>
      </c>
      <c r="T197" s="269" t="s">
        <v>131</v>
      </c>
      <c r="U197" s="269">
        <v>361</v>
      </c>
      <c r="V197" s="275">
        <v>361</v>
      </c>
      <c r="W197" s="269">
        <v>0</v>
      </c>
      <c r="X197" s="276">
        <v>24473</v>
      </c>
      <c r="Y197" s="293"/>
      <c r="Z197" s="277">
        <v>380308.34</v>
      </c>
      <c r="AA197" s="277"/>
      <c r="AB197" s="278">
        <v>380308.34</v>
      </c>
      <c r="AC197" s="278">
        <v>380308.34</v>
      </c>
      <c r="AD197" s="278">
        <v>0</v>
      </c>
      <c r="AE197" s="278">
        <v>0</v>
      </c>
      <c r="AF197" s="278">
        <v>1053.4857063711911</v>
      </c>
      <c r="AG197" s="278">
        <v>1053.4857063711911</v>
      </c>
      <c r="AH197" s="278">
        <v>0</v>
      </c>
      <c r="AI197" s="279">
        <v>1053.4857063711911</v>
      </c>
      <c r="AJ197" s="277"/>
      <c r="AK197" s="280" t="e">
        <v>#REF!</v>
      </c>
      <c r="AL197" s="280" t="e">
        <v>#REF!</v>
      </c>
      <c r="AM197" s="281">
        <v>0</v>
      </c>
      <c r="AN197" s="281">
        <v>0</v>
      </c>
      <c r="AO197" s="281">
        <v>0</v>
      </c>
      <c r="AP197" s="282">
        <v>0</v>
      </c>
      <c r="AQ197" s="282">
        <v>0</v>
      </c>
      <c r="AR197" s="282">
        <v>0</v>
      </c>
      <c r="AS197" s="282">
        <v>0</v>
      </c>
      <c r="AT197" s="282">
        <v>0</v>
      </c>
      <c r="AU197" s="282">
        <v>0</v>
      </c>
      <c r="AV197" s="282">
        <v>0</v>
      </c>
      <c r="AW197" s="282">
        <v>0</v>
      </c>
      <c r="AX197" s="282">
        <v>0</v>
      </c>
      <c r="AY197" s="282">
        <v>0</v>
      </c>
      <c r="AZ197" s="282">
        <v>0</v>
      </c>
      <c r="BA197" s="282">
        <v>0</v>
      </c>
      <c r="BB197" s="281">
        <v>0</v>
      </c>
      <c r="BC197" s="281">
        <v>0</v>
      </c>
      <c r="BD197" s="283"/>
      <c r="BE197" s="284">
        <v>0.02</v>
      </c>
      <c r="BF197" s="280">
        <v>0</v>
      </c>
      <c r="BG197" s="285"/>
      <c r="BH197" s="286"/>
      <c r="BI197" s="285"/>
      <c r="BJ197" s="280">
        <v>0</v>
      </c>
      <c r="BK197" s="280">
        <v>0</v>
      </c>
      <c r="BL197" s="283"/>
      <c r="BM197" s="287">
        <v>0</v>
      </c>
      <c r="BN197" s="280">
        <v>0</v>
      </c>
      <c r="BO197" s="280">
        <v>0</v>
      </c>
      <c r="BP197" s="280" t="e">
        <v>#REF!</v>
      </c>
      <c r="BQ197" s="288" t="e">
        <v>#REF!</v>
      </c>
      <c r="BR197" s="289"/>
      <c r="BS197" s="290" t="e">
        <v>#REF!</v>
      </c>
      <c r="BU197" s="291">
        <v>0</v>
      </c>
      <c r="BV197" s="291">
        <v>0</v>
      </c>
      <c r="BW197" s="292">
        <v>0</v>
      </c>
      <c r="BX197" s="238" t="s">
        <v>859</v>
      </c>
      <c r="BY197" s="435">
        <f t="shared" si="4"/>
        <v>1</v>
      </c>
      <c r="BZ197" s="435">
        <v>1</v>
      </c>
      <c r="CA197" s="436">
        <f t="shared" si="5"/>
        <v>0</v>
      </c>
    </row>
    <row r="198" spans="1:79" s="268" customFormat="1" ht="31.5">
      <c r="A198" s="269">
        <v>185</v>
      </c>
      <c r="B198" s="269" t="s">
        <v>862</v>
      </c>
      <c r="C198" s="269" t="s">
        <v>95</v>
      </c>
      <c r="D198" s="271" t="s">
        <v>863</v>
      </c>
      <c r="E198" s="272">
        <v>41058</v>
      </c>
      <c r="F198" s="238"/>
      <c r="G198" s="238"/>
      <c r="H198" s="272">
        <v>40909</v>
      </c>
      <c r="I198" s="272">
        <v>50405</v>
      </c>
      <c r="J198" s="269"/>
      <c r="K198" s="269" t="s">
        <v>1389</v>
      </c>
      <c r="L198" s="273"/>
      <c r="M198" s="238">
        <v>1</v>
      </c>
      <c r="N198" s="269" t="s">
        <v>1390</v>
      </c>
      <c r="O198" s="269" t="s">
        <v>82</v>
      </c>
      <c r="P198" s="269" t="s">
        <v>1391</v>
      </c>
      <c r="Q198" s="269"/>
      <c r="R198" s="274">
        <v>1010200219</v>
      </c>
      <c r="S198" s="238">
        <v>229</v>
      </c>
      <c r="T198" s="269" t="s">
        <v>131</v>
      </c>
      <c r="U198" s="269">
        <v>361</v>
      </c>
      <c r="V198" s="275">
        <v>361</v>
      </c>
      <c r="W198" s="269">
        <v>0</v>
      </c>
      <c r="X198" s="276">
        <v>24108</v>
      </c>
      <c r="Y198" s="293"/>
      <c r="Z198" s="277">
        <v>380308.34</v>
      </c>
      <c r="AA198" s="277"/>
      <c r="AB198" s="278">
        <v>380308.34</v>
      </c>
      <c r="AC198" s="278">
        <v>380308.34</v>
      </c>
      <c r="AD198" s="278">
        <v>0</v>
      </c>
      <c r="AE198" s="278">
        <v>0</v>
      </c>
      <c r="AF198" s="278">
        <v>1053.4857063711911</v>
      </c>
      <c r="AG198" s="278">
        <v>1053.4857063711911</v>
      </c>
      <c r="AH198" s="278">
        <v>0</v>
      </c>
      <c r="AI198" s="279">
        <v>1053.4857063711911</v>
      </c>
      <c r="AJ198" s="277"/>
      <c r="AK198" s="280" t="e">
        <v>#REF!</v>
      </c>
      <c r="AL198" s="280" t="e">
        <v>#REF!</v>
      </c>
      <c r="AM198" s="281">
        <v>0</v>
      </c>
      <c r="AN198" s="281">
        <v>0</v>
      </c>
      <c r="AO198" s="281">
        <v>0</v>
      </c>
      <c r="AP198" s="282">
        <v>0</v>
      </c>
      <c r="AQ198" s="282">
        <v>0</v>
      </c>
      <c r="AR198" s="282">
        <v>0</v>
      </c>
      <c r="AS198" s="282">
        <v>0</v>
      </c>
      <c r="AT198" s="282">
        <v>0</v>
      </c>
      <c r="AU198" s="282">
        <v>0</v>
      </c>
      <c r="AV198" s="282">
        <v>0</v>
      </c>
      <c r="AW198" s="282">
        <v>0</v>
      </c>
      <c r="AX198" s="282">
        <v>0</v>
      </c>
      <c r="AY198" s="282">
        <v>0</v>
      </c>
      <c r="AZ198" s="282">
        <v>0</v>
      </c>
      <c r="BA198" s="282">
        <v>0</v>
      </c>
      <c r="BB198" s="281">
        <v>0</v>
      </c>
      <c r="BC198" s="281">
        <v>0</v>
      </c>
      <c r="BD198" s="283"/>
      <c r="BE198" s="284">
        <v>0.02</v>
      </c>
      <c r="BF198" s="280">
        <v>0</v>
      </c>
      <c r="BG198" s="285"/>
      <c r="BH198" s="286"/>
      <c r="BI198" s="285"/>
      <c r="BJ198" s="280">
        <v>0</v>
      </c>
      <c r="BK198" s="280">
        <v>0</v>
      </c>
      <c r="BL198" s="283"/>
      <c r="BM198" s="287">
        <v>0</v>
      </c>
      <c r="BN198" s="280">
        <v>0</v>
      </c>
      <c r="BO198" s="280">
        <v>0</v>
      </c>
      <c r="BP198" s="280" t="e">
        <v>#REF!</v>
      </c>
      <c r="BQ198" s="288" t="e">
        <v>#REF!</v>
      </c>
      <c r="BR198" s="289"/>
      <c r="BS198" s="290" t="e">
        <v>#REF!</v>
      </c>
      <c r="BU198" s="291">
        <v>0</v>
      </c>
      <c r="BV198" s="291">
        <v>0</v>
      </c>
      <c r="BW198" s="292">
        <v>0</v>
      </c>
      <c r="BX198" s="238" t="s">
        <v>859</v>
      </c>
      <c r="BY198" s="435">
        <f t="shared" si="4"/>
        <v>1</v>
      </c>
      <c r="BZ198" s="435">
        <v>1</v>
      </c>
      <c r="CA198" s="436">
        <f t="shared" si="5"/>
        <v>0</v>
      </c>
    </row>
    <row r="199" spans="1:79" s="268" customFormat="1" ht="31.5">
      <c r="A199" s="269">
        <v>186</v>
      </c>
      <c r="B199" s="269" t="s">
        <v>862</v>
      </c>
      <c r="C199" s="269" t="s">
        <v>95</v>
      </c>
      <c r="D199" s="271" t="s">
        <v>863</v>
      </c>
      <c r="E199" s="272">
        <v>41058</v>
      </c>
      <c r="F199" s="238"/>
      <c r="G199" s="238"/>
      <c r="H199" s="272">
        <v>40909</v>
      </c>
      <c r="I199" s="272">
        <v>50405</v>
      </c>
      <c r="J199" s="269"/>
      <c r="K199" s="269" t="s">
        <v>1392</v>
      </c>
      <c r="L199" s="273"/>
      <c r="M199" s="238">
        <v>1</v>
      </c>
      <c r="N199" s="269" t="s">
        <v>1393</v>
      </c>
      <c r="O199" s="269" t="s">
        <v>82</v>
      </c>
      <c r="P199" s="269" t="s">
        <v>1394</v>
      </c>
      <c r="Q199" s="269"/>
      <c r="R199" s="274">
        <v>1010200220</v>
      </c>
      <c r="S199" s="238">
        <v>230</v>
      </c>
      <c r="T199" s="269" t="s">
        <v>131</v>
      </c>
      <c r="U199" s="269">
        <v>361</v>
      </c>
      <c r="V199" s="275">
        <v>361</v>
      </c>
      <c r="W199" s="269">
        <v>0</v>
      </c>
      <c r="X199" s="276">
        <v>24108</v>
      </c>
      <c r="Y199" s="293"/>
      <c r="Z199" s="277">
        <v>380308.34</v>
      </c>
      <c r="AA199" s="277"/>
      <c r="AB199" s="278">
        <v>380308.34</v>
      </c>
      <c r="AC199" s="278">
        <v>380308.34</v>
      </c>
      <c r="AD199" s="278">
        <v>0</v>
      </c>
      <c r="AE199" s="278">
        <v>0</v>
      </c>
      <c r="AF199" s="278">
        <v>1053.4857063711911</v>
      </c>
      <c r="AG199" s="278">
        <v>1053.4857063711911</v>
      </c>
      <c r="AH199" s="278">
        <v>0</v>
      </c>
      <c r="AI199" s="279">
        <v>1053.4857063711911</v>
      </c>
      <c r="AJ199" s="277"/>
      <c r="AK199" s="280" t="e">
        <v>#REF!</v>
      </c>
      <c r="AL199" s="280" t="e">
        <v>#REF!</v>
      </c>
      <c r="AM199" s="281">
        <v>0</v>
      </c>
      <c r="AN199" s="281">
        <v>0</v>
      </c>
      <c r="AO199" s="281">
        <v>0</v>
      </c>
      <c r="AP199" s="282">
        <v>0</v>
      </c>
      <c r="AQ199" s="282">
        <v>0</v>
      </c>
      <c r="AR199" s="282">
        <v>0</v>
      </c>
      <c r="AS199" s="282">
        <v>0</v>
      </c>
      <c r="AT199" s="282">
        <v>0</v>
      </c>
      <c r="AU199" s="282">
        <v>0</v>
      </c>
      <c r="AV199" s="282">
        <v>0</v>
      </c>
      <c r="AW199" s="282">
        <v>0</v>
      </c>
      <c r="AX199" s="282">
        <v>0</v>
      </c>
      <c r="AY199" s="282">
        <v>0</v>
      </c>
      <c r="AZ199" s="282">
        <v>0</v>
      </c>
      <c r="BA199" s="282">
        <v>0</v>
      </c>
      <c r="BB199" s="281">
        <v>0</v>
      </c>
      <c r="BC199" s="281">
        <v>0</v>
      </c>
      <c r="BD199" s="283"/>
      <c r="BE199" s="284">
        <v>0.02</v>
      </c>
      <c r="BF199" s="280">
        <v>0</v>
      </c>
      <c r="BG199" s="285"/>
      <c r="BH199" s="286"/>
      <c r="BI199" s="285"/>
      <c r="BJ199" s="280">
        <v>0</v>
      </c>
      <c r="BK199" s="280">
        <v>0</v>
      </c>
      <c r="BL199" s="283"/>
      <c r="BM199" s="287">
        <v>0</v>
      </c>
      <c r="BN199" s="280">
        <v>0</v>
      </c>
      <c r="BO199" s="280">
        <v>0</v>
      </c>
      <c r="BP199" s="280" t="e">
        <v>#REF!</v>
      </c>
      <c r="BQ199" s="288" t="e">
        <v>#REF!</v>
      </c>
      <c r="BR199" s="289"/>
      <c r="BS199" s="290" t="e">
        <v>#REF!</v>
      </c>
      <c r="BU199" s="291">
        <v>0</v>
      </c>
      <c r="BV199" s="291">
        <v>0</v>
      </c>
      <c r="BW199" s="292">
        <v>0</v>
      </c>
      <c r="BX199" s="238" t="s">
        <v>859</v>
      </c>
      <c r="BY199" s="435">
        <f t="shared" si="4"/>
        <v>1</v>
      </c>
      <c r="BZ199" s="435">
        <v>1</v>
      </c>
      <c r="CA199" s="436">
        <f t="shared" si="5"/>
        <v>0</v>
      </c>
    </row>
    <row r="200" spans="1:79" s="268" customFormat="1" ht="31.5">
      <c r="A200" s="269">
        <v>187</v>
      </c>
      <c r="B200" s="269" t="s">
        <v>862</v>
      </c>
      <c r="C200" s="269" t="s">
        <v>95</v>
      </c>
      <c r="D200" s="271" t="s">
        <v>863</v>
      </c>
      <c r="E200" s="272">
        <v>41058</v>
      </c>
      <c r="F200" s="238"/>
      <c r="G200" s="238"/>
      <c r="H200" s="272">
        <v>40909</v>
      </c>
      <c r="I200" s="272">
        <v>50405</v>
      </c>
      <c r="J200" s="269"/>
      <c r="K200" s="269" t="s">
        <v>1395</v>
      </c>
      <c r="L200" s="273"/>
      <c r="M200" s="238">
        <v>1</v>
      </c>
      <c r="N200" s="269" t="s">
        <v>1396</v>
      </c>
      <c r="O200" s="269" t="s">
        <v>82</v>
      </c>
      <c r="P200" s="269" t="s">
        <v>1397</v>
      </c>
      <c r="Q200" s="269"/>
      <c r="R200" s="274">
        <v>1010200221</v>
      </c>
      <c r="S200" s="238">
        <v>231</v>
      </c>
      <c r="T200" s="269" t="s">
        <v>131</v>
      </c>
      <c r="U200" s="269">
        <v>361</v>
      </c>
      <c r="V200" s="275">
        <v>361</v>
      </c>
      <c r="W200" s="269">
        <v>0</v>
      </c>
      <c r="X200" s="276">
        <v>24108</v>
      </c>
      <c r="Y200" s="293"/>
      <c r="Z200" s="277">
        <v>380308.34</v>
      </c>
      <c r="AA200" s="277"/>
      <c r="AB200" s="278">
        <v>380308.34</v>
      </c>
      <c r="AC200" s="278">
        <v>380308.34</v>
      </c>
      <c r="AD200" s="278">
        <v>0</v>
      </c>
      <c r="AE200" s="278">
        <v>0</v>
      </c>
      <c r="AF200" s="278">
        <v>1053.4857063711911</v>
      </c>
      <c r="AG200" s="278">
        <v>1053.4857063711911</v>
      </c>
      <c r="AH200" s="278">
        <v>0</v>
      </c>
      <c r="AI200" s="279">
        <v>1053.4857063711911</v>
      </c>
      <c r="AJ200" s="277"/>
      <c r="AK200" s="280" t="e">
        <v>#REF!</v>
      </c>
      <c r="AL200" s="280" t="e">
        <v>#REF!</v>
      </c>
      <c r="AM200" s="281">
        <v>0</v>
      </c>
      <c r="AN200" s="281">
        <v>0</v>
      </c>
      <c r="AO200" s="281">
        <v>0</v>
      </c>
      <c r="AP200" s="282">
        <v>0</v>
      </c>
      <c r="AQ200" s="282">
        <v>0</v>
      </c>
      <c r="AR200" s="282">
        <v>0</v>
      </c>
      <c r="AS200" s="282">
        <v>0</v>
      </c>
      <c r="AT200" s="282">
        <v>0</v>
      </c>
      <c r="AU200" s="282">
        <v>0</v>
      </c>
      <c r="AV200" s="282">
        <v>0</v>
      </c>
      <c r="AW200" s="282">
        <v>0</v>
      </c>
      <c r="AX200" s="282">
        <v>0</v>
      </c>
      <c r="AY200" s="282">
        <v>0</v>
      </c>
      <c r="AZ200" s="282">
        <v>0</v>
      </c>
      <c r="BA200" s="282">
        <v>0</v>
      </c>
      <c r="BB200" s="281">
        <v>0</v>
      </c>
      <c r="BC200" s="281">
        <v>0</v>
      </c>
      <c r="BD200" s="283"/>
      <c r="BE200" s="284">
        <v>0.02</v>
      </c>
      <c r="BF200" s="280">
        <v>0</v>
      </c>
      <c r="BG200" s="285"/>
      <c r="BH200" s="286"/>
      <c r="BI200" s="285"/>
      <c r="BJ200" s="280">
        <v>0</v>
      </c>
      <c r="BK200" s="280">
        <v>0</v>
      </c>
      <c r="BL200" s="283"/>
      <c r="BM200" s="287">
        <v>0</v>
      </c>
      <c r="BN200" s="280">
        <v>0</v>
      </c>
      <c r="BO200" s="280">
        <v>0</v>
      </c>
      <c r="BP200" s="280" t="e">
        <v>#REF!</v>
      </c>
      <c r="BQ200" s="288" t="e">
        <v>#REF!</v>
      </c>
      <c r="BR200" s="289"/>
      <c r="BS200" s="290" t="e">
        <v>#REF!</v>
      </c>
      <c r="BU200" s="291">
        <v>0</v>
      </c>
      <c r="BV200" s="291">
        <v>0</v>
      </c>
      <c r="BW200" s="292">
        <v>0</v>
      </c>
      <c r="BX200" s="238" t="s">
        <v>859</v>
      </c>
      <c r="BY200" s="435">
        <f t="shared" si="4"/>
        <v>1</v>
      </c>
      <c r="BZ200" s="435">
        <v>1</v>
      </c>
      <c r="CA200" s="436">
        <f t="shared" si="5"/>
        <v>0</v>
      </c>
    </row>
    <row r="201" spans="1:79" s="268" customFormat="1" ht="31.5">
      <c r="A201" s="269">
        <v>188</v>
      </c>
      <c r="B201" s="269" t="s">
        <v>862</v>
      </c>
      <c r="C201" s="269" t="s">
        <v>95</v>
      </c>
      <c r="D201" s="271" t="s">
        <v>863</v>
      </c>
      <c r="E201" s="272">
        <v>41058</v>
      </c>
      <c r="F201" s="238"/>
      <c r="G201" s="238"/>
      <c r="H201" s="272">
        <v>40909</v>
      </c>
      <c r="I201" s="272">
        <v>50405</v>
      </c>
      <c r="J201" s="269"/>
      <c r="K201" s="269" t="s">
        <v>1398</v>
      </c>
      <c r="L201" s="273"/>
      <c r="M201" s="238">
        <v>1</v>
      </c>
      <c r="N201" s="269" t="s">
        <v>1399</v>
      </c>
      <c r="O201" s="269" t="s">
        <v>82</v>
      </c>
      <c r="P201" s="269" t="s">
        <v>1400</v>
      </c>
      <c r="Q201" s="269"/>
      <c r="R201" s="274">
        <v>1010200222</v>
      </c>
      <c r="S201" s="238">
        <v>232</v>
      </c>
      <c r="T201" s="269" t="s">
        <v>131</v>
      </c>
      <c r="U201" s="269">
        <v>361</v>
      </c>
      <c r="V201" s="275">
        <v>361</v>
      </c>
      <c r="W201" s="269">
        <v>0</v>
      </c>
      <c r="X201" s="276">
        <v>25934</v>
      </c>
      <c r="Y201" s="293"/>
      <c r="Z201" s="277">
        <v>380308.34</v>
      </c>
      <c r="AA201" s="277"/>
      <c r="AB201" s="278">
        <v>380308.34</v>
      </c>
      <c r="AC201" s="278">
        <v>380308.34</v>
      </c>
      <c r="AD201" s="278">
        <v>0</v>
      </c>
      <c r="AE201" s="278">
        <v>0</v>
      </c>
      <c r="AF201" s="278">
        <v>1053.4857063711911</v>
      </c>
      <c r="AG201" s="278">
        <v>1053.4857063711911</v>
      </c>
      <c r="AH201" s="278">
        <v>0</v>
      </c>
      <c r="AI201" s="279">
        <v>1053.4857063711911</v>
      </c>
      <c r="AJ201" s="277"/>
      <c r="AK201" s="280" t="e">
        <v>#REF!</v>
      </c>
      <c r="AL201" s="280" t="e">
        <v>#REF!</v>
      </c>
      <c r="AM201" s="281">
        <v>0</v>
      </c>
      <c r="AN201" s="281">
        <v>0</v>
      </c>
      <c r="AO201" s="281">
        <v>0</v>
      </c>
      <c r="AP201" s="282">
        <v>0</v>
      </c>
      <c r="AQ201" s="282">
        <v>0</v>
      </c>
      <c r="AR201" s="282">
        <v>0</v>
      </c>
      <c r="AS201" s="282">
        <v>0</v>
      </c>
      <c r="AT201" s="282">
        <v>0</v>
      </c>
      <c r="AU201" s="282">
        <v>0</v>
      </c>
      <c r="AV201" s="282">
        <v>0</v>
      </c>
      <c r="AW201" s="282">
        <v>0</v>
      </c>
      <c r="AX201" s="282">
        <v>0</v>
      </c>
      <c r="AY201" s="282">
        <v>0</v>
      </c>
      <c r="AZ201" s="282">
        <v>0</v>
      </c>
      <c r="BA201" s="282">
        <v>0</v>
      </c>
      <c r="BB201" s="281">
        <v>0</v>
      </c>
      <c r="BC201" s="281">
        <v>0</v>
      </c>
      <c r="BD201" s="283"/>
      <c r="BE201" s="284">
        <v>0.02</v>
      </c>
      <c r="BF201" s="280">
        <v>0</v>
      </c>
      <c r="BG201" s="285"/>
      <c r="BH201" s="286"/>
      <c r="BI201" s="285"/>
      <c r="BJ201" s="280">
        <v>0</v>
      </c>
      <c r="BK201" s="280">
        <v>0</v>
      </c>
      <c r="BL201" s="283"/>
      <c r="BM201" s="287">
        <v>0</v>
      </c>
      <c r="BN201" s="280">
        <v>0</v>
      </c>
      <c r="BO201" s="280">
        <v>0</v>
      </c>
      <c r="BP201" s="280" t="e">
        <v>#REF!</v>
      </c>
      <c r="BQ201" s="288" t="e">
        <v>#REF!</v>
      </c>
      <c r="BR201" s="289"/>
      <c r="BS201" s="290" t="e">
        <v>#REF!</v>
      </c>
      <c r="BU201" s="291">
        <v>0</v>
      </c>
      <c r="BV201" s="291">
        <v>0</v>
      </c>
      <c r="BW201" s="292">
        <v>0</v>
      </c>
      <c r="BX201" s="238" t="s">
        <v>859</v>
      </c>
      <c r="BY201" s="435">
        <f t="shared" si="4"/>
        <v>1</v>
      </c>
      <c r="BZ201" s="435">
        <v>1</v>
      </c>
      <c r="CA201" s="436">
        <f t="shared" si="5"/>
        <v>0</v>
      </c>
    </row>
    <row r="202" spans="1:79" s="268" customFormat="1" ht="31.5">
      <c r="A202" s="269">
        <v>189</v>
      </c>
      <c r="B202" s="269" t="s">
        <v>862</v>
      </c>
      <c r="C202" s="269" t="s">
        <v>95</v>
      </c>
      <c r="D202" s="271" t="s">
        <v>863</v>
      </c>
      <c r="E202" s="272">
        <v>41058</v>
      </c>
      <c r="F202" s="238"/>
      <c r="G202" s="238"/>
      <c r="H202" s="272">
        <v>40909</v>
      </c>
      <c r="I202" s="272">
        <v>50405</v>
      </c>
      <c r="J202" s="269"/>
      <c r="K202" s="269" t="s">
        <v>1401</v>
      </c>
      <c r="L202" s="273"/>
      <c r="M202" s="238">
        <v>1</v>
      </c>
      <c r="N202" s="269" t="s">
        <v>1402</v>
      </c>
      <c r="O202" s="269" t="s">
        <v>82</v>
      </c>
      <c r="P202" s="269" t="s">
        <v>1403</v>
      </c>
      <c r="Q202" s="269"/>
      <c r="R202" s="274">
        <v>1010200223</v>
      </c>
      <c r="S202" s="238">
        <v>233</v>
      </c>
      <c r="T202" s="269" t="s">
        <v>131</v>
      </c>
      <c r="U202" s="269">
        <v>361</v>
      </c>
      <c r="V202" s="275">
        <v>361</v>
      </c>
      <c r="W202" s="269">
        <v>0</v>
      </c>
      <c r="X202" s="276">
        <v>24473</v>
      </c>
      <c r="Y202" s="293"/>
      <c r="Z202" s="277">
        <v>380308.34</v>
      </c>
      <c r="AA202" s="277"/>
      <c r="AB202" s="278">
        <v>380308.34</v>
      </c>
      <c r="AC202" s="278">
        <v>380308.34</v>
      </c>
      <c r="AD202" s="278">
        <v>0</v>
      </c>
      <c r="AE202" s="278">
        <v>0</v>
      </c>
      <c r="AF202" s="278">
        <v>1053.4857063711911</v>
      </c>
      <c r="AG202" s="278">
        <v>1053.4857063711911</v>
      </c>
      <c r="AH202" s="278">
        <v>0</v>
      </c>
      <c r="AI202" s="279">
        <v>1053.4857063711911</v>
      </c>
      <c r="AJ202" s="277"/>
      <c r="AK202" s="280" t="e">
        <v>#REF!</v>
      </c>
      <c r="AL202" s="280" t="e">
        <v>#REF!</v>
      </c>
      <c r="AM202" s="281">
        <v>0</v>
      </c>
      <c r="AN202" s="281">
        <v>0</v>
      </c>
      <c r="AO202" s="281">
        <v>0</v>
      </c>
      <c r="AP202" s="282">
        <v>0</v>
      </c>
      <c r="AQ202" s="282">
        <v>0</v>
      </c>
      <c r="AR202" s="282">
        <v>0</v>
      </c>
      <c r="AS202" s="282">
        <v>0</v>
      </c>
      <c r="AT202" s="282">
        <v>0</v>
      </c>
      <c r="AU202" s="282">
        <v>0</v>
      </c>
      <c r="AV202" s="282">
        <v>0</v>
      </c>
      <c r="AW202" s="282">
        <v>0</v>
      </c>
      <c r="AX202" s="282">
        <v>0</v>
      </c>
      <c r="AY202" s="282">
        <v>0</v>
      </c>
      <c r="AZ202" s="282">
        <v>0</v>
      </c>
      <c r="BA202" s="282">
        <v>0</v>
      </c>
      <c r="BB202" s="281">
        <v>0</v>
      </c>
      <c r="BC202" s="281">
        <v>0</v>
      </c>
      <c r="BD202" s="283"/>
      <c r="BE202" s="284">
        <v>0.02</v>
      </c>
      <c r="BF202" s="280">
        <v>0</v>
      </c>
      <c r="BG202" s="285"/>
      <c r="BH202" s="286"/>
      <c r="BI202" s="285"/>
      <c r="BJ202" s="280">
        <v>0</v>
      </c>
      <c r="BK202" s="280">
        <v>0</v>
      </c>
      <c r="BL202" s="283"/>
      <c r="BM202" s="287">
        <v>0</v>
      </c>
      <c r="BN202" s="280">
        <v>0</v>
      </c>
      <c r="BO202" s="280">
        <v>0</v>
      </c>
      <c r="BP202" s="280" t="e">
        <v>#REF!</v>
      </c>
      <c r="BQ202" s="288" t="e">
        <v>#REF!</v>
      </c>
      <c r="BR202" s="289"/>
      <c r="BS202" s="290" t="e">
        <v>#REF!</v>
      </c>
      <c r="BU202" s="291">
        <v>0</v>
      </c>
      <c r="BV202" s="291">
        <v>0</v>
      </c>
      <c r="BW202" s="292">
        <v>0</v>
      </c>
      <c r="BX202" s="238" t="s">
        <v>859</v>
      </c>
      <c r="BY202" s="435">
        <f t="shared" si="4"/>
        <v>1</v>
      </c>
      <c r="BZ202" s="435">
        <v>1</v>
      </c>
      <c r="CA202" s="436">
        <f t="shared" si="5"/>
        <v>0</v>
      </c>
    </row>
    <row r="203" spans="1:79" s="268" customFormat="1" ht="31.5">
      <c r="A203" s="269">
        <v>190</v>
      </c>
      <c r="B203" s="269" t="s">
        <v>862</v>
      </c>
      <c r="C203" s="269" t="s">
        <v>95</v>
      </c>
      <c r="D203" s="271" t="s">
        <v>863</v>
      </c>
      <c r="E203" s="272">
        <v>41058</v>
      </c>
      <c r="F203" s="238"/>
      <c r="G203" s="238"/>
      <c r="H203" s="272">
        <v>40909</v>
      </c>
      <c r="I203" s="272">
        <v>50405</v>
      </c>
      <c r="J203" s="269"/>
      <c r="K203" s="269" t="s">
        <v>1404</v>
      </c>
      <c r="L203" s="273"/>
      <c r="M203" s="238">
        <v>1</v>
      </c>
      <c r="N203" s="269" t="s">
        <v>1405</v>
      </c>
      <c r="O203" s="269" t="s">
        <v>82</v>
      </c>
      <c r="P203" s="269" t="s">
        <v>1406</v>
      </c>
      <c r="Q203" s="269"/>
      <c r="R203" s="274">
        <v>1010200224</v>
      </c>
      <c r="S203" s="238">
        <v>234</v>
      </c>
      <c r="T203" s="269" t="s">
        <v>131</v>
      </c>
      <c r="U203" s="269">
        <v>361</v>
      </c>
      <c r="V203" s="275">
        <v>361</v>
      </c>
      <c r="W203" s="269">
        <v>0</v>
      </c>
      <c r="X203" s="276">
        <v>23012</v>
      </c>
      <c r="Y203" s="293"/>
      <c r="Z203" s="277">
        <v>380308.34</v>
      </c>
      <c r="AA203" s="277"/>
      <c r="AB203" s="278">
        <v>380308.34</v>
      </c>
      <c r="AC203" s="278">
        <v>380308.34</v>
      </c>
      <c r="AD203" s="278">
        <v>0</v>
      </c>
      <c r="AE203" s="278">
        <v>0</v>
      </c>
      <c r="AF203" s="278">
        <v>1053.4857063711911</v>
      </c>
      <c r="AG203" s="278">
        <v>1053.4857063711911</v>
      </c>
      <c r="AH203" s="278">
        <v>0</v>
      </c>
      <c r="AI203" s="279">
        <v>1053.4857063711911</v>
      </c>
      <c r="AJ203" s="277"/>
      <c r="AK203" s="280" t="e">
        <v>#REF!</v>
      </c>
      <c r="AL203" s="280" t="e">
        <v>#REF!</v>
      </c>
      <c r="AM203" s="281">
        <v>0</v>
      </c>
      <c r="AN203" s="281">
        <v>0</v>
      </c>
      <c r="AO203" s="281">
        <v>0</v>
      </c>
      <c r="AP203" s="282">
        <v>0</v>
      </c>
      <c r="AQ203" s="282">
        <v>0</v>
      </c>
      <c r="AR203" s="282">
        <v>0</v>
      </c>
      <c r="AS203" s="282">
        <v>0</v>
      </c>
      <c r="AT203" s="282">
        <v>0</v>
      </c>
      <c r="AU203" s="282">
        <v>0</v>
      </c>
      <c r="AV203" s="282">
        <v>0</v>
      </c>
      <c r="AW203" s="282">
        <v>0</v>
      </c>
      <c r="AX203" s="282">
        <v>0</v>
      </c>
      <c r="AY203" s="282">
        <v>0</v>
      </c>
      <c r="AZ203" s="282">
        <v>0</v>
      </c>
      <c r="BA203" s="282">
        <v>0</v>
      </c>
      <c r="BB203" s="281">
        <v>0</v>
      </c>
      <c r="BC203" s="281">
        <v>0</v>
      </c>
      <c r="BD203" s="283"/>
      <c r="BE203" s="284">
        <v>0.02</v>
      </c>
      <c r="BF203" s="280">
        <v>0</v>
      </c>
      <c r="BG203" s="285"/>
      <c r="BH203" s="286"/>
      <c r="BI203" s="285"/>
      <c r="BJ203" s="280">
        <v>0</v>
      </c>
      <c r="BK203" s="280">
        <v>0</v>
      </c>
      <c r="BL203" s="283"/>
      <c r="BM203" s="287">
        <v>0</v>
      </c>
      <c r="BN203" s="280">
        <v>0</v>
      </c>
      <c r="BO203" s="280">
        <v>0</v>
      </c>
      <c r="BP203" s="280" t="e">
        <v>#REF!</v>
      </c>
      <c r="BQ203" s="288" t="e">
        <v>#REF!</v>
      </c>
      <c r="BR203" s="289"/>
      <c r="BS203" s="290" t="e">
        <v>#REF!</v>
      </c>
      <c r="BU203" s="291">
        <v>0</v>
      </c>
      <c r="BV203" s="291">
        <v>0</v>
      </c>
      <c r="BW203" s="292">
        <v>0</v>
      </c>
      <c r="BX203" s="238" t="s">
        <v>859</v>
      </c>
      <c r="BY203" s="435">
        <f t="shared" si="4"/>
        <v>1</v>
      </c>
      <c r="BZ203" s="435">
        <v>1</v>
      </c>
      <c r="CA203" s="436">
        <f t="shared" si="5"/>
        <v>0</v>
      </c>
    </row>
    <row r="204" spans="1:79" s="268" customFormat="1" ht="31.5">
      <c r="A204" s="269">
        <v>191</v>
      </c>
      <c r="B204" s="269" t="s">
        <v>862</v>
      </c>
      <c r="C204" s="269" t="s">
        <v>95</v>
      </c>
      <c r="D204" s="271" t="s">
        <v>863</v>
      </c>
      <c r="E204" s="272">
        <v>41058</v>
      </c>
      <c r="F204" s="238"/>
      <c r="G204" s="238"/>
      <c r="H204" s="272">
        <v>40909</v>
      </c>
      <c r="I204" s="272">
        <v>50405</v>
      </c>
      <c r="J204" s="269"/>
      <c r="K204" s="269" t="s">
        <v>1407</v>
      </c>
      <c r="L204" s="273"/>
      <c r="M204" s="238">
        <v>1</v>
      </c>
      <c r="N204" s="269" t="s">
        <v>1408</v>
      </c>
      <c r="O204" s="269" t="s">
        <v>82</v>
      </c>
      <c r="P204" s="269" t="s">
        <v>1409</v>
      </c>
      <c r="Q204" s="269"/>
      <c r="R204" s="274">
        <v>1010200225</v>
      </c>
      <c r="S204" s="238">
        <v>235</v>
      </c>
      <c r="T204" s="269" t="s">
        <v>131</v>
      </c>
      <c r="U204" s="269">
        <v>361</v>
      </c>
      <c r="V204" s="275">
        <v>361</v>
      </c>
      <c r="W204" s="269">
        <v>0</v>
      </c>
      <c r="X204" s="276">
        <v>24473</v>
      </c>
      <c r="Y204" s="293"/>
      <c r="Z204" s="277">
        <v>380308.34</v>
      </c>
      <c r="AA204" s="277"/>
      <c r="AB204" s="278">
        <v>380308.34</v>
      </c>
      <c r="AC204" s="278">
        <v>380308.34</v>
      </c>
      <c r="AD204" s="278">
        <v>0</v>
      </c>
      <c r="AE204" s="278">
        <v>0</v>
      </c>
      <c r="AF204" s="278">
        <v>1053.4857063711911</v>
      </c>
      <c r="AG204" s="278">
        <v>1053.4857063711911</v>
      </c>
      <c r="AH204" s="278">
        <v>0</v>
      </c>
      <c r="AI204" s="279">
        <v>1053.4857063711911</v>
      </c>
      <c r="AJ204" s="277"/>
      <c r="AK204" s="280" t="e">
        <v>#REF!</v>
      </c>
      <c r="AL204" s="280" t="e">
        <v>#REF!</v>
      </c>
      <c r="AM204" s="281">
        <v>0</v>
      </c>
      <c r="AN204" s="281">
        <v>0</v>
      </c>
      <c r="AO204" s="281">
        <v>0</v>
      </c>
      <c r="AP204" s="282">
        <v>0</v>
      </c>
      <c r="AQ204" s="282">
        <v>0</v>
      </c>
      <c r="AR204" s="282">
        <v>0</v>
      </c>
      <c r="AS204" s="282">
        <v>0</v>
      </c>
      <c r="AT204" s="282">
        <v>0</v>
      </c>
      <c r="AU204" s="282">
        <v>0</v>
      </c>
      <c r="AV204" s="282">
        <v>0</v>
      </c>
      <c r="AW204" s="282">
        <v>0</v>
      </c>
      <c r="AX204" s="282">
        <v>0</v>
      </c>
      <c r="AY204" s="282">
        <v>0</v>
      </c>
      <c r="AZ204" s="282">
        <v>0</v>
      </c>
      <c r="BA204" s="282">
        <v>0</v>
      </c>
      <c r="BB204" s="281">
        <v>0</v>
      </c>
      <c r="BC204" s="281">
        <v>0</v>
      </c>
      <c r="BD204" s="283"/>
      <c r="BE204" s="284">
        <v>0.02</v>
      </c>
      <c r="BF204" s="280">
        <v>0</v>
      </c>
      <c r="BG204" s="285"/>
      <c r="BH204" s="286"/>
      <c r="BI204" s="285"/>
      <c r="BJ204" s="280">
        <v>0</v>
      </c>
      <c r="BK204" s="280">
        <v>0</v>
      </c>
      <c r="BL204" s="283"/>
      <c r="BM204" s="287">
        <v>0</v>
      </c>
      <c r="BN204" s="280">
        <v>0</v>
      </c>
      <c r="BO204" s="280">
        <v>0</v>
      </c>
      <c r="BP204" s="280" t="e">
        <v>#REF!</v>
      </c>
      <c r="BQ204" s="288" t="e">
        <v>#REF!</v>
      </c>
      <c r="BR204" s="289"/>
      <c r="BS204" s="290" t="e">
        <v>#REF!</v>
      </c>
      <c r="BU204" s="291">
        <v>0</v>
      </c>
      <c r="BV204" s="291">
        <v>0</v>
      </c>
      <c r="BW204" s="292">
        <v>0</v>
      </c>
      <c r="BX204" s="238" t="s">
        <v>859</v>
      </c>
      <c r="BY204" s="435">
        <f t="shared" si="4"/>
        <v>1</v>
      </c>
      <c r="BZ204" s="435">
        <v>1</v>
      </c>
      <c r="CA204" s="436">
        <f t="shared" si="5"/>
        <v>0</v>
      </c>
    </row>
    <row r="205" spans="1:79" s="268" customFormat="1" ht="31.5">
      <c r="A205" s="269">
        <v>192</v>
      </c>
      <c r="B205" s="269" t="s">
        <v>862</v>
      </c>
      <c r="C205" s="269" t="s">
        <v>95</v>
      </c>
      <c r="D205" s="271" t="s">
        <v>863</v>
      </c>
      <c r="E205" s="272">
        <v>41058</v>
      </c>
      <c r="F205" s="238"/>
      <c r="G205" s="238"/>
      <c r="H205" s="272">
        <v>40909</v>
      </c>
      <c r="I205" s="272">
        <v>50405</v>
      </c>
      <c r="J205" s="269"/>
      <c r="K205" s="269" t="s">
        <v>1410</v>
      </c>
      <c r="L205" s="273"/>
      <c r="M205" s="238">
        <v>1</v>
      </c>
      <c r="N205" s="269" t="s">
        <v>1411</v>
      </c>
      <c r="O205" s="269" t="s">
        <v>82</v>
      </c>
      <c r="P205" s="269" t="s">
        <v>1412</v>
      </c>
      <c r="Q205" s="269"/>
      <c r="R205" s="274">
        <v>1010200226</v>
      </c>
      <c r="S205" s="238">
        <v>236</v>
      </c>
      <c r="T205" s="269" t="s">
        <v>131</v>
      </c>
      <c r="U205" s="269">
        <v>361</v>
      </c>
      <c r="V205" s="275">
        <v>361</v>
      </c>
      <c r="W205" s="269">
        <v>0</v>
      </c>
      <c r="X205" s="276">
        <v>24473</v>
      </c>
      <c r="Y205" s="293"/>
      <c r="Z205" s="277">
        <v>380308.34</v>
      </c>
      <c r="AA205" s="277"/>
      <c r="AB205" s="278">
        <v>380308.34</v>
      </c>
      <c r="AC205" s="278">
        <v>380308.34</v>
      </c>
      <c r="AD205" s="278">
        <v>0</v>
      </c>
      <c r="AE205" s="278">
        <v>0</v>
      </c>
      <c r="AF205" s="278">
        <v>1053.4857063711911</v>
      </c>
      <c r="AG205" s="278">
        <v>1053.4857063711911</v>
      </c>
      <c r="AH205" s="278">
        <v>0</v>
      </c>
      <c r="AI205" s="279">
        <v>1053.4857063711911</v>
      </c>
      <c r="AJ205" s="277"/>
      <c r="AK205" s="280" t="e">
        <v>#REF!</v>
      </c>
      <c r="AL205" s="280" t="e">
        <v>#REF!</v>
      </c>
      <c r="AM205" s="281">
        <v>0</v>
      </c>
      <c r="AN205" s="281">
        <v>0</v>
      </c>
      <c r="AO205" s="281">
        <v>0</v>
      </c>
      <c r="AP205" s="282">
        <v>0</v>
      </c>
      <c r="AQ205" s="282">
        <v>0</v>
      </c>
      <c r="AR205" s="282">
        <v>0</v>
      </c>
      <c r="AS205" s="282">
        <v>0</v>
      </c>
      <c r="AT205" s="282">
        <v>0</v>
      </c>
      <c r="AU205" s="282">
        <v>0</v>
      </c>
      <c r="AV205" s="282">
        <v>0</v>
      </c>
      <c r="AW205" s="282">
        <v>0</v>
      </c>
      <c r="AX205" s="282">
        <v>0</v>
      </c>
      <c r="AY205" s="282">
        <v>0</v>
      </c>
      <c r="AZ205" s="282">
        <v>0</v>
      </c>
      <c r="BA205" s="282">
        <v>0</v>
      </c>
      <c r="BB205" s="281">
        <v>0</v>
      </c>
      <c r="BC205" s="281">
        <v>0</v>
      </c>
      <c r="BD205" s="283"/>
      <c r="BE205" s="284">
        <v>0.02</v>
      </c>
      <c r="BF205" s="280">
        <v>0</v>
      </c>
      <c r="BG205" s="285"/>
      <c r="BH205" s="286"/>
      <c r="BI205" s="285"/>
      <c r="BJ205" s="280">
        <v>0</v>
      </c>
      <c r="BK205" s="280">
        <v>0</v>
      </c>
      <c r="BL205" s="283"/>
      <c r="BM205" s="287">
        <v>0</v>
      </c>
      <c r="BN205" s="280">
        <v>0</v>
      </c>
      <c r="BO205" s="280">
        <v>0</v>
      </c>
      <c r="BP205" s="280" t="e">
        <v>#REF!</v>
      </c>
      <c r="BQ205" s="288" t="e">
        <v>#REF!</v>
      </c>
      <c r="BR205" s="289"/>
      <c r="BS205" s="290" t="e">
        <v>#REF!</v>
      </c>
      <c r="BU205" s="291">
        <v>0</v>
      </c>
      <c r="BV205" s="291">
        <v>0</v>
      </c>
      <c r="BW205" s="292">
        <v>0</v>
      </c>
      <c r="BX205" s="238" t="s">
        <v>859</v>
      </c>
      <c r="BY205" s="435">
        <f t="shared" si="4"/>
        <v>1</v>
      </c>
      <c r="BZ205" s="435">
        <v>1</v>
      </c>
      <c r="CA205" s="436">
        <f t="shared" si="5"/>
        <v>0</v>
      </c>
    </row>
    <row r="206" spans="1:79" s="268" customFormat="1" ht="31.5">
      <c r="A206" s="269">
        <v>193</v>
      </c>
      <c r="B206" s="269" t="s">
        <v>862</v>
      </c>
      <c r="C206" s="269" t="s">
        <v>95</v>
      </c>
      <c r="D206" s="271" t="s">
        <v>863</v>
      </c>
      <c r="E206" s="272">
        <v>41058</v>
      </c>
      <c r="F206" s="238"/>
      <c r="G206" s="238"/>
      <c r="H206" s="272">
        <v>40909</v>
      </c>
      <c r="I206" s="272">
        <v>50405</v>
      </c>
      <c r="J206" s="269"/>
      <c r="K206" s="269" t="s">
        <v>1413</v>
      </c>
      <c r="L206" s="273"/>
      <c r="M206" s="238">
        <v>1</v>
      </c>
      <c r="N206" s="269" t="s">
        <v>1414</v>
      </c>
      <c r="O206" s="269" t="s">
        <v>82</v>
      </c>
      <c r="P206" s="269" t="s">
        <v>1415</v>
      </c>
      <c r="Q206" s="269"/>
      <c r="R206" s="274">
        <v>1010200227</v>
      </c>
      <c r="S206" s="238">
        <v>237</v>
      </c>
      <c r="T206" s="269" t="s">
        <v>131</v>
      </c>
      <c r="U206" s="269">
        <v>361</v>
      </c>
      <c r="V206" s="275">
        <v>361</v>
      </c>
      <c r="W206" s="269">
        <v>0</v>
      </c>
      <c r="X206" s="276">
        <v>24473</v>
      </c>
      <c r="Y206" s="293"/>
      <c r="Z206" s="277">
        <v>500376.22</v>
      </c>
      <c r="AA206" s="277"/>
      <c r="AB206" s="278">
        <v>500376.22</v>
      </c>
      <c r="AC206" s="278">
        <v>500376.22</v>
      </c>
      <c r="AD206" s="278">
        <v>0</v>
      </c>
      <c r="AE206" s="278">
        <v>0</v>
      </c>
      <c r="AF206" s="278">
        <v>1386.0837119113573</v>
      </c>
      <c r="AG206" s="278">
        <v>1386.0837119113573</v>
      </c>
      <c r="AH206" s="278">
        <v>0</v>
      </c>
      <c r="AI206" s="279">
        <v>1386.0837119113573</v>
      </c>
      <c r="AJ206" s="277"/>
      <c r="AK206" s="280" t="e">
        <v>#REF!</v>
      </c>
      <c r="AL206" s="280" t="e">
        <v>#REF!</v>
      </c>
      <c r="AM206" s="281">
        <v>0</v>
      </c>
      <c r="AN206" s="281">
        <v>0</v>
      </c>
      <c r="AO206" s="281">
        <v>0</v>
      </c>
      <c r="AP206" s="282">
        <v>0</v>
      </c>
      <c r="AQ206" s="282">
        <v>0</v>
      </c>
      <c r="AR206" s="282">
        <v>0</v>
      </c>
      <c r="AS206" s="282">
        <v>0</v>
      </c>
      <c r="AT206" s="282">
        <v>0</v>
      </c>
      <c r="AU206" s="282">
        <v>0</v>
      </c>
      <c r="AV206" s="282">
        <v>0</v>
      </c>
      <c r="AW206" s="282">
        <v>0</v>
      </c>
      <c r="AX206" s="282">
        <v>0</v>
      </c>
      <c r="AY206" s="282">
        <v>0</v>
      </c>
      <c r="AZ206" s="282">
        <v>0</v>
      </c>
      <c r="BA206" s="282">
        <v>0</v>
      </c>
      <c r="BB206" s="281">
        <v>0</v>
      </c>
      <c r="BC206" s="281">
        <v>0</v>
      </c>
      <c r="BD206" s="283"/>
      <c r="BE206" s="284">
        <v>0.02</v>
      </c>
      <c r="BF206" s="280">
        <v>0</v>
      </c>
      <c r="BG206" s="285"/>
      <c r="BH206" s="286"/>
      <c r="BI206" s="285"/>
      <c r="BJ206" s="280">
        <v>0</v>
      </c>
      <c r="BK206" s="280">
        <v>0</v>
      </c>
      <c r="BL206" s="283"/>
      <c r="BM206" s="287">
        <v>0</v>
      </c>
      <c r="BN206" s="280">
        <v>0</v>
      </c>
      <c r="BO206" s="280">
        <v>0</v>
      </c>
      <c r="BP206" s="280" t="e">
        <v>#REF!</v>
      </c>
      <c r="BQ206" s="288" t="e">
        <v>#REF!</v>
      </c>
      <c r="BR206" s="289"/>
      <c r="BS206" s="290" t="e">
        <v>#REF!</v>
      </c>
      <c r="BU206" s="291">
        <v>0</v>
      </c>
      <c r="BV206" s="291">
        <v>0</v>
      </c>
      <c r="BW206" s="292">
        <v>0</v>
      </c>
      <c r="BX206" s="238" t="s">
        <v>859</v>
      </c>
      <c r="BY206" s="435">
        <f t="shared" si="4"/>
        <v>1</v>
      </c>
      <c r="BZ206" s="435">
        <v>1</v>
      </c>
      <c r="CA206" s="436">
        <f t="shared" si="5"/>
        <v>0</v>
      </c>
    </row>
    <row r="207" spans="1:79" s="268" customFormat="1" ht="31.5">
      <c r="A207" s="269">
        <v>194</v>
      </c>
      <c r="B207" s="269" t="s">
        <v>862</v>
      </c>
      <c r="C207" s="269" t="s">
        <v>95</v>
      </c>
      <c r="D207" s="271" t="s">
        <v>863</v>
      </c>
      <c r="E207" s="272">
        <v>41058</v>
      </c>
      <c r="F207" s="238"/>
      <c r="G207" s="238"/>
      <c r="H207" s="272">
        <v>40909</v>
      </c>
      <c r="I207" s="272">
        <v>50405</v>
      </c>
      <c r="J207" s="269"/>
      <c r="K207" s="269" t="s">
        <v>1416</v>
      </c>
      <c r="L207" s="273"/>
      <c r="M207" s="238">
        <v>1</v>
      </c>
      <c r="N207" s="269" t="s">
        <v>1417</v>
      </c>
      <c r="O207" s="269" t="s">
        <v>82</v>
      </c>
      <c r="P207" s="269" t="s">
        <v>1418</v>
      </c>
      <c r="Q207" s="269"/>
      <c r="R207" s="274">
        <v>1010200228</v>
      </c>
      <c r="S207" s="238">
        <v>238</v>
      </c>
      <c r="T207" s="269" t="s">
        <v>131</v>
      </c>
      <c r="U207" s="269">
        <v>361</v>
      </c>
      <c r="V207" s="275">
        <v>361</v>
      </c>
      <c r="W207" s="269">
        <v>0</v>
      </c>
      <c r="X207" s="276">
        <v>24838</v>
      </c>
      <c r="Y207" s="293"/>
      <c r="Z207" s="277">
        <v>380308.34</v>
      </c>
      <c r="AA207" s="277"/>
      <c r="AB207" s="278">
        <v>380308.34</v>
      </c>
      <c r="AC207" s="278">
        <v>380308.34</v>
      </c>
      <c r="AD207" s="278">
        <v>0</v>
      </c>
      <c r="AE207" s="278">
        <v>0</v>
      </c>
      <c r="AF207" s="278">
        <v>1053.4857063711911</v>
      </c>
      <c r="AG207" s="278">
        <v>1053.4857063711911</v>
      </c>
      <c r="AH207" s="278">
        <v>0</v>
      </c>
      <c r="AI207" s="279">
        <v>1053.4857063711911</v>
      </c>
      <c r="AJ207" s="277"/>
      <c r="AK207" s="280" t="e">
        <v>#REF!</v>
      </c>
      <c r="AL207" s="280" t="e">
        <v>#REF!</v>
      </c>
      <c r="AM207" s="281">
        <v>0</v>
      </c>
      <c r="AN207" s="281">
        <v>0</v>
      </c>
      <c r="AO207" s="281">
        <v>0</v>
      </c>
      <c r="AP207" s="282">
        <v>0</v>
      </c>
      <c r="AQ207" s="282">
        <v>0</v>
      </c>
      <c r="AR207" s="282">
        <v>0</v>
      </c>
      <c r="AS207" s="282">
        <v>0</v>
      </c>
      <c r="AT207" s="282">
        <v>0</v>
      </c>
      <c r="AU207" s="282">
        <v>0</v>
      </c>
      <c r="AV207" s="282">
        <v>0</v>
      </c>
      <c r="AW207" s="282">
        <v>0</v>
      </c>
      <c r="AX207" s="282">
        <v>0</v>
      </c>
      <c r="AY207" s="282">
        <v>0</v>
      </c>
      <c r="AZ207" s="282">
        <v>0</v>
      </c>
      <c r="BA207" s="282">
        <v>0</v>
      </c>
      <c r="BB207" s="281">
        <v>0</v>
      </c>
      <c r="BC207" s="281">
        <v>0</v>
      </c>
      <c r="BD207" s="283"/>
      <c r="BE207" s="284">
        <v>0.02</v>
      </c>
      <c r="BF207" s="280">
        <v>0</v>
      </c>
      <c r="BG207" s="285"/>
      <c r="BH207" s="286"/>
      <c r="BI207" s="285"/>
      <c r="BJ207" s="280">
        <v>0</v>
      </c>
      <c r="BK207" s="280">
        <v>0</v>
      </c>
      <c r="BL207" s="283"/>
      <c r="BM207" s="287">
        <v>0</v>
      </c>
      <c r="BN207" s="280">
        <v>0</v>
      </c>
      <c r="BO207" s="280">
        <v>0</v>
      </c>
      <c r="BP207" s="280" t="e">
        <v>#REF!</v>
      </c>
      <c r="BQ207" s="288" t="e">
        <v>#REF!</v>
      </c>
      <c r="BR207" s="289"/>
      <c r="BS207" s="290" t="e">
        <v>#REF!</v>
      </c>
      <c r="BU207" s="291">
        <v>0</v>
      </c>
      <c r="BV207" s="291">
        <v>0</v>
      </c>
      <c r="BW207" s="292">
        <v>0</v>
      </c>
      <c r="BX207" s="238" t="s">
        <v>859</v>
      </c>
      <c r="BY207" s="435">
        <f t="shared" ref="BY207:BY270" si="6">AC207/Z207*100%</f>
        <v>1</v>
      </c>
      <c r="BZ207" s="435">
        <v>1</v>
      </c>
      <c r="CA207" s="436">
        <f t="shared" ref="CA207:CA270" si="7">BZ207-BY207</f>
        <v>0</v>
      </c>
    </row>
    <row r="208" spans="1:79" s="268" customFormat="1" ht="31.5">
      <c r="A208" s="269">
        <v>195</v>
      </c>
      <c r="B208" s="269" t="s">
        <v>862</v>
      </c>
      <c r="C208" s="269" t="s">
        <v>95</v>
      </c>
      <c r="D208" s="271" t="s">
        <v>863</v>
      </c>
      <c r="E208" s="272">
        <v>41058</v>
      </c>
      <c r="F208" s="238"/>
      <c r="G208" s="238"/>
      <c r="H208" s="272">
        <v>40909</v>
      </c>
      <c r="I208" s="272">
        <v>50405</v>
      </c>
      <c r="J208" s="269"/>
      <c r="K208" s="269" t="s">
        <v>1419</v>
      </c>
      <c r="L208" s="273"/>
      <c r="M208" s="238">
        <v>1</v>
      </c>
      <c r="N208" s="269" t="s">
        <v>1420</v>
      </c>
      <c r="O208" s="269" t="s">
        <v>82</v>
      </c>
      <c r="P208" s="269" t="s">
        <v>1421</v>
      </c>
      <c r="Q208" s="269"/>
      <c r="R208" s="274">
        <v>1010200229</v>
      </c>
      <c r="S208" s="238">
        <v>239</v>
      </c>
      <c r="T208" s="269" t="s">
        <v>131</v>
      </c>
      <c r="U208" s="269">
        <v>361</v>
      </c>
      <c r="V208" s="275">
        <v>361</v>
      </c>
      <c r="W208" s="269">
        <v>0</v>
      </c>
      <c r="X208" s="276">
        <v>25569</v>
      </c>
      <c r="Y208" s="293"/>
      <c r="Z208" s="277">
        <v>380308.34</v>
      </c>
      <c r="AA208" s="277"/>
      <c r="AB208" s="278">
        <v>380308.34</v>
      </c>
      <c r="AC208" s="278">
        <v>380308.34</v>
      </c>
      <c r="AD208" s="278">
        <v>0</v>
      </c>
      <c r="AE208" s="278">
        <v>0</v>
      </c>
      <c r="AF208" s="278">
        <v>1053.4857063711911</v>
      </c>
      <c r="AG208" s="278">
        <v>1053.4857063711911</v>
      </c>
      <c r="AH208" s="278">
        <v>0</v>
      </c>
      <c r="AI208" s="279">
        <v>1053.4857063711911</v>
      </c>
      <c r="AJ208" s="277"/>
      <c r="AK208" s="280" t="e">
        <v>#REF!</v>
      </c>
      <c r="AL208" s="280" t="e">
        <v>#REF!</v>
      </c>
      <c r="AM208" s="281">
        <v>0</v>
      </c>
      <c r="AN208" s="281">
        <v>0</v>
      </c>
      <c r="AO208" s="281">
        <v>0</v>
      </c>
      <c r="AP208" s="282">
        <v>0</v>
      </c>
      <c r="AQ208" s="282">
        <v>0</v>
      </c>
      <c r="AR208" s="282">
        <v>0</v>
      </c>
      <c r="AS208" s="282">
        <v>0</v>
      </c>
      <c r="AT208" s="282">
        <v>0</v>
      </c>
      <c r="AU208" s="282">
        <v>0</v>
      </c>
      <c r="AV208" s="282">
        <v>0</v>
      </c>
      <c r="AW208" s="282">
        <v>0</v>
      </c>
      <c r="AX208" s="282">
        <v>0</v>
      </c>
      <c r="AY208" s="282">
        <v>0</v>
      </c>
      <c r="AZ208" s="282">
        <v>0</v>
      </c>
      <c r="BA208" s="282">
        <v>0</v>
      </c>
      <c r="BB208" s="281">
        <v>0</v>
      </c>
      <c r="BC208" s="281">
        <v>0</v>
      </c>
      <c r="BD208" s="283"/>
      <c r="BE208" s="284">
        <v>0.02</v>
      </c>
      <c r="BF208" s="280">
        <v>0</v>
      </c>
      <c r="BG208" s="285"/>
      <c r="BH208" s="286"/>
      <c r="BI208" s="285"/>
      <c r="BJ208" s="280">
        <v>0</v>
      </c>
      <c r="BK208" s="280">
        <v>0</v>
      </c>
      <c r="BL208" s="283"/>
      <c r="BM208" s="287">
        <v>0</v>
      </c>
      <c r="BN208" s="280">
        <v>0</v>
      </c>
      <c r="BO208" s="280">
        <v>0</v>
      </c>
      <c r="BP208" s="280" t="e">
        <v>#REF!</v>
      </c>
      <c r="BQ208" s="288" t="e">
        <v>#REF!</v>
      </c>
      <c r="BR208" s="289"/>
      <c r="BS208" s="290" t="e">
        <v>#REF!</v>
      </c>
      <c r="BU208" s="291">
        <v>0</v>
      </c>
      <c r="BV208" s="291">
        <v>0</v>
      </c>
      <c r="BW208" s="292">
        <v>0</v>
      </c>
      <c r="BX208" s="238" t="s">
        <v>859</v>
      </c>
      <c r="BY208" s="435">
        <f t="shared" si="6"/>
        <v>1</v>
      </c>
      <c r="BZ208" s="435">
        <v>1</v>
      </c>
      <c r="CA208" s="436">
        <f t="shared" si="7"/>
        <v>0</v>
      </c>
    </row>
    <row r="209" spans="1:79" s="268" customFormat="1" ht="31.5">
      <c r="A209" s="269">
        <v>196</v>
      </c>
      <c r="B209" s="269" t="s">
        <v>862</v>
      </c>
      <c r="C209" s="269" t="s">
        <v>95</v>
      </c>
      <c r="D209" s="271" t="s">
        <v>863</v>
      </c>
      <c r="E209" s="272">
        <v>41058</v>
      </c>
      <c r="F209" s="238"/>
      <c r="G209" s="238"/>
      <c r="H209" s="272">
        <v>40909</v>
      </c>
      <c r="I209" s="272">
        <v>50405</v>
      </c>
      <c r="J209" s="269"/>
      <c r="K209" s="269" t="s">
        <v>1422</v>
      </c>
      <c r="L209" s="273"/>
      <c r="M209" s="238">
        <v>1</v>
      </c>
      <c r="N209" s="269" t="s">
        <v>1423</v>
      </c>
      <c r="O209" s="269" t="s">
        <v>82</v>
      </c>
      <c r="P209" s="269" t="s">
        <v>1424</v>
      </c>
      <c r="Q209" s="269"/>
      <c r="R209" s="274">
        <v>1010200230</v>
      </c>
      <c r="S209" s="238">
        <v>240</v>
      </c>
      <c r="T209" s="269" t="s">
        <v>131</v>
      </c>
      <c r="U209" s="269">
        <v>361</v>
      </c>
      <c r="V209" s="275">
        <v>361</v>
      </c>
      <c r="W209" s="269">
        <v>0</v>
      </c>
      <c r="X209" s="276">
        <v>24473</v>
      </c>
      <c r="Y209" s="293"/>
      <c r="Z209" s="277">
        <v>380308.34</v>
      </c>
      <c r="AA209" s="277"/>
      <c r="AB209" s="278">
        <v>380308.34</v>
      </c>
      <c r="AC209" s="278">
        <v>380308.34</v>
      </c>
      <c r="AD209" s="278">
        <v>0</v>
      </c>
      <c r="AE209" s="278">
        <v>0</v>
      </c>
      <c r="AF209" s="278">
        <v>1053.4857063711911</v>
      </c>
      <c r="AG209" s="278">
        <v>1053.4857063711911</v>
      </c>
      <c r="AH209" s="278">
        <v>0</v>
      </c>
      <c r="AI209" s="279">
        <v>1053.4857063711911</v>
      </c>
      <c r="AJ209" s="277"/>
      <c r="AK209" s="280" t="e">
        <v>#REF!</v>
      </c>
      <c r="AL209" s="280" t="e">
        <v>#REF!</v>
      </c>
      <c r="AM209" s="281">
        <v>0</v>
      </c>
      <c r="AN209" s="281">
        <v>0</v>
      </c>
      <c r="AO209" s="281">
        <v>0</v>
      </c>
      <c r="AP209" s="282">
        <v>0</v>
      </c>
      <c r="AQ209" s="282">
        <v>0</v>
      </c>
      <c r="AR209" s="282">
        <v>0</v>
      </c>
      <c r="AS209" s="282">
        <v>0</v>
      </c>
      <c r="AT209" s="282">
        <v>0</v>
      </c>
      <c r="AU209" s="282">
        <v>0</v>
      </c>
      <c r="AV209" s="282">
        <v>0</v>
      </c>
      <c r="AW209" s="282">
        <v>0</v>
      </c>
      <c r="AX209" s="282">
        <v>0</v>
      </c>
      <c r="AY209" s="282">
        <v>0</v>
      </c>
      <c r="AZ209" s="282">
        <v>0</v>
      </c>
      <c r="BA209" s="282">
        <v>0</v>
      </c>
      <c r="BB209" s="281">
        <v>0</v>
      </c>
      <c r="BC209" s="281">
        <v>0</v>
      </c>
      <c r="BD209" s="283"/>
      <c r="BE209" s="284">
        <v>0.02</v>
      </c>
      <c r="BF209" s="280">
        <v>0</v>
      </c>
      <c r="BG209" s="285"/>
      <c r="BH209" s="286"/>
      <c r="BI209" s="285"/>
      <c r="BJ209" s="280">
        <v>0</v>
      </c>
      <c r="BK209" s="280">
        <v>0</v>
      </c>
      <c r="BL209" s="283"/>
      <c r="BM209" s="287">
        <v>0</v>
      </c>
      <c r="BN209" s="280">
        <v>0</v>
      </c>
      <c r="BO209" s="280">
        <v>0</v>
      </c>
      <c r="BP209" s="280" t="e">
        <v>#REF!</v>
      </c>
      <c r="BQ209" s="288" t="e">
        <v>#REF!</v>
      </c>
      <c r="BR209" s="289"/>
      <c r="BS209" s="290" t="e">
        <v>#REF!</v>
      </c>
      <c r="BU209" s="291">
        <v>0</v>
      </c>
      <c r="BV209" s="291">
        <v>0</v>
      </c>
      <c r="BW209" s="292">
        <v>0</v>
      </c>
      <c r="BX209" s="238" t="s">
        <v>859</v>
      </c>
      <c r="BY209" s="435">
        <f t="shared" si="6"/>
        <v>1</v>
      </c>
      <c r="BZ209" s="435">
        <v>1</v>
      </c>
      <c r="CA209" s="436">
        <f t="shared" si="7"/>
        <v>0</v>
      </c>
    </row>
    <row r="210" spans="1:79" s="268" customFormat="1" ht="31.5">
      <c r="A210" s="269">
        <v>197</v>
      </c>
      <c r="B210" s="269" t="s">
        <v>862</v>
      </c>
      <c r="C210" s="269" t="s">
        <v>95</v>
      </c>
      <c r="D210" s="271" t="s">
        <v>863</v>
      </c>
      <c r="E210" s="272">
        <v>41058</v>
      </c>
      <c r="F210" s="238"/>
      <c r="G210" s="238"/>
      <c r="H210" s="272">
        <v>40909</v>
      </c>
      <c r="I210" s="272">
        <v>50405</v>
      </c>
      <c r="J210" s="269"/>
      <c r="K210" s="269" t="s">
        <v>1425</v>
      </c>
      <c r="L210" s="273"/>
      <c r="M210" s="238">
        <v>1</v>
      </c>
      <c r="N210" s="269" t="s">
        <v>1426</v>
      </c>
      <c r="O210" s="269" t="s">
        <v>82</v>
      </c>
      <c r="P210" s="269" t="s">
        <v>1427</v>
      </c>
      <c r="Q210" s="269"/>
      <c r="R210" s="274">
        <v>1010200231</v>
      </c>
      <c r="S210" s="238">
        <v>241</v>
      </c>
      <c r="T210" s="269" t="s">
        <v>131</v>
      </c>
      <c r="U210" s="269">
        <v>361</v>
      </c>
      <c r="V210" s="275">
        <v>361</v>
      </c>
      <c r="W210" s="269">
        <v>0</v>
      </c>
      <c r="X210" s="276">
        <v>30651</v>
      </c>
      <c r="Y210" s="293"/>
      <c r="Z210" s="277">
        <v>1118088.79</v>
      </c>
      <c r="AA210" s="277"/>
      <c r="AB210" s="278">
        <v>1118088.79</v>
      </c>
      <c r="AC210" s="278">
        <v>1118088.79</v>
      </c>
      <c r="AD210" s="278">
        <v>0</v>
      </c>
      <c r="AE210" s="278">
        <v>0</v>
      </c>
      <c r="AF210" s="278">
        <v>3097.198864265928</v>
      </c>
      <c r="AG210" s="278">
        <v>3097.198864265928</v>
      </c>
      <c r="AH210" s="278">
        <v>0</v>
      </c>
      <c r="AI210" s="279">
        <v>3097.198864265928</v>
      </c>
      <c r="AJ210" s="277"/>
      <c r="AK210" s="280" t="e">
        <v>#REF!</v>
      </c>
      <c r="AL210" s="280" t="e">
        <v>#REF!</v>
      </c>
      <c r="AM210" s="281">
        <v>0</v>
      </c>
      <c r="AN210" s="281">
        <v>0</v>
      </c>
      <c r="AO210" s="281">
        <v>0</v>
      </c>
      <c r="AP210" s="282">
        <v>0</v>
      </c>
      <c r="AQ210" s="282">
        <v>0</v>
      </c>
      <c r="AR210" s="282">
        <v>0</v>
      </c>
      <c r="AS210" s="282">
        <v>0</v>
      </c>
      <c r="AT210" s="282">
        <v>0</v>
      </c>
      <c r="AU210" s="282">
        <v>0</v>
      </c>
      <c r="AV210" s="282">
        <v>0</v>
      </c>
      <c r="AW210" s="282">
        <v>0</v>
      </c>
      <c r="AX210" s="282">
        <v>0</v>
      </c>
      <c r="AY210" s="282">
        <v>0</v>
      </c>
      <c r="AZ210" s="282">
        <v>0</v>
      </c>
      <c r="BA210" s="282">
        <v>0</v>
      </c>
      <c r="BB210" s="281">
        <v>0</v>
      </c>
      <c r="BC210" s="281">
        <v>0</v>
      </c>
      <c r="BD210" s="283"/>
      <c r="BE210" s="284">
        <v>0.02</v>
      </c>
      <c r="BF210" s="280">
        <v>0</v>
      </c>
      <c r="BG210" s="285"/>
      <c r="BH210" s="286"/>
      <c r="BI210" s="285"/>
      <c r="BJ210" s="280">
        <v>0</v>
      </c>
      <c r="BK210" s="280">
        <v>0</v>
      </c>
      <c r="BL210" s="283"/>
      <c r="BM210" s="287">
        <v>0</v>
      </c>
      <c r="BN210" s="280">
        <v>0</v>
      </c>
      <c r="BO210" s="280">
        <v>0</v>
      </c>
      <c r="BP210" s="280" t="e">
        <v>#REF!</v>
      </c>
      <c r="BQ210" s="288" t="e">
        <v>#REF!</v>
      </c>
      <c r="BR210" s="289"/>
      <c r="BS210" s="290" t="e">
        <v>#REF!</v>
      </c>
      <c r="BU210" s="291">
        <v>0</v>
      </c>
      <c r="BV210" s="291">
        <v>0</v>
      </c>
      <c r="BW210" s="292">
        <v>0</v>
      </c>
      <c r="BX210" s="238" t="s">
        <v>859</v>
      </c>
      <c r="BY210" s="435">
        <f t="shared" si="6"/>
        <v>1</v>
      </c>
      <c r="BZ210" s="435">
        <v>1</v>
      </c>
      <c r="CA210" s="436">
        <f t="shared" si="7"/>
        <v>0</v>
      </c>
    </row>
    <row r="211" spans="1:79" s="268" customFormat="1" ht="31.5">
      <c r="A211" s="269">
        <v>198</v>
      </c>
      <c r="B211" s="269" t="s">
        <v>862</v>
      </c>
      <c r="C211" s="269" t="s">
        <v>95</v>
      </c>
      <c r="D211" s="271" t="s">
        <v>863</v>
      </c>
      <c r="E211" s="272">
        <v>41058</v>
      </c>
      <c r="F211" s="238"/>
      <c r="G211" s="238"/>
      <c r="H211" s="272">
        <v>40909</v>
      </c>
      <c r="I211" s="272">
        <v>50405</v>
      </c>
      <c r="J211" s="269"/>
      <c r="K211" s="269" t="s">
        <v>1428</v>
      </c>
      <c r="L211" s="273"/>
      <c r="M211" s="238">
        <v>1</v>
      </c>
      <c r="N211" s="269" t="s">
        <v>1429</v>
      </c>
      <c r="O211" s="269" t="s">
        <v>82</v>
      </c>
      <c r="P211" s="269" t="s">
        <v>1430</v>
      </c>
      <c r="Q211" s="269"/>
      <c r="R211" s="274">
        <v>1010200232</v>
      </c>
      <c r="S211" s="238">
        <v>242</v>
      </c>
      <c r="T211" s="269" t="s">
        <v>131</v>
      </c>
      <c r="U211" s="269">
        <v>361</v>
      </c>
      <c r="V211" s="275">
        <v>361</v>
      </c>
      <c r="W211" s="269">
        <v>0</v>
      </c>
      <c r="X211" s="276">
        <v>24838</v>
      </c>
      <c r="Y211" s="293"/>
      <c r="Z211" s="277">
        <v>380308.34</v>
      </c>
      <c r="AA211" s="277"/>
      <c r="AB211" s="278">
        <v>380308.34</v>
      </c>
      <c r="AC211" s="278">
        <v>380308.34</v>
      </c>
      <c r="AD211" s="278">
        <v>0</v>
      </c>
      <c r="AE211" s="278">
        <v>0</v>
      </c>
      <c r="AF211" s="278">
        <v>1053.4857063711911</v>
      </c>
      <c r="AG211" s="278">
        <v>1053.4857063711911</v>
      </c>
      <c r="AH211" s="278">
        <v>0</v>
      </c>
      <c r="AI211" s="279">
        <v>1053.4857063711911</v>
      </c>
      <c r="AJ211" s="277"/>
      <c r="AK211" s="280" t="e">
        <v>#REF!</v>
      </c>
      <c r="AL211" s="280" t="e">
        <v>#REF!</v>
      </c>
      <c r="AM211" s="281">
        <v>0</v>
      </c>
      <c r="AN211" s="281">
        <v>0</v>
      </c>
      <c r="AO211" s="281">
        <v>0</v>
      </c>
      <c r="AP211" s="282">
        <v>0</v>
      </c>
      <c r="AQ211" s="282">
        <v>0</v>
      </c>
      <c r="AR211" s="282">
        <v>0</v>
      </c>
      <c r="AS211" s="282">
        <v>0</v>
      </c>
      <c r="AT211" s="282">
        <v>0</v>
      </c>
      <c r="AU211" s="282">
        <v>0</v>
      </c>
      <c r="AV211" s="282">
        <v>0</v>
      </c>
      <c r="AW211" s="282">
        <v>0</v>
      </c>
      <c r="AX211" s="282">
        <v>0</v>
      </c>
      <c r="AY211" s="282">
        <v>0</v>
      </c>
      <c r="AZ211" s="282">
        <v>0</v>
      </c>
      <c r="BA211" s="282">
        <v>0</v>
      </c>
      <c r="BB211" s="281">
        <v>0</v>
      </c>
      <c r="BC211" s="281">
        <v>0</v>
      </c>
      <c r="BD211" s="283"/>
      <c r="BE211" s="284">
        <v>0.02</v>
      </c>
      <c r="BF211" s="280">
        <v>0</v>
      </c>
      <c r="BG211" s="285"/>
      <c r="BH211" s="286"/>
      <c r="BI211" s="285"/>
      <c r="BJ211" s="280">
        <v>0</v>
      </c>
      <c r="BK211" s="280">
        <v>0</v>
      </c>
      <c r="BL211" s="283"/>
      <c r="BM211" s="287">
        <v>0</v>
      </c>
      <c r="BN211" s="280">
        <v>0</v>
      </c>
      <c r="BO211" s="280">
        <v>0</v>
      </c>
      <c r="BP211" s="280" t="e">
        <v>#REF!</v>
      </c>
      <c r="BQ211" s="288" t="e">
        <v>#REF!</v>
      </c>
      <c r="BR211" s="289"/>
      <c r="BS211" s="290" t="e">
        <v>#REF!</v>
      </c>
      <c r="BU211" s="291">
        <v>0</v>
      </c>
      <c r="BV211" s="291">
        <v>0</v>
      </c>
      <c r="BW211" s="292">
        <v>0</v>
      </c>
      <c r="BX211" s="238" t="s">
        <v>859</v>
      </c>
      <c r="BY211" s="435">
        <f t="shared" si="6"/>
        <v>1</v>
      </c>
      <c r="BZ211" s="435">
        <v>1</v>
      </c>
      <c r="CA211" s="436">
        <f t="shared" si="7"/>
        <v>0</v>
      </c>
    </row>
    <row r="212" spans="1:79" s="268" customFormat="1" ht="31.5">
      <c r="A212" s="269">
        <v>199</v>
      </c>
      <c r="B212" s="269" t="s">
        <v>862</v>
      </c>
      <c r="C212" s="269" t="s">
        <v>95</v>
      </c>
      <c r="D212" s="271" t="s">
        <v>863</v>
      </c>
      <c r="E212" s="272">
        <v>41058</v>
      </c>
      <c r="F212" s="238"/>
      <c r="G212" s="238"/>
      <c r="H212" s="272">
        <v>40909</v>
      </c>
      <c r="I212" s="272">
        <v>50405</v>
      </c>
      <c r="J212" s="269"/>
      <c r="K212" s="269" t="s">
        <v>1431</v>
      </c>
      <c r="L212" s="273"/>
      <c r="M212" s="238">
        <v>1</v>
      </c>
      <c r="N212" s="269" t="s">
        <v>1432</v>
      </c>
      <c r="O212" s="269" t="s">
        <v>82</v>
      </c>
      <c r="P212" s="269" t="s">
        <v>1433</v>
      </c>
      <c r="Q212" s="269"/>
      <c r="R212" s="274">
        <v>1010200233</v>
      </c>
      <c r="S212" s="238">
        <v>243</v>
      </c>
      <c r="T212" s="269" t="s">
        <v>131</v>
      </c>
      <c r="U212" s="269">
        <v>361</v>
      </c>
      <c r="V212" s="275">
        <v>361</v>
      </c>
      <c r="W212" s="269">
        <v>0</v>
      </c>
      <c r="X212" s="276">
        <v>25569</v>
      </c>
      <c r="Y212" s="293"/>
      <c r="Z212" s="277">
        <v>380308.34</v>
      </c>
      <c r="AA212" s="277"/>
      <c r="AB212" s="278">
        <v>380308.34</v>
      </c>
      <c r="AC212" s="278">
        <v>380308.34</v>
      </c>
      <c r="AD212" s="278">
        <v>0</v>
      </c>
      <c r="AE212" s="278">
        <v>0</v>
      </c>
      <c r="AF212" s="278">
        <v>1053.4857063711911</v>
      </c>
      <c r="AG212" s="278">
        <v>1053.4857063711911</v>
      </c>
      <c r="AH212" s="278">
        <v>0</v>
      </c>
      <c r="AI212" s="279">
        <v>1053.4857063711911</v>
      </c>
      <c r="AJ212" s="277"/>
      <c r="AK212" s="280" t="e">
        <v>#REF!</v>
      </c>
      <c r="AL212" s="280" t="e">
        <v>#REF!</v>
      </c>
      <c r="AM212" s="281">
        <v>0</v>
      </c>
      <c r="AN212" s="281">
        <v>0</v>
      </c>
      <c r="AO212" s="281">
        <v>0</v>
      </c>
      <c r="AP212" s="282">
        <v>0</v>
      </c>
      <c r="AQ212" s="282">
        <v>0</v>
      </c>
      <c r="AR212" s="282">
        <v>0</v>
      </c>
      <c r="AS212" s="282">
        <v>0</v>
      </c>
      <c r="AT212" s="282">
        <v>0</v>
      </c>
      <c r="AU212" s="282">
        <v>0</v>
      </c>
      <c r="AV212" s="282">
        <v>0</v>
      </c>
      <c r="AW212" s="282">
        <v>0</v>
      </c>
      <c r="AX212" s="282">
        <v>0</v>
      </c>
      <c r="AY212" s="282">
        <v>0</v>
      </c>
      <c r="AZ212" s="282">
        <v>0</v>
      </c>
      <c r="BA212" s="282">
        <v>0</v>
      </c>
      <c r="BB212" s="281">
        <v>0</v>
      </c>
      <c r="BC212" s="281">
        <v>0</v>
      </c>
      <c r="BD212" s="283"/>
      <c r="BE212" s="284">
        <v>0.02</v>
      </c>
      <c r="BF212" s="280">
        <v>0</v>
      </c>
      <c r="BG212" s="285"/>
      <c r="BH212" s="286"/>
      <c r="BI212" s="285"/>
      <c r="BJ212" s="280">
        <v>0</v>
      </c>
      <c r="BK212" s="280">
        <v>0</v>
      </c>
      <c r="BL212" s="283"/>
      <c r="BM212" s="287">
        <v>0</v>
      </c>
      <c r="BN212" s="280">
        <v>0</v>
      </c>
      <c r="BO212" s="280">
        <v>0</v>
      </c>
      <c r="BP212" s="280" t="e">
        <v>#REF!</v>
      </c>
      <c r="BQ212" s="288" t="e">
        <v>#REF!</v>
      </c>
      <c r="BR212" s="289"/>
      <c r="BS212" s="290" t="e">
        <v>#REF!</v>
      </c>
      <c r="BU212" s="291">
        <v>0</v>
      </c>
      <c r="BV212" s="291">
        <v>0</v>
      </c>
      <c r="BW212" s="292">
        <v>0</v>
      </c>
      <c r="BX212" s="238" t="s">
        <v>859</v>
      </c>
      <c r="BY212" s="435">
        <f t="shared" si="6"/>
        <v>1</v>
      </c>
      <c r="BZ212" s="435">
        <v>1</v>
      </c>
      <c r="CA212" s="436">
        <f t="shared" si="7"/>
        <v>0</v>
      </c>
    </row>
    <row r="213" spans="1:79" s="268" customFormat="1" ht="31.5">
      <c r="A213" s="269">
        <v>200</v>
      </c>
      <c r="B213" s="269" t="s">
        <v>862</v>
      </c>
      <c r="C213" s="269" t="s">
        <v>95</v>
      </c>
      <c r="D213" s="271" t="s">
        <v>863</v>
      </c>
      <c r="E213" s="272">
        <v>41058</v>
      </c>
      <c r="F213" s="238"/>
      <c r="G213" s="238"/>
      <c r="H213" s="272">
        <v>40909</v>
      </c>
      <c r="I213" s="272">
        <v>50405</v>
      </c>
      <c r="J213" s="269"/>
      <c r="K213" s="269" t="s">
        <v>1434</v>
      </c>
      <c r="L213" s="273"/>
      <c r="M213" s="238">
        <v>1</v>
      </c>
      <c r="N213" s="269" t="s">
        <v>1435</v>
      </c>
      <c r="O213" s="269" t="s">
        <v>82</v>
      </c>
      <c r="P213" s="269" t="s">
        <v>1436</v>
      </c>
      <c r="Q213" s="269"/>
      <c r="R213" s="274">
        <v>1010200234</v>
      </c>
      <c r="S213" s="238">
        <v>244</v>
      </c>
      <c r="T213" s="269" t="s">
        <v>131</v>
      </c>
      <c r="U213" s="269">
        <v>361</v>
      </c>
      <c r="V213" s="275">
        <v>361</v>
      </c>
      <c r="W213" s="269">
        <v>0</v>
      </c>
      <c r="X213" s="276">
        <v>25569</v>
      </c>
      <c r="Y213" s="293"/>
      <c r="Z213" s="277">
        <v>380308.34</v>
      </c>
      <c r="AA213" s="277"/>
      <c r="AB213" s="278">
        <v>380308.34</v>
      </c>
      <c r="AC213" s="278">
        <v>380308.34</v>
      </c>
      <c r="AD213" s="278">
        <v>0</v>
      </c>
      <c r="AE213" s="278">
        <v>0</v>
      </c>
      <c r="AF213" s="278">
        <v>1053.4857063711911</v>
      </c>
      <c r="AG213" s="278">
        <v>1053.4857063711911</v>
      </c>
      <c r="AH213" s="278">
        <v>0</v>
      </c>
      <c r="AI213" s="279">
        <v>1053.4857063711911</v>
      </c>
      <c r="AJ213" s="277"/>
      <c r="AK213" s="280" t="e">
        <v>#REF!</v>
      </c>
      <c r="AL213" s="280" t="e">
        <v>#REF!</v>
      </c>
      <c r="AM213" s="281">
        <v>0</v>
      </c>
      <c r="AN213" s="281">
        <v>0</v>
      </c>
      <c r="AO213" s="281">
        <v>0</v>
      </c>
      <c r="AP213" s="282">
        <v>0</v>
      </c>
      <c r="AQ213" s="282">
        <v>0</v>
      </c>
      <c r="AR213" s="282">
        <v>0</v>
      </c>
      <c r="AS213" s="282">
        <v>0</v>
      </c>
      <c r="AT213" s="282">
        <v>0</v>
      </c>
      <c r="AU213" s="282">
        <v>0</v>
      </c>
      <c r="AV213" s="282">
        <v>0</v>
      </c>
      <c r="AW213" s="282">
        <v>0</v>
      </c>
      <c r="AX213" s="282">
        <v>0</v>
      </c>
      <c r="AY213" s="282">
        <v>0</v>
      </c>
      <c r="AZ213" s="282">
        <v>0</v>
      </c>
      <c r="BA213" s="282">
        <v>0</v>
      </c>
      <c r="BB213" s="281">
        <v>0</v>
      </c>
      <c r="BC213" s="281">
        <v>0</v>
      </c>
      <c r="BD213" s="283"/>
      <c r="BE213" s="284">
        <v>0.02</v>
      </c>
      <c r="BF213" s="280">
        <v>0</v>
      </c>
      <c r="BG213" s="285"/>
      <c r="BH213" s="286"/>
      <c r="BI213" s="285"/>
      <c r="BJ213" s="280">
        <v>0</v>
      </c>
      <c r="BK213" s="280">
        <v>0</v>
      </c>
      <c r="BL213" s="283"/>
      <c r="BM213" s="287">
        <v>0</v>
      </c>
      <c r="BN213" s="280">
        <v>0</v>
      </c>
      <c r="BO213" s="280">
        <v>0</v>
      </c>
      <c r="BP213" s="280" t="e">
        <v>#REF!</v>
      </c>
      <c r="BQ213" s="288" t="e">
        <v>#REF!</v>
      </c>
      <c r="BR213" s="289"/>
      <c r="BS213" s="290" t="e">
        <v>#REF!</v>
      </c>
      <c r="BU213" s="291">
        <v>0</v>
      </c>
      <c r="BV213" s="291">
        <v>0</v>
      </c>
      <c r="BW213" s="292">
        <v>0</v>
      </c>
      <c r="BX213" s="238" t="s">
        <v>859</v>
      </c>
      <c r="BY213" s="435">
        <f t="shared" si="6"/>
        <v>1</v>
      </c>
      <c r="BZ213" s="435">
        <v>1</v>
      </c>
      <c r="CA213" s="436">
        <f t="shared" si="7"/>
        <v>0</v>
      </c>
    </row>
    <row r="214" spans="1:79" s="268" customFormat="1" ht="31.5">
      <c r="A214" s="269">
        <v>201</v>
      </c>
      <c r="B214" s="269" t="s">
        <v>862</v>
      </c>
      <c r="C214" s="269" t="s">
        <v>95</v>
      </c>
      <c r="D214" s="271" t="s">
        <v>863</v>
      </c>
      <c r="E214" s="272">
        <v>41058</v>
      </c>
      <c r="F214" s="238"/>
      <c r="G214" s="238"/>
      <c r="H214" s="272">
        <v>40909</v>
      </c>
      <c r="I214" s="272">
        <v>50405</v>
      </c>
      <c r="J214" s="269"/>
      <c r="K214" s="269" t="s">
        <v>1437</v>
      </c>
      <c r="L214" s="273"/>
      <c r="M214" s="238">
        <v>1</v>
      </c>
      <c r="N214" s="269" t="s">
        <v>1438</v>
      </c>
      <c r="O214" s="269" t="s">
        <v>82</v>
      </c>
      <c r="P214" s="269" t="s">
        <v>1439</v>
      </c>
      <c r="Q214" s="269"/>
      <c r="R214" s="274">
        <v>1010200235</v>
      </c>
      <c r="S214" s="238">
        <v>245</v>
      </c>
      <c r="T214" s="269" t="s">
        <v>131</v>
      </c>
      <c r="U214" s="269">
        <v>361</v>
      </c>
      <c r="V214" s="275">
        <v>361</v>
      </c>
      <c r="W214" s="269">
        <v>0</v>
      </c>
      <c r="X214" s="276">
        <v>23102</v>
      </c>
      <c r="Y214" s="293"/>
      <c r="Z214" s="277">
        <v>380308.34</v>
      </c>
      <c r="AA214" s="277"/>
      <c r="AB214" s="278">
        <v>380308.34</v>
      </c>
      <c r="AC214" s="278">
        <v>380308.34</v>
      </c>
      <c r="AD214" s="278">
        <v>0</v>
      </c>
      <c r="AE214" s="278">
        <v>0</v>
      </c>
      <c r="AF214" s="278">
        <v>1053.4857063711911</v>
      </c>
      <c r="AG214" s="278">
        <v>1053.4857063711911</v>
      </c>
      <c r="AH214" s="278">
        <v>0</v>
      </c>
      <c r="AI214" s="279">
        <v>1053.4857063711911</v>
      </c>
      <c r="AJ214" s="277"/>
      <c r="AK214" s="280" t="e">
        <v>#REF!</v>
      </c>
      <c r="AL214" s="280" t="e">
        <v>#REF!</v>
      </c>
      <c r="AM214" s="281">
        <v>0</v>
      </c>
      <c r="AN214" s="281">
        <v>0</v>
      </c>
      <c r="AO214" s="281">
        <v>0</v>
      </c>
      <c r="AP214" s="282">
        <v>0</v>
      </c>
      <c r="AQ214" s="282">
        <v>0</v>
      </c>
      <c r="AR214" s="282">
        <v>0</v>
      </c>
      <c r="AS214" s="282">
        <v>0</v>
      </c>
      <c r="AT214" s="282">
        <v>0</v>
      </c>
      <c r="AU214" s="282">
        <v>0</v>
      </c>
      <c r="AV214" s="282">
        <v>0</v>
      </c>
      <c r="AW214" s="282">
        <v>0</v>
      </c>
      <c r="AX214" s="282">
        <v>0</v>
      </c>
      <c r="AY214" s="282">
        <v>0</v>
      </c>
      <c r="AZ214" s="282">
        <v>0</v>
      </c>
      <c r="BA214" s="282">
        <v>0</v>
      </c>
      <c r="BB214" s="281">
        <v>0</v>
      </c>
      <c r="BC214" s="281">
        <v>0</v>
      </c>
      <c r="BD214" s="283"/>
      <c r="BE214" s="284">
        <v>0.02</v>
      </c>
      <c r="BF214" s="280">
        <v>0</v>
      </c>
      <c r="BG214" s="285"/>
      <c r="BH214" s="286"/>
      <c r="BI214" s="285"/>
      <c r="BJ214" s="280">
        <v>0</v>
      </c>
      <c r="BK214" s="280">
        <v>0</v>
      </c>
      <c r="BL214" s="283"/>
      <c r="BM214" s="287">
        <v>0</v>
      </c>
      <c r="BN214" s="280">
        <v>0</v>
      </c>
      <c r="BO214" s="280">
        <v>0</v>
      </c>
      <c r="BP214" s="280" t="e">
        <v>#REF!</v>
      </c>
      <c r="BQ214" s="288" t="e">
        <v>#REF!</v>
      </c>
      <c r="BR214" s="289"/>
      <c r="BS214" s="290" t="e">
        <v>#REF!</v>
      </c>
      <c r="BU214" s="291">
        <v>0</v>
      </c>
      <c r="BV214" s="291">
        <v>0</v>
      </c>
      <c r="BW214" s="292">
        <v>0</v>
      </c>
      <c r="BX214" s="238" t="s">
        <v>859</v>
      </c>
      <c r="BY214" s="435">
        <f t="shared" si="6"/>
        <v>1</v>
      </c>
      <c r="BZ214" s="435">
        <v>1</v>
      </c>
      <c r="CA214" s="436">
        <f t="shared" si="7"/>
        <v>0</v>
      </c>
    </row>
    <row r="215" spans="1:79" s="268" customFormat="1" ht="31.5">
      <c r="A215" s="269">
        <v>202</v>
      </c>
      <c r="B215" s="269" t="s">
        <v>862</v>
      </c>
      <c r="C215" s="269" t="s">
        <v>95</v>
      </c>
      <c r="D215" s="271" t="s">
        <v>863</v>
      </c>
      <c r="E215" s="272">
        <v>41058</v>
      </c>
      <c r="F215" s="238"/>
      <c r="G215" s="238"/>
      <c r="H215" s="272">
        <v>40909</v>
      </c>
      <c r="I215" s="272">
        <v>50405</v>
      </c>
      <c r="J215" s="269"/>
      <c r="K215" s="269" t="s">
        <v>1440</v>
      </c>
      <c r="L215" s="273"/>
      <c r="M215" s="238">
        <v>1</v>
      </c>
      <c r="N215" s="269" t="s">
        <v>1441</v>
      </c>
      <c r="O215" s="269" t="s">
        <v>82</v>
      </c>
      <c r="P215" s="269" t="s">
        <v>1442</v>
      </c>
      <c r="Q215" s="269"/>
      <c r="R215" s="274">
        <v>1010200236</v>
      </c>
      <c r="S215" s="238">
        <v>246</v>
      </c>
      <c r="T215" s="269" t="s">
        <v>131</v>
      </c>
      <c r="U215" s="269">
        <v>361</v>
      </c>
      <c r="V215" s="275">
        <v>361</v>
      </c>
      <c r="W215" s="269">
        <v>0</v>
      </c>
      <c r="X215" s="276">
        <v>29952</v>
      </c>
      <c r="Y215" s="293"/>
      <c r="Z215" s="277">
        <v>663896.93000000005</v>
      </c>
      <c r="AA215" s="277"/>
      <c r="AB215" s="278">
        <v>663896.93000000005</v>
      </c>
      <c r="AC215" s="278">
        <v>663896.93000000005</v>
      </c>
      <c r="AD215" s="278">
        <v>0</v>
      </c>
      <c r="AE215" s="278">
        <v>0</v>
      </c>
      <c r="AF215" s="278">
        <v>1839.0496675900279</v>
      </c>
      <c r="AG215" s="278">
        <v>1839.0496675900279</v>
      </c>
      <c r="AH215" s="278">
        <v>0</v>
      </c>
      <c r="AI215" s="279">
        <v>1839.0496675900279</v>
      </c>
      <c r="AJ215" s="277"/>
      <c r="AK215" s="280" t="e">
        <v>#REF!</v>
      </c>
      <c r="AL215" s="280" t="e">
        <v>#REF!</v>
      </c>
      <c r="AM215" s="281">
        <v>0</v>
      </c>
      <c r="AN215" s="281">
        <v>0</v>
      </c>
      <c r="AO215" s="281">
        <v>0</v>
      </c>
      <c r="AP215" s="282">
        <v>0</v>
      </c>
      <c r="AQ215" s="282">
        <v>0</v>
      </c>
      <c r="AR215" s="282">
        <v>0</v>
      </c>
      <c r="AS215" s="282">
        <v>0</v>
      </c>
      <c r="AT215" s="282">
        <v>0</v>
      </c>
      <c r="AU215" s="282">
        <v>0</v>
      </c>
      <c r="AV215" s="282">
        <v>0</v>
      </c>
      <c r="AW215" s="282">
        <v>0</v>
      </c>
      <c r="AX215" s="282">
        <v>0</v>
      </c>
      <c r="AY215" s="282">
        <v>0</v>
      </c>
      <c r="AZ215" s="282">
        <v>0</v>
      </c>
      <c r="BA215" s="282">
        <v>0</v>
      </c>
      <c r="BB215" s="281">
        <v>0</v>
      </c>
      <c r="BC215" s="281">
        <v>0</v>
      </c>
      <c r="BD215" s="283"/>
      <c r="BE215" s="284">
        <v>0.02</v>
      </c>
      <c r="BF215" s="280">
        <v>0</v>
      </c>
      <c r="BG215" s="285"/>
      <c r="BH215" s="286"/>
      <c r="BI215" s="285"/>
      <c r="BJ215" s="280">
        <v>0</v>
      </c>
      <c r="BK215" s="280">
        <v>0</v>
      </c>
      <c r="BL215" s="283"/>
      <c r="BM215" s="287">
        <v>0</v>
      </c>
      <c r="BN215" s="280">
        <v>0</v>
      </c>
      <c r="BO215" s="280">
        <v>0</v>
      </c>
      <c r="BP215" s="280" t="e">
        <v>#REF!</v>
      </c>
      <c r="BQ215" s="288" t="e">
        <v>#REF!</v>
      </c>
      <c r="BR215" s="289"/>
      <c r="BS215" s="290" t="e">
        <v>#REF!</v>
      </c>
      <c r="BU215" s="291"/>
      <c r="BV215" s="291">
        <v>0</v>
      </c>
      <c r="BW215" s="292">
        <v>0</v>
      </c>
      <c r="BX215" s="238" t="s">
        <v>859</v>
      </c>
      <c r="BY215" s="435">
        <f t="shared" si="6"/>
        <v>1</v>
      </c>
      <c r="BZ215" s="435">
        <v>1</v>
      </c>
      <c r="CA215" s="436">
        <f t="shared" si="7"/>
        <v>0</v>
      </c>
    </row>
    <row r="216" spans="1:79" s="268" customFormat="1" ht="31.5">
      <c r="A216" s="269">
        <v>203</v>
      </c>
      <c r="B216" s="269" t="s">
        <v>862</v>
      </c>
      <c r="C216" s="269" t="s">
        <v>95</v>
      </c>
      <c r="D216" s="271" t="s">
        <v>863</v>
      </c>
      <c r="E216" s="272">
        <v>41058</v>
      </c>
      <c r="F216" s="238"/>
      <c r="G216" s="238"/>
      <c r="H216" s="272">
        <v>40909</v>
      </c>
      <c r="I216" s="272">
        <v>50405</v>
      </c>
      <c r="J216" s="269"/>
      <c r="K216" s="269" t="s">
        <v>1443</v>
      </c>
      <c r="L216" s="273"/>
      <c r="M216" s="238">
        <v>1</v>
      </c>
      <c r="N216" s="269" t="s">
        <v>1444</v>
      </c>
      <c r="O216" s="269" t="s">
        <v>82</v>
      </c>
      <c r="P216" s="269" t="s">
        <v>1445</v>
      </c>
      <c r="Q216" s="269"/>
      <c r="R216" s="274">
        <v>1010200237</v>
      </c>
      <c r="S216" s="238">
        <v>247</v>
      </c>
      <c r="T216" s="269" t="s">
        <v>131</v>
      </c>
      <c r="U216" s="269">
        <v>361</v>
      </c>
      <c r="V216" s="275">
        <v>361</v>
      </c>
      <c r="W216" s="269">
        <v>0</v>
      </c>
      <c r="X216" s="276">
        <v>20090</v>
      </c>
      <c r="Y216" s="293"/>
      <c r="Z216" s="277">
        <v>490315.03</v>
      </c>
      <c r="AA216" s="277"/>
      <c r="AB216" s="278">
        <v>490315.03</v>
      </c>
      <c r="AC216" s="278">
        <v>490315.03</v>
      </c>
      <c r="AD216" s="278">
        <v>0</v>
      </c>
      <c r="AE216" s="278">
        <v>0</v>
      </c>
      <c r="AF216" s="278">
        <v>1358.2133795013851</v>
      </c>
      <c r="AG216" s="278">
        <v>1358.2133795013851</v>
      </c>
      <c r="AH216" s="278">
        <v>0</v>
      </c>
      <c r="AI216" s="279">
        <v>1358.2133795013851</v>
      </c>
      <c r="AJ216" s="277"/>
      <c r="AK216" s="280" t="e">
        <v>#REF!</v>
      </c>
      <c r="AL216" s="280" t="e">
        <v>#REF!</v>
      </c>
      <c r="AM216" s="281">
        <v>0</v>
      </c>
      <c r="AN216" s="281">
        <v>0</v>
      </c>
      <c r="AO216" s="281">
        <v>0</v>
      </c>
      <c r="AP216" s="282">
        <v>0</v>
      </c>
      <c r="AQ216" s="282">
        <v>0</v>
      </c>
      <c r="AR216" s="282">
        <v>0</v>
      </c>
      <c r="AS216" s="282">
        <v>0</v>
      </c>
      <c r="AT216" s="282">
        <v>0</v>
      </c>
      <c r="AU216" s="282">
        <v>0</v>
      </c>
      <c r="AV216" s="282">
        <v>0</v>
      </c>
      <c r="AW216" s="282">
        <v>0</v>
      </c>
      <c r="AX216" s="282">
        <v>0</v>
      </c>
      <c r="AY216" s="282">
        <v>0</v>
      </c>
      <c r="AZ216" s="282">
        <v>0</v>
      </c>
      <c r="BA216" s="282">
        <v>0</v>
      </c>
      <c r="BB216" s="281">
        <v>0</v>
      </c>
      <c r="BC216" s="281">
        <v>0</v>
      </c>
      <c r="BD216" s="283"/>
      <c r="BE216" s="284">
        <v>0.02</v>
      </c>
      <c r="BF216" s="280">
        <v>0</v>
      </c>
      <c r="BG216" s="285"/>
      <c r="BH216" s="286"/>
      <c r="BI216" s="285"/>
      <c r="BJ216" s="280">
        <v>0</v>
      </c>
      <c r="BK216" s="280">
        <v>0</v>
      </c>
      <c r="BL216" s="283"/>
      <c r="BM216" s="287">
        <v>0</v>
      </c>
      <c r="BN216" s="280">
        <v>0</v>
      </c>
      <c r="BO216" s="280">
        <v>0</v>
      </c>
      <c r="BP216" s="280" t="e">
        <v>#REF!</v>
      </c>
      <c r="BQ216" s="288" t="e">
        <v>#REF!</v>
      </c>
      <c r="BR216" s="289"/>
      <c r="BS216" s="290" t="e">
        <v>#REF!</v>
      </c>
      <c r="BU216" s="291"/>
      <c r="BV216" s="291">
        <v>0</v>
      </c>
      <c r="BW216" s="292">
        <v>0</v>
      </c>
      <c r="BX216" s="238" t="s">
        <v>859</v>
      </c>
      <c r="BY216" s="435">
        <f t="shared" si="6"/>
        <v>1</v>
      </c>
      <c r="BZ216" s="435">
        <v>1</v>
      </c>
      <c r="CA216" s="436">
        <f t="shared" si="7"/>
        <v>0</v>
      </c>
    </row>
    <row r="217" spans="1:79" s="268" customFormat="1" ht="31.5">
      <c r="A217" s="269">
        <v>204</v>
      </c>
      <c r="B217" s="269" t="s">
        <v>862</v>
      </c>
      <c r="C217" s="269" t="s">
        <v>95</v>
      </c>
      <c r="D217" s="271" t="s">
        <v>863</v>
      </c>
      <c r="E217" s="272">
        <v>41058</v>
      </c>
      <c r="F217" s="238"/>
      <c r="G217" s="238"/>
      <c r="H217" s="272">
        <v>40909</v>
      </c>
      <c r="I217" s="272">
        <v>50405</v>
      </c>
      <c r="J217" s="269"/>
      <c r="K217" s="269" t="s">
        <v>1446</v>
      </c>
      <c r="L217" s="273"/>
      <c r="M217" s="238">
        <v>1</v>
      </c>
      <c r="N217" s="269" t="s">
        <v>1447</v>
      </c>
      <c r="O217" s="269" t="s">
        <v>82</v>
      </c>
      <c r="P217" s="269" t="s">
        <v>1448</v>
      </c>
      <c r="Q217" s="269"/>
      <c r="R217" s="274">
        <v>1010200238</v>
      </c>
      <c r="S217" s="238">
        <v>248</v>
      </c>
      <c r="T217" s="269" t="s">
        <v>131</v>
      </c>
      <c r="U217" s="269">
        <v>361</v>
      </c>
      <c r="V217" s="275">
        <v>361</v>
      </c>
      <c r="W217" s="269">
        <v>0</v>
      </c>
      <c r="X217" s="276">
        <v>20821</v>
      </c>
      <c r="Y217" s="293"/>
      <c r="Z217" s="277">
        <v>380308.34</v>
      </c>
      <c r="AA217" s="277"/>
      <c r="AB217" s="278">
        <v>380308.34</v>
      </c>
      <c r="AC217" s="278">
        <v>380308.34</v>
      </c>
      <c r="AD217" s="278">
        <v>0</v>
      </c>
      <c r="AE217" s="278">
        <v>0</v>
      </c>
      <c r="AF217" s="278">
        <v>1053.4857063711911</v>
      </c>
      <c r="AG217" s="278">
        <v>1053.4857063711911</v>
      </c>
      <c r="AH217" s="278">
        <v>0</v>
      </c>
      <c r="AI217" s="279">
        <v>1053.4857063711911</v>
      </c>
      <c r="AJ217" s="277"/>
      <c r="AK217" s="280" t="e">
        <v>#REF!</v>
      </c>
      <c r="AL217" s="280" t="e">
        <v>#REF!</v>
      </c>
      <c r="AM217" s="281">
        <v>0</v>
      </c>
      <c r="AN217" s="281">
        <v>0</v>
      </c>
      <c r="AO217" s="281">
        <v>0</v>
      </c>
      <c r="AP217" s="282">
        <v>0</v>
      </c>
      <c r="AQ217" s="282">
        <v>0</v>
      </c>
      <c r="AR217" s="282">
        <v>0</v>
      </c>
      <c r="AS217" s="282">
        <v>0</v>
      </c>
      <c r="AT217" s="282">
        <v>0</v>
      </c>
      <c r="AU217" s="282">
        <v>0</v>
      </c>
      <c r="AV217" s="282">
        <v>0</v>
      </c>
      <c r="AW217" s="282">
        <v>0</v>
      </c>
      <c r="AX217" s="282">
        <v>0</v>
      </c>
      <c r="AY217" s="282">
        <v>0</v>
      </c>
      <c r="AZ217" s="282">
        <v>0</v>
      </c>
      <c r="BA217" s="282">
        <v>0</v>
      </c>
      <c r="BB217" s="281">
        <v>0</v>
      </c>
      <c r="BC217" s="281">
        <v>0</v>
      </c>
      <c r="BD217" s="283"/>
      <c r="BE217" s="284">
        <v>0.02</v>
      </c>
      <c r="BF217" s="280">
        <v>0</v>
      </c>
      <c r="BG217" s="285"/>
      <c r="BH217" s="286"/>
      <c r="BI217" s="285"/>
      <c r="BJ217" s="280">
        <v>0</v>
      </c>
      <c r="BK217" s="280">
        <v>0</v>
      </c>
      <c r="BL217" s="283"/>
      <c r="BM217" s="287">
        <v>0</v>
      </c>
      <c r="BN217" s="280">
        <v>0</v>
      </c>
      <c r="BO217" s="280">
        <v>0</v>
      </c>
      <c r="BP217" s="280" t="e">
        <v>#REF!</v>
      </c>
      <c r="BQ217" s="288" t="e">
        <v>#REF!</v>
      </c>
      <c r="BR217" s="289"/>
      <c r="BS217" s="290" t="e">
        <v>#REF!</v>
      </c>
      <c r="BU217" s="291"/>
      <c r="BV217" s="291">
        <v>0</v>
      </c>
      <c r="BW217" s="292">
        <v>0</v>
      </c>
      <c r="BX217" s="238" t="s">
        <v>859</v>
      </c>
      <c r="BY217" s="435">
        <f t="shared" si="6"/>
        <v>1</v>
      </c>
      <c r="BZ217" s="435">
        <v>1</v>
      </c>
      <c r="CA217" s="436">
        <f t="shared" si="7"/>
        <v>0</v>
      </c>
    </row>
    <row r="218" spans="1:79" s="268" customFormat="1" ht="31.5">
      <c r="A218" s="269">
        <v>205</v>
      </c>
      <c r="B218" s="269" t="s">
        <v>862</v>
      </c>
      <c r="C218" s="269" t="s">
        <v>95</v>
      </c>
      <c r="D218" s="271" t="s">
        <v>863</v>
      </c>
      <c r="E218" s="272">
        <v>41058</v>
      </c>
      <c r="F218" s="238"/>
      <c r="G218" s="238"/>
      <c r="H218" s="272">
        <v>40909</v>
      </c>
      <c r="I218" s="272">
        <v>50405</v>
      </c>
      <c r="J218" s="269"/>
      <c r="K218" s="269" t="s">
        <v>1449</v>
      </c>
      <c r="L218" s="273"/>
      <c r="M218" s="238">
        <v>1</v>
      </c>
      <c r="N218" s="269" t="s">
        <v>1450</v>
      </c>
      <c r="O218" s="269" t="s">
        <v>82</v>
      </c>
      <c r="P218" s="269" t="s">
        <v>1451</v>
      </c>
      <c r="Q218" s="269"/>
      <c r="R218" s="274">
        <v>1010200239</v>
      </c>
      <c r="S218" s="238">
        <v>249</v>
      </c>
      <c r="T218" s="269" t="s">
        <v>131</v>
      </c>
      <c r="U218" s="269">
        <v>361</v>
      </c>
      <c r="V218" s="275">
        <v>361</v>
      </c>
      <c r="W218" s="269">
        <v>0</v>
      </c>
      <c r="X218" s="276">
        <v>32933</v>
      </c>
      <c r="Y218" s="293"/>
      <c r="Z218" s="277">
        <v>1634659.98</v>
      </c>
      <c r="AA218" s="277"/>
      <c r="AB218" s="278">
        <v>1634659.98</v>
      </c>
      <c r="AC218" s="278">
        <v>1423850.5967008309</v>
      </c>
      <c r="AD218" s="278">
        <v>210809.38329916913</v>
      </c>
      <c r="AE218" s="278">
        <v>156471.65543213312</v>
      </c>
      <c r="AF218" s="278">
        <v>4528.1439889196672</v>
      </c>
      <c r="AG218" s="278">
        <v>4528.1439889196672</v>
      </c>
      <c r="AH218" s="278">
        <v>0</v>
      </c>
      <c r="AI218" s="279">
        <v>4528.1439889196672</v>
      </c>
      <c r="AJ218" s="277"/>
      <c r="AK218" s="280" t="e">
        <v>#REF!</v>
      </c>
      <c r="AL218" s="280" t="e">
        <v>#REF!</v>
      </c>
      <c r="AM218" s="281">
        <v>54337.72786703601</v>
      </c>
      <c r="AN218" s="281">
        <v>54337.72786703601</v>
      </c>
      <c r="AO218" s="281">
        <v>210809.38329916913</v>
      </c>
      <c r="AP218" s="282">
        <v>206281.23931024945</v>
      </c>
      <c r="AQ218" s="282">
        <v>201753.09532132978</v>
      </c>
      <c r="AR218" s="282">
        <v>197224.9513324101</v>
      </c>
      <c r="AS218" s="282">
        <v>192696.80734349042</v>
      </c>
      <c r="AT218" s="282">
        <v>188168.66335457074</v>
      </c>
      <c r="AU218" s="282">
        <v>183640.51936565107</v>
      </c>
      <c r="AV218" s="282">
        <v>179112.37537673139</v>
      </c>
      <c r="AW218" s="282">
        <v>174584.23138781171</v>
      </c>
      <c r="AX218" s="282">
        <v>170056.08739889204</v>
      </c>
      <c r="AY218" s="282">
        <v>165527.94340997236</v>
      </c>
      <c r="AZ218" s="282">
        <v>160999.79942105268</v>
      </c>
      <c r="BA218" s="282">
        <v>156471.655432133</v>
      </c>
      <c r="BB218" s="281">
        <v>183640.51936565107</v>
      </c>
      <c r="BC218" s="281">
        <v>183640.51936565113</v>
      </c>
      <c r="BD218" s="283"/>
      <c r="BE218" s="284">
        <v>0.02</v>
      </c>
      <c r="BF218" s="280">
        <v>0</v>
      </c>
      <c r="BG218" s="285"/>
      <c r="BH218" s="286"/>
      <c r="BI218" s="285"/>
      <c r="BJ218" s="280">
        <v>0</v>
      </c>
      <c r="BK218" s="280">
        <v>0</v>
      </c>
      <c r="BL218" s="283"/>
      <c r="BM218" s="287">
        <v>0</v>
      </c>
      <c r="BN218" s="280">
        <v>0</v>
      </c>
      <c r="BO218" s="280">
        <v>0</v>
      </c>
      <c r="BP218" s="280" t="e">
        <v>#REF!</v>
      </c>
      <c r="BQ218" s="288" t="e">
        <v>#REF!</v>
      </c>
      <c r="BR218" s="289"/>
      <c r="BS218" s="290" t="e">
        <v>#REF!</v>
      </c>
      <c r="BU218" s="291">
        <v>54337.68</v>
      </c>
      <c r="BV218" s="291">
        <v>-4.7867036009847652E-2</v>
      </c>
      <c r="BW218" s="292">
        <v>0</v>
      </c>
      <c r="BX218" s="238" t="s">
        <v>859</v>
      </c>
      <c r="BY218" s="435">
        <f t="shared" si="6"/>
        <v>0.8710377779609132</v>
      </c>
      <c r="BZ218" s="435">
        <v>0.90427877519083022</v>
      </c>
      <c r="CA218" s="436">
        <f t="shared" si="7"/>
        <v>3.3240997229917024E-2</v>
      </c>
    </row>
    <row r="219" spans="1:79" s="268" customFormat="1" ht="31.5">
      <c r="A219" s="269">
        <v>206</v>
      </c>
      <c r="B219" s="269" t="s">
        <v>862</v>
      </c>
      <c r="C219" s="269" t="s">
        <v>95</v>
      </c>
      <c r="D219" s="271" t="s">
        <v>863</v>
      </c>
      <c r="E219" s="272">
        <v>41058</v>
      </c>
      <c r="F219" s="238"/>
      <c r="G219" s="238"/>
      <c r="H219" s="272">
        <v>40909</v>
      </c>
      <c r="I219" s="272">
        <v>50405</v>
      </c>
      <c r="J219" s="269"/>
      <c r="K219" s="269" t="s">
        <v>1452</v>
      </c>
      <c r="L219" s="273"/>
      <c r="M219" s="238">
        <v>1</v>
      </c>
      <c r="N219" s="269" t="s">
        <v>1453</v>
      </c>
      <c r="O219" s="269" t="s">
        <v>82</v>
      </c>
      <c r="P219" s="269" t="s">
        <v>1454</v>
      </c>
      <c r="Q219" s="269"/>
      <c r="R219" s="274">
        <v>1010200240</v>
      </c>
      <c r="S219" s="238">
        <v>250</v>
      </c>
      <c r="T219" s="269" t="s">
        <v>131</v>
      </c>
      <c r="U219" s="269">
        <v>361</v>
      </c>
      <c r="V219" s="275">
        <v>361</v>
      </c>
      <c r="W219" s="269">
        <v>0</v>
      </c>
      <c r="X219" s="276">
        <v>28004</v>
      </c>
      <c r="Y219" s="293"/>
      <c r="Z219" s="277">
        <v>485646.29</v>
      </c>
      <c r="AA219" s="277"/>
      <c r="AB219" s="278">
        <v>485646.29</v>
      </c>
      <c r="AC219" s="278">
        <v>485646.29</v>
      </c>
      <c r="AD219" s="278">
        <v>0</v>
      </c>
      <c r="AE219" s="278">
        <v>0</v>
      </c>
      <c r="AF219" s="278">
        <v>1345.2805817174515</v>
      </c>
      <c r="AG219" s="278">
        <v>1345.2805817174515</v>
      </c>
      <c r="AH219" s="278">
        <v>0</v>
      </c>
      <c r="AI219" s="279">
        <v>1345.2805817174515</v>
      </c>
      <c r="AJ219" s="277"/>
      <c r="AK219" s="280" t="e">
        <v>#REF!</v>
      </c>
      <c r="AL219" s="280" t="e">
        <v>#REF!</v>
      </c>
      <c r="AM219" s="281">
        <v>0</v>
      </c>
      <c r="AN219" s="281">
        <v>0</v>
      </c>
      <c r="AO219" s="281">
        <v>0</v>
      </c>
      <c r="AP219" s="282">
        <v>0</v>
      </c>
      <c r="AQ219" s="282">
        <v>0</v>
      </c>
      <c r="AR219" s="282">
        <v>0</v>
      </c>
      <c r="AS219" s="282">
        <v>0</v>
      </c>
      <c r="AT219" s="282">
        <v>0</v>
      </c>
      <c r="AU219" s="282">
        <v>0</v>
      </c>
      <c r="AV219" s="282">
        <v>0</v>
      </c>
      <c r="AW219" s="282">
        <v>0</v>
      </c>
      <c r="AX219" s="282">
        <v>0</v>
      </c>
      <c r="AY219" s="282">
        <v>0</v>
      </c>
      <c r="AZ219" s="282">
        <v>0</v>
      </c>
      <c r="BA219" s="282">
        <v>0</v>
      </c>
      <c r="BB219" s="281">
        <v>0</v>
      </c>
      <c r="BC219" s="281">
        <v>0</v>
      </c>
      <c r="BD219" s="283"/>
      <c r="BE219" s="284">
        <v>0.02</v>
      </c>
      <c r="BF219" s="280">
        <v>0</v>
      </c>
      <c r="BG219" s="285"/>
      <c r="BH219" s="286"/>
      <c r="BI219" s="285"/>
      <c r="BJ219" s="280">
        <v>0</v>
      </c>
      <c r="BK219" s="280">
        <v>0</v>
      </c>
      <c r="BL219" s="283"/>
      <c r="BM219" s="287">
        <v>0</v>
      </c>
      <c r="BN219" s="280">
        <v>0</v>
      </c>
      <c r="BO219" s="280">
        <v>0</v>
      </c>
      <c r="BP219" s="280" t="e">
        <v>#REF!</v>
      </c>
      <c r="BQ219" s="288" t="e">
        <v>#REF!</v>
      </c>
      <c r="BR219" s="289"/>
      <c r="BS219" s="290" t="e">
        <v>#REF!</v>
      </c>
      <c r="BU219" s="291"/>
      <c r="BV219" s="291">
        <v>0</v>
      </c>
      <c r="BW219" s="292">
        <v>0</v>
      </c>
      <c r="BX219" s="238" t="s">
        <v>859</v>
      </c>
      <c r="BY219" s="435">
        <f t="shared" si="6"/>
        <v>1</v>
      </c>
      <c r="BZ219" s="435">
        <v>1</v>
      </c>
      <c r="CA219" s="436">
        <f t="shared" si="7"/>
        <v>0</v>
      </c>
    </row>
    <row r="220" spans="1:79" s="268" customFormat="1" ht="31.5">
      <c r="A220" s="269">
        <v>207</v>
      </c>
      <c r="B220" s="269" t="s">
        <v>862</v>
      </c>
      <c r="C220" s="269" t="s">
        <v>95</v>
      </c>
      <c r="D220" s="271" t="s">
        <v>863</v>
      </c>
      <c r="E220" s="272">
        <v>41058</v>
      </c>
      <c r="F220" s="238"/>
      <c r="G220" s="238"/>
      <c r="H220" s="272">
        <v>40909</v>
      </c>
      <c r="I220" s="272">
        <v>50405</v>
      </c>
      <c r="J220" s="269"/>
      <c r="K220" s="269" t="s">
        <v>1455</v>
      </c>
      <c r="L220" s="273"/>
      <c r="M220" s="238">
        <v>1</v>
      </c>
      <c r="N220" s="269" t="s">
        <v>1456</v>
      </c>
      <c r="O220" s="269" t="s">
        <v>82</v>
      </c>
      <c r="P220" s="269" t="s">
        <v>1457</v>
      </c>
      <c r="Q220" s="269"/>
      <c r="R220" s="274">
        <v>1010200241</v>
      </c>
      <c r="S220" s="238">
        <v>251</v>
      </c>
      <c r="T220" s="269" t="s">
        <v>131</v>
      </c>
      <c r="U220" s="269">
        <v>361</v>
      </c>
      <c r="V220" s="275">
        <v>361</v>
      </c>
      <c r="W220" s="269">
        <v>0</v>
      </c>
      <c r="X220" s="276">
        <v>22647</v>
      </c>
      <c r="Y220" s="293"/>
      <c r="Z220" s="277">
        <v>380308.34</v>
      </c>
      <c r="AA220" s="277"/>
      <c r="AB220" s="278">
        <v>380308.34</v>
      </c>
      <c r="AC220" s="278">
        <v>380308.34</v>
      </c>
      <c r="AD220" s="278">
        <v>0</v>
      </c>
      <c r="AE220" s="278">
        <v>0</v>
      </c>
      <c r="AF220" s="278">
        <v>1053.4857063711911</v>
      </c>
      <c r="AG220" s="278">
        <v>1053.4857063711911</v>
      </c>
      <c r="AH220" s="278">
        <v>0</v>
      </c>
      <c r="AI220" s="279">
        <v>1053.4857063711911</v>
      </c>
      <c r="AJ220" s="277"/>
      <c r="AK220" s="280" t="e">
        <v>#REF!</v>
      </c>
      <c r="AL220" s="280" t="e">
        <v>#REF!</v>
      </c>
      <c r="AM220" s="281">
        <v>0</v>
      </c>
      <c r="AN220" s="281">
        <v>0</v>
      </c>
      <c r="AO220" s="281">
        <v>0</v>
      </c>
      <c r="AP220" s="282">
        <v>0</v>
      </c>
      <c r="AQ220" s="282">
        <v>0</v>
      </c>
      <c r="AR220" s="282">
        <v>0</v>
      </c>
      <c r="AS220" s="282">
        <v>0</v>
      </c>
      <c r="AT220" s="282">
        <v>0</v>
      </c>
      <c r="AU220" s="282">
        <v>0</v>
      </c>
      <c r="AV220" s="282">
        <v>0</v>
      </c>
      <c r="AW220" s="282">
        <v>0</v>
      </c>
      <c r="AX220" s="282">
        <v>0</v>
      </c>
      <c r="AY220" s="282">
        <v>0</v>
      </c>
      <c r="AZ220" s="282">
        <v>0</v>
      </c>
      <c r="BA220" s="282">
        <v>0</v>
      </c>
      <c r="BB220" s="281">
        <v>0</v>
      </c>
      <c r="BC220" s="281">
        <v>0</v>
      </c>
      <c r="BD220" s="283"/>
      <c r="BE220" s="284">
        <v>0.02</v>
      </c>
      <c r="BF220" s="280">
        <v>0</v>
      </c>
      <c r="BG220" s="285"/>
      <c r="BH220" s="286"/>
      <c r="BI220" s="285"/>
      <c r="BJ220" s="280">
        <v>0</v>
      </c>
      <c r="BK220" s="280">
        <v>0</v>
      </c>
      <c r="BL220" s="283"/>
      <c r="BM220" s="287">
        <v>0</v>
      </c>
      <c r="BN220" s="280">
        <v>0</v>
      </c>
      <c r="BO220" s="280">
        <v>0</v>
      </c>
      <c r="BP220" s="280" t="e">
        <v>#REF!</v>
      </c>
      <c r="BQ220" s="288" t="e">
        <v>#REF!</v>
      </c>
      <c r="BR220" s="289"/>
      <c r="BS220" s="290" t="e">
        <v>#REF!</v>
      </c>
      <c r="BU220" s="291"/>
      <c r="BV220" s="291">
        <v>0</v>
      </c>
      <c r="BW220" s="292">
        <v>0</v>
      </c>
      <c r="BX220" s="238" t="s">
        <v>859</v>
      </c>
      <c r="BY220" s="435">
        <f t="shared" si="6"/>
        <v>1</v>
      </c>
      <c r="BZ220" s="435">
        <v>1</v>
      </c>
      <c r="CA220" s="436">
        <f t="shared" si="7"/>
        <v>0</v>
      </c>
    </row>
    <row r="221" spans="1:79" s="268" customFormat="1" ht="31.5">
      <c r="A221" s="269">
        <v>208</v>
      </c>
      <c r="B221" s="269" t="s">
        <v>862</v>
      </c>
      <c r="C221" s="269" t="s">
        <v>95</v>
      </c>
      <c r="D221" s="271" t="s">
        <v>863</v>
      </c>
      <c r="E221" s="272">
        <v>41058</v>
      </c>
      <c r="F221" s="238"/>
      <c r="G221" s="238"/>
      <c r="H221" s="272">
        <v>40909</v>
      </c>
      <c r="I221" s="272">
        <v>50405</v>
      </c>
      <c r="J221" s="269"/>
      <c r="K221" s="269" t="s">
        <v>1458</v>
      </c>
      <c r="L221" s="273"/>
      <c r="M221" s="238">
        <v>1</v>
      </c>
      <c r="N221" s="269" t="s">
        <v>1459</v>
      </c>
      <c r="O221" s="269" t="s">
        <v>82</v>
      </c>
      <c r="P221" s="269" t="s">
        <v>1460</v>
      </c>
      <c r="Q221" s="269"/>
      <c r="R221" s="274">
        <v>1010200242</v>
      </c>
      <c r="S221" s="238">
        <v>252</v>
      </c>
      <c r="T221" s="269" t="s">
        <v>131</v>
      </c>
      <c r="U221" s="269">
        <v>361</v>
      </c>
      <c r="V221" s="275">
        <v>361</v>
      </c>
      <c r="W221" s="269">
        <v>0</v>
      </c>
      <c r="X221" s="276">
        <v>22647</v>
      </c>
      <c r="Y221" s="293"/>
      <c r="Z221" s="277">
        <v>500376.22</v>
      </c>
      <c r="AA221" s="277"/>
      <c r="AB221" s="278">
        <v>500376.22</v>
      </c>
      <c r="AC221" s="278">
        <v>500376.22</v>
      </c>
      <c r="AD221" s="278">
        <v>0</v>
      </c>
      <c r="AE221" s="278">
        <v>0</v>
      </c>
      <c r="AF221" s="278">
        <v>1386.0837119113573</v>
      </c>
      <c r="AG221" s="278">
        <v>1386.0837119113573</v>
      </c>
      <c r="AH221" s="278">
        <v>0</v>
      </c>
      <c r="AI221" s="279">
        <v>1386.0837119113573</v>
      </c>
      <c r="AJ221" s="277"/>
      <c r="AK221" s="280" t="e">
        <v>#REF!</v>
      </c>
      <c r="AL221" s="280" t="e">
        <v>#REF!</v>
      </c>
      <c r="AM221" s="281">
        <v>0</v>
      </c>
      <c r="AN221" s="281">
        <v>0</v>
      </c>
      <c r="AO221" s="281">
        <v>0</v>
      </c>
      <c r="AP221" s="282">
        <v>0</v>
      </c>
      <c r="AQ221" s="282">
        <v>0</v>
      </c>
      <c r="AR221" s="282">
        <v>0</v>
      </c>
      <c r="AS221" s="282">
        <v>0</v>
      </c>
      <c r="AT221" s="282">
        <v>0</v>
      </c>
      <c r="AU221" s="282">
        <v>0</v>
      </c>
      <c r="AV221" s="282">
        <v>0</v>
      </c>
      <c r="AW221" s="282">
        <v>0</v>
      </c>
      <c r="AX221" s="282">
        <v>0</v>
      </c>
      <c r="AY221" s="282">
        <v>0</v>
      </c>
      <c r="AZ221" s="282">
        <v>0</v>
      </c>
      <c r="BA221" s="282">
        <v>0</v>
      </c>
      <c r="BB221" s="281">
        <v>0</v>
      </c>
      <c r="BC221" s="281">
        <v>0</v>
      </c>
      <c r="BD221" s="283"/>
      <c r="BE221" s="284">
        <v>0.02</v>
      </c>
      <c r="BF221" s="280">
        <v>0</v>
      </c>
      <c r="BG221" s="285"/>
      <c r="BH221" s="286"/>
      <c r="BI221" s="285"/>
      <c r="BJ221" s="280">
        <v>0</v>
      </c>
      <c r="BK221" s="280">
        <v>0</v>
      </c>
      <c r="BL221" s="283"/>
      <c r="BM221" s="287">
        <v>0</v>
      </c>
      <c r="BN221" s="280">
        <v>0</v>
      </c>
      <c r="BO221" s="280">
        <v>0</v>
      </c>
      <c r="BP221" s="280" t="e">
        <v>#REF!</v>
      </c>
      <c r="BQ221" s="288" t="e">
        <v>#REF!</v>
      </c>
      <c r="BR221" s="289"/>
      <c r="BS221" s="290" t="e">
        <v>#REF!</v>
      </c>
      <c r="BU221" s="291"/>
      <c r="BV221" s="291">
        <v>0</v>
      </c>
      <c r="BW221" s="292">
        <v>0</v>
      </c>
      <c r="BX221" s="238" t="s">
        <v>859</v>
      </c>
      <c r="BY221" s="435">
        <f t="shared" si="6"/>
        <v>1</v>
      </c>
      <c r="BZ221" s="435">
        <v>1</v>
      </c>
      <c r="CA221" s="436">
        <f t="shared" si="7"/>
        <v>0</v>
      </c>
    </row>
    <row r="222" spans="1:79" s="268" customFormat="1" ht="31.5">
      <c r="A222" s="269">
        <v>209</v>
      </c>
      <c r="B222" s="269" t="s">
        <v>862</v>
      </c>
      <c r="C222" s="269" t="s">
        <v>95</v>
      </c>
      <c r="D222" s="271" t="s">
        <v>863</v>
      </c>
      <c r="E222" s="272">
        <v>41058</v>
      </c>
      <c r="F222" s="238"/>
      <c r="G222" s="238"/>
      <c r="H222" s="272">
        <v>40909</v>
      </c>
      <c r="I222" s="272">
        <v>50405</v>
      </c>
      <c r="J222" s="269"/>
      <c r="K222" s="269" t="s">
        <v>1461</v>
      </c>
      <c r="L222" s="273"/>
      <c r="M222" s="238">
        <v>1</v>
      </c>
      <c r="N222" s="269" t="s">
        <v>1462</v>
      </c>
      <c r="O222" s="269" t="s">
        <v>82</v>
      </c>
      <c r="P222" s="269" t="s">
        <v>1463</v>
      </c>
      <c r="Q222" s="269"/>
      <c r="R222" s="274">
        <v>1010200243</v>
      </c>
      <c r="S222" s="238">
        <v>253</v>
      </c>
      <c r="T222" s="269" t="s">
        <v>131</v>
      </c>
      <c r="U222" s="269">
        <v>361</v>
      </c>
      <c r="V222" s="275">
        <v>361</v>
      </c>
      <c r="W222" s="269">
        <v>0</v>
      </c>
      <c r="X222" s="276">
        <v>30651</v>
      </c>
      <c r="Y222" s="293"/>
      <c r="Z222" s="277">
        <v>555328.81999999995</v>
      </c>
      <c r="AA222" s="277"/>
      <c r="AB222" s="278">
        <v>555328.81999999995</v>
      </c>
      <c r="AC222" s="278">
        <v>555328.81999999995</v>
      </c>
      <c r="AD222" s="278">
        <v>0</v>
      </c>
      <c r="AE222" s="278">
        <v>0</v>
      </c>
      <c r="AF222" s="278">
        <v>1538.3069806094181</v>
      </c>
      <c r="AG222" s="278">
        <v>1538.3069806094181</v>
      </c>
      <c r="AH222" s="278">
        <v>0</v>
      </c>
      <c r="AI222" s="279">
        <v>1538.3069806094181</v>
      </c>
      <c r="AJ222" s="277"/>
      <c r="AK222" s="280" t="e">
        <v>#REF!</v>
      </c>
      <c r="AL222" s="280" t="e">
        <v>#REF!</v>
      </c>
      <c r="AM222" s="281">
        <v>0</v>
      </c>
      <c r="AN222" s="281">
        <v>0</v>
      </c>
      <c r="AO222" s="281">
        <v>0</v>
      </c>
      <c r="AP222" s="282">
        <v>0</v>
      </c>
      <c r="AQ222" s="282">
        <v>0</v>
      </c>
      <c r="AR222" s="282">
        <v>0</v>
      </c>
      <c r="AS222" s="282">
        <v>0</v>
      </c>
      <c r="AT222" s="282">
        <v>0</v>
      </c>
      <c r="AU222" s="282">
        <v>0</v>
      </c>
      <c r="AV222" s="282">
        <v>0</v>
      </c>
      <c r="AW222" s="282">
        <v>0</v>
      </c>
      <c r="AX222" s="282">
        <v>0</v>
      </c>
      <c r="AY222" s="282">
        <v>0</v>
      </c>
      <c r="AZ222" s="282">
        <v>0</v>
      </c>
      <c r="BA222" s="282">
        <v>0</v>
      </c>
      <c r="BB222" s="281">
        <v>0</v>
      </c>
      <c r="BC222" s="281">
        <v>0</v>
      </c>
      <c r="BD222" s="283"/>
      <c r="BE222" s="284">
        <v>0.02</v>
      </c>
      <c r="BF222" s="280">
        <v>0</v>
      </c>
      <c r="BG222" s="285"/>
      <c r="BH222" s="286"/>
      <c r="BI222" s="285"/>
      <c r="BJ222" s="280">
        <v>0</v>
      </c>
      <c r="BK222" s="280">
        <v>0</v>
      </c>
      <c r="BL222" s="283"/>
      <c r="BM222" s="287">
        <v>0</v>
      </c>
      <c r="BN222" s="280">
        <v>0</v>
      </c>
      <c r="BO222" s="280">
        <v>0</v>
      </c>
      <c r="BP222" s="280" t="e">
        <v>#REF!</v>
      </c>
      <c r="BQ222" s="288" t="e">
        <v>#REF!</v>
      </c>
      <c r="BR222" s="289"/>
      <c r="BS222" s="290" t="e">
        <v>#REF!</v>
      </c>
      <c r="BU222" s="291"/>
      <c r="BV222" s="291">
        <v>0</v>
      </c>
      <c r="BW222" s="292">
        <v>0</v>
      </c>
      <c r="BX222" s="238" t="s">
        <v>859</v>
      </c>
      <c r="BY222" s="435">
        <f t="shared" si="6"/>
        <v>1</v>
      </c>
      <c r="BZ222" s="435">
        <v>1</v>
      </c>
      <c r="CA222" s="436">
        <f t="shared" si="7"/>
        <v>0</v>
      </c>
    </row>
    <row r="223" spans="1:79" s="268" customFormat="1" ht="31.5">
      <c r="A223" s="269">
        <v>210</v>
      </c>
      <c r="B223" s="269" t="s">
        <v>862</v>
      </c>
      <c r="C223" s="269" t="s">
        <v>95</v>
      </c>
      <c r="D223" s="271" t="s">
        <v>863</v>
      </c>
      <c r="E223" s="272">
        <v>41058</v>
      </c>
      <c r="F223" s="238"/>
      <c r="G223" s="238"/>
      <c r="H223" s="272">
        <v>40909</v>
      </c>
      <c r="I223" s="272">
        <v>50405</v>
      </c>
      <c r="J223" s="269"/>
      <c r="K223" s="269" t="s">
        <v>1464</v>
      </c>
      <c r="L223" s="273"/>
      <c r="M223" s="238">
        <v>1</v>
      </c>
      <c r="N223" s="269" t="s">
        <v>1465</v>
      </c>
      <c r="O223" s="269" t="s">
        <v>82</v>
      </c>
      <c r="P223" s="269" t="s">
        <v>1466</v>
      </c>
      <c r="Q223" s="269"/>
      <c r="R223" s="274">
        <v>1010200244</v>
      </c>
      <c r="S223" s="238">
        <v>254</v>
      </c>
      <c r="T223" s="269" t="s">
        <v>131</v>
      </c>
      <c r="U223" s="269">
        <v>361</v>
      </c>
      <c r="V223" s="275">
        <v>361</v>
      </c>
      <c r="W223" s="269">
        <v>0</v>
      </c>
      <c r="X223" s="276">
        <v>30317</v>
      </c>
      <c r="Y223" s="293"/>
      <c r="Z223" s="277">
        <v>1222914.8500000001</v>
      </c>
      <c r="AA223" s="277"/>
      <c r="AB223" s="278">
        <v>1222914.8500000001</v>
      </c>
      <c r="AC223" s="278">
        <v>1222914.8500000001</v>
      </c>
      <c r="AD223" s="278">
        <v>0</v>
      </c>
      <c r="AE223" s="278">
        <v>0</v>
      </c>
      <c r="AF223" s="278">
        <v>3387.5757617728536</v>
      </c>
      <c r="AG223" s="278">
        <v>3387.5757617728536</v>
      </c>
      <c r="AH223" s="278">
        <v>0</v>
      </c>
      <c r="AI223" s="279">
        <v>3387.5757617728536</v>
      </c>
      <c r="AJ223" s="277"/>
      <c r="AK223" s="280" t="e">
        <v>#REF!</v>
      </c>
      <c r="AL223" s="280" t="e">
        <v>#REF!</v>
      </c>
      <c r="AM223" s="281">
        <v>0</v>
      </c>
      <c r="AN223" s="281">
        <v>0</v>
      </c>
      <c r="AO223" s="281">
        <v>0</v>
      </c>
      <c r="AP223" s="282">
        <v>0</v>
      </c>
      <c r="AQ223" s="282">
        <v>0</v>
      </c>
      <c r="AR223" s="282">
        <v>0</v>
      </c>
      <c r="AS223" s="282">
        <v>0</v>
      </c>
      <c r="AT223" s="282">
        <v>0</v>
      </c>
      <c r="AU223" s="282">
        <v>0</v>
      </c>
      <c r="AV223" s="282">
        <v>0</v>
      </c>
      <c r="AW223" s="282">
        <v>0</v>
      </c>
      <c r="AX223" s="282">
        <v>0</v>
      </c>
      <c r="AY223" s="282">
        <v>0</v>
      </c>
      <c r="AZ223" s="282">
        <v>0</v>
      </c>
      <c r="BA223" s="282">
        <v>0</v>
      </c>
      <c r="BB223" s="281">
        <v>0</v>
      </c>
      <c r="BC223" s="281">
        <v>0</v>
      </c>
      <c r="BD223" s="283"/>
      <c r="BE223" s="284">
        <v>0.02</v>
      </c>
      <c r="BF223" s="280">
        <v>0</v>
      </c>
      <c r="BG223" s="285"/>
      <c r="BH223" s="286"/>
      <c r="BI223" s="285"/>
      <c r="BJ223" s="280">
        <v>0</v>
      </c>
      <c r="BK223" s="280">
        <v>0</v>
      </c>
      <c r="BL223" s="283"/>
      <c r="BM223" s="287">
        <v>0</v>
      </c>
      <c r="BN223" s="280">
        <v>0</v>
      </c>
      <c r="BO223" s="280">
        <v>0</v>
      </c>
      <c r="BP223" s="280" t="e">
        <v>#REF!</v>
      </c>
      <c r="BQ223" s="288" t="e">
        <v>#REF!</v>
      </c>
      <c r="BR223" s="289"/>
      <c r="BS223" s="290" t="e">
        <v>#REF!</v>
      </c>
      <c r="BU223" s="291"/>
      <c r="BV223" s="291">
        <v>0</v>
      </c>
      <c r="BW223" s="292">
        <v>0</v>
      </c>
      <c r="BX223" s="238" t="s">
        <v>859</v>
      </c>
      <c r="BY223" s="435">
        <f t="shared" si="6"/>
        <v>1</v>
      </c>
      <c r="BZ223" s="435">
        <v>1</v>
      </c>
      <c r="CA223" s="436">
        <f t="shared" si="7"/>
        <v>0</v>
      </c>
    </row>
    <row r="224" spans="1:79" s="268" customFormat="1" ht="31.5">
      <c r="A224" s="269">
        <v>211</v>
      </c>
      <c r="B224" s="269" t="s">
        <v>862</v>
      </c>
      <c r="C224" s="269" t="s">
        <v>95</v>
      </c>
      <c r="D224" s="271" t="s">
        <v>863</v>
      </c>
      <c r="E224" s="272">
        <v>41058</v>
      </c>
      <c r="F224" s="238"/>
      <c r="G224" s="238"/>
      <c r="H224" s="272">
        <v>40909</v>
      </c>
      <c r="I224" s="272">
        <v>50405</v>
      </c>
      <c r="J224" s="269"/>
      <c r="K224" s="269" t="s">
        <v>1467</v>
      </c>
      <c r="L224" s="273"/>
      <c r="M224" s="238">
        <v>1</v>
      </c>
      <c r="N224" s="269" t="s">
        <v>1468</v>
      </c>
      <c r="O224" s="269" t="s">
        <v>82</v>
      </c>
      <c r="P224" s="269" t="s">
        <v>1469</v>
      </c>
      <c r="Q224" s="269"/>
      <c r="R224" s="274">
        <v>1010200245</v>
      </c>
      <c r="S224" s="238">
        <v>255</v>
      </c>
      <c r="T224" s="269" t="s">
        <v>131</v>
      </c>
      <c r="U224" s="269">
        <v>361</v>
      </c>
      <c r="V224" s="275">
        <v>361</v>
      </c>
      <c r="W224" s="269">
        <v>0</v>
      </c>
      <c r="X224" s="276">
        <v>34820</v>
      </c>
      <c r="Y224" s="293"/>
      <c r="Z224" s="277">
        <v>125129.36</v>
      </c>
      <c r="AA224" s="277"/>
      <c r="AB224" s="278">
        <v>125129.36</v>
      </c>
      <c r="AC224" s="278">
        <v>88266.223595567863</v>
      </c>
      <c r="AD224" s="278">
        <v>36863.136404432138</v>
      </c>
      <c r="AE224" s="278">
        <v>32703.711695290862</v>
      </c>
      <c r="AF224" s="278">
        <v>346.61872576177285</v>
      </c>
      <c r="AG224" s="278">
        <v>346.61872576177285</v>
      </c>
      <c r="AH224" s="278">
        <v>0</v>
      </c>
      <c r="AI224" s="279">
        <v>346.61872576177285</v>
      </c>
      <c r="AJ224" s="277"/>
      <c r="AK224" s="280" t="e">
        <v>#REF!</v>
      </c>
      <c r="AL224" s="280" t="e">
        <v>#REF!</v>
      </c>
      <c r="AM224" s="281">
        <v>4159.4247091412744</v>
      </c>
      <c r="AN224" s="281">
        <v>4159.4247091412744</v>
      </c>
      <c r="AO224" s="281">
        <v>36863.136404432138</v>
      </c>
      <c r="AP224" s="282">
        <v>36516.517678670367</v>
      </c>
      <c r="AQ224" s="282">
        <v>36169.898952908596</v>
      </c>
      <c r="AR224" s="282">
        <v>35823.280227146824</v>
      </c>
      <c r="AS224" s="282">
        <v>35476.661501385053</v>
      </c>
      <c r="AT224" s="282">
        <v>35130.042775623282</v>
      </c>
      <c r="AU224" s="282">
        <v>34783.424049861511</v>
      </c>
      <c r="AV224" s="282">
        <v>34436.80532409974</v>
      </c>
      <c r="AW224" s="282">
        <v>34090.186598337968</v>
      </c>
      <c r="AX224" s="282">
        <v>33743.567872576197</v>
      </c>
      <c r="AY224" s="282">
        <v>33396.949146814426</v>
      </c>
      <c r="AZ224" s="282">
        <v>33050.330421052655</v>
      </c>
      <c r="BA224" s="282">
        <v>32703.711695290884</v>
      </c>
      <c r="BB224" s="281">
        <v>34783.424049861504</v>
      </c>
      <c r="BC224" s="281">
        <v>34783.424049861496</v>
      </c>
      <c r="BD224" s="283"/>
      <c r="BE224" s="284">
        <v>0.02</v>
      </c>
      <c r="BF224" s="280">
        <v>0</v>
      </c>
      <c r="BG224" s="285"/>
      <c r="BH224" s="286"/>
      <c r="BI224" s="285"/>
      <c r="BJ224" s="280">
        <v>0</v>
      </c>
      <c r="BK224" s="280">
        <v>0</v>
      </c>
      <c r="BL224" s="283"/>
      <c r="BM224" s="287">
        <v>0</v>
      </c>
      <c r="BN224" s="280">
        <v>0</v>
      </c>
      <c r="BO224" s="280">
        <v>0</v>
      </c>
      <c r="BP224" s="280" t="e">
        <v>#REF!</v>
      </c>
      <c r="BQ224" s="288" t="e">
        <v>#REF!</v>
      </c>
      <c r="BR224" s="289"/>
      <c r="BS224" s="290" t="e">
        <v>#REF!</v>
      </c>
      <c r="BU224" s="291">
        <v>4159.4399999999996</v>
      </c>
      <c r="BV224" s="291">
        <v>1.529085872516589E-2</v>
      </c>
      <c r="BW224" s="292">
        <v>0</v>
      </c>
      <c r="BX224" s="238" t="s">
        <v>859</v>
      </c>
      <c r="BY224" s="435">
        <f t="shared" si="6"/>
        <v>0.70539978463541941</v>
      </c>
      <c r="BZ224" s="435">
        <v>0.73864078186533622</v>
      </c>
      <c r="CA224" s="436">
        <f t="shared" si="7"/>
        <v>3.3240997229916802E-2</v>
      </c>
    </row>
    <row r="225" spans="1:79" s="268" customFormat="1" ht="31.5">
      <c r="A225" s="269">
        <v>212</v>
      </c>
      <c r="B225" s="269" t="s">
        <v>862</v>
      </c>
      <c r="C225" s="269" t="s">
        <v>95</v>
      </c>
      <c r="D225" s="271" t="s">
        <v>863</v>
      </c>
      <c r="E225" s="272">
        <v>41058</v>
      </c>
      <c r="F225" s="238"/>
      <c r="G225" s="238"/>
      <c r="H225" s="272">
        <v>40909</v>
      </c>
      <c r="I225" s="272">
        <v>50405</v>
      </c>
      <c r="J225" s="269"/>
      <c r="K225" s="269" t="s">
        <v>1470</v>
      </c>
      <c r="L225" s="273"/>
      <c r="M225" s="238">
        <v>1</v>
      </c>
      <c r="N225" s="269" t="s">
        <v>1471</v>
      </c>
      <c r="O225" s="269" t="s">
        <v>82</v>
      </c>
      <c r="P225" s="269" t="s">
        <v>1472</v>
      </c>
      <c r="Q225" s="269"/>
      <c r="R225" s="274">
        <v>1010200246</v>
      </c>
      <c r="S225" s="238">
        <v>256</v>
      </c>
      <c r="T225" s="269" t="s">
        <v>131</v>
      </c>
      <c r="U225" s="269">
        <v>361</v>
      </c>
      <c r="V225" s="275">
        <v>361</v>
      </c>
      <c r="W225" s="269">
        <v>0</v>
      </c>
      <c r="X225" s="276">
        <v>24473</v>
      </c>
      <c r="Y225" s="293"/>
      <c r="Z225" s="277">
        <v>380308.34</v>
      </c>
      <c r="AA225" s="277"/>
      <c r="AB225" s="278">
        <v>380308.34</v>
      </c>
      <c r="AC225" s="278">
        <v>380308.34</v>
      </c>
      <c r="AD225" s="278">
        <v>0</v>
      </c>
      <c r="AE225" s="278">
        <v>0</v>
      </c>
      <c r="AF225" s="278">
        <v>1053.4857063711911</v>
      </c>
      <c r="AG225" s="278">
        <v>1053.4857063711911</v>
      </c>
      <c r="AH225" s="278">
        <v>0</v>
      </c>
      <c r="AI225" s="279">
        <v>1053.4857063711911</v>
      </c>
      <c r="AJ225" s="277"/>
      <c r="AK225" s="280" t="e">
        <v>#REF!</v>
      </c>
      <c r="AL225" s="280" t="e">
        <v>#REF!</v>
      </c>
      <c r="AM225" s="281">
        <v>0</v>
      </c>
      <c r="AN225" s="281">
        <v>0</v>
      </c>
      <c r="AO225" s="281">
        <v>0</v>
      </c>
      <c r="AP225" s="282">
        <v>0</v>
      </c>
      <c r="AQ225" s="282">
        <v>0</v>
      </c>
      <c r="AR225" s="282">
        <v>0</v>
      </c>
      <c r="AS225" s="282">
        <v>0</v>
      </c>
      <c r="AT225" s="282">
        <v>0</v>
      </c>
      <c r="AU225" s="282">
        <v>0</v>
      </c>
      <c r="AV225" s="282">
        <v>0</v>
      </c>
      <c r="AW225" s="282">
        <v>0</v>
      </c>
      <c r="AX225" s="282">
        <v>0</v>
      </c>
      <c r="AY225" s="282">
        <v>0</v>
      </c>
      <c r="AZ225" s="282">
        <v>0</v>
      </c>
      <c r="BA225" s="282">
        <v>0</v>
      </c>
      <c r="BB225" s="281">
        <v>0</v>
      </c>
      <c r="BC225" s="281">
        <v>0</v>
      </c>
      <c r="BD225" s="283"/>
      <c r="BE225" s="284">
        <v>0.02</v>
      </c>
      <c r="BF225" s="280">
        <v>0</v>
      </c>
      <c r="BG225" s="285"/>
      <c r="BH225" s="286"/>
      <c r="BI225" s="285"/>
      <c r="BJ225" s="280">
        <v>0</v>
      </c>
      <c r="BK225" s="280">
        <v>0</v>
      </c>
      <c r="BL225" s="283"/>
      <c r="BM225" s="287">
        <v>0</v>
      </c>
      <c r="BN225" s="280">
        <v>0</v>
      </c>
      <c r="BO225" s="280">
        <v>0</v>
      </c>
      <c r="BP225" s="280" t="e">
        <v>#REF!</v>
      </c>
      <c r="BQ225" s="288" t="e">
        <v>#REF!</v>
      </c>
      <c r="BR225" s="289"/>
      <c r="BS225" s="290" t="e">
        <v>#REF!</v>
      </c>
      <c r="BU225" s="291"/>
      <c r="BV225" s="291">
        <v>0</v>
      </c>
      <c r="BW225" s="292">
        <v>0</v>
      </c>
      <c r="BX225" s="238" t="s">
        <v>859</v>
      </c>
      <c r="BY225" s="435">
        <f t="shared" si="6"/>
        <v>1</v>
      </c>
      <c r="BZ225" s="435">
        <v>1</v>
      </c>
      <c r="CA225" s="436">
        <f t="shared" si="7"/>
        <v>0</v>
      </c>
    </row>
    <row r="226" spans="1:79" s="268" customFormat="1" ht="31.5">
      <c r="A226" s="269">
        <v>213</v>
      </c>
      <c r="B226" s="269" t="s">
        <v>862</v>
      </c>
      <c r="C226" s="269" t="s">
        <v>95</v>
      </c>
      <c r="D226" s="271" t="s">
        <v>863</v>
      </c>
      <c r="E226" s="272">
        <v>41058</v>
      </c>
      <c r="F226" s="238"/>
      <c r="G226" s="238"/>
      <c r="H226" s="272">
        <v>40909</v>
      </c>
      <c r="I226" s="272">
        <v>50405</v>
      </c>
      <c r="J226" s="269"/>
      <c r="K226" s="269" t="s">
        <v>1473</v>
      </c>
      <c r="L226" s="273"/>
      <c r="M226" s="238">
        <v>1</v>
      </c>
      <c r="N226" s="269" t="s">
        <v>1474</v>
      </c>
      <c r="O226" s="269" t="s">
        <v>82</v>
      </c>
      <c r="P226" s="269" t="s">
        <v>1475</v>
      </c>
      <c r="Q226" s="269"/>
      <c r="R226" s="274">
        <v>1010200247</v>
      </c>
      <c r="S226" s="238">
        <v>257</v>
      </c>
      <c r="T226" s="269" t="s">
        <v>131</v>
      </c>
      <c r="U226" s="269">
        <v>361</v>
      </c>
      <c r="V226" s="275">
        <v>361</v>
      </c>
      <c r="W226" s="269">
        <v>0</v>
      </c>
      <c r="X226" s="276">
        <v>31352</v>
      </c>
      <c r="Y226" s="293"/>
      <c r="Z226" s="277">
        <v>843290.49</v>
      </c>
      <c r="AA226" s="277"/>
      <c r="AB226" s="278">
        <v>843290.49</v>
      </c>
      <c r="AC226" s="278">
        <v>841147.4523947367</v>
      </c>
      <c r="AD226" s="278">
        <v>2143.0376052632928</v>
      </c>
      <c r="AE226" s="278">
        <v>0</v>
      </c>
      <c r="AF226" s="278">
        <v>2335.9847368421051</v>
      </c>
      <c r="AG226" s="278">
        <v>2335.9847368421051</v>
      </c>
      <c r="AH226" s="278">
        <v>0</v>
      </c>
      <c r="AI226" s="279">
        <v>2335.9847368421051</v>
      </c>
      <c r="AJ226" s="277"/>
      <c r="AK226" s="280" t="e">
        <v>#REF!</v>
      </c>
      <c r="AL226" s="280" t="e">
        <v>#REF!</v>
      </c>
      <c r="AM226" s="281">
        <v>2143.0376052632928</v>
      </c>
      <c r="AN226" s="281">
        <v>2143.0376052632928</v>
      </c>
      <c r="AO226" s="281">
        <v>2143.0376052632928</v>
      </c>
      <c r="AP226" s="282">
        <v>0</v>
      </c>
      <c r="AQ226" s="282">
        <v>0</v>
      </c>
      <c r="AR226" s="282">
        <v>0</v>
      </c>
      <c r="AS226" s="282">
        <v>0</v>
      </c>
      <c r="AT226" s="282">
        <v>0</v>
      </c>
      <c r="AU226" s="282">
        <v>0</v>
      </c>
      <c r="AV226" s="282">
        <v>0</v>
      </c>
      <c r="AW226" s="282">
        <v>0</v>
      </c>
      <c r="AX226" s="282">
        <v>0</v>
      </c>
      <c r="AY226" s="282">
        <v>0</v>
      </c>
      <c r="AZ226" s="282">
        <v>0</v>
      </c>
      <c r="BA226" s="282">
        <v>0</v>
      </c>
      <c r="BB226" s="281">
        <v>164.84904655871483</v>
      </c>
      <c r="BC226" s="281">
        <v>1071.5188026316464</v>
      </c>
      <c r="BD226" s="283"/>
      <c r="BE226" s="284">
        <v>0.02</v>
      </c>
      <c r="BF226" s="280">
        <v>0</v>
      </c>
      <c r="BG226" s="285"/>
      <c r="BH226" s="286"/>
      <c r="BI226" s="285"/>
      <c r="BJ226" s="280">
        <v>0</v>
      </c>
      <c r="BK226" s="280">
        <v>0</v>
      </c>
      <c r="BL226" s="283"/>
      <c r="BM226" s="287">
        <v>0</v>
      </c>
      <c r="BN226" s="280">
        <v>0</v>
      </c>
      <c r="BO226" s="280">
        <v>0</v>
      </c>
      <c r="BP226" s="280" t="e">
        <v>#REF!</v>
      </c>
      <c r="BQ226" s="288" t="e">
        <v>#REF!</v>
      </c>
      <c r="BR226" s="289"/>
      <c r="BS226" s="290" t="e">
        <v>#REF!</v>
      </c>
      <c r="BU226" s="291">
        <v>2143.2600000000002</v>
      </c>
      <c r="BV226" s="291">
        <v>0.22239473670742882</v>
      </c>
      <c r="BW226" s="292">
        <v>0</v>
      </c>
      <c r="BX226" s="238" t="s">
        <v>859</v>
      </c>
      <c r="BY226" s="435">
        <f t="shared" si="6"/>
        <v>0.99745871958633936</v>
      </c>
      <c r="BZ226" s="435">
        <v>1</v>
      </c>
      <c r="CA226" s="436">
        <f t="shared" si="7"/>
        <v>2.5412804136606404E-3</v>
      </c>
    </row>
    <row r="227" spans="1:79" s="268" customFormat="1" ht="31.5">
      <c r="A227" s="269">
        <v>214</v>
      </c>
      <c r="B227" s="269" t="s">
        <v>862</v>
      </c>
      <c r="C227" s="269" t="s">
        <v>95</v>
      </c>
      <c r="D227" s="271" t="s">
        <v>863</v>
      </c>
      <c r="E227" s="272">
        <v>41058</v>
      </c>
      <c r="F227" s="238"/>
      <c r="G227" s="238"/>
      <c r="H227" s="272">
        <v>40909</v>
      </c>
      <c r="I227" s="272">
        <v>50405</v>
      </c>
      <c r="J227" s="269"/>
      <c r="K227" s="269" t="s">
        <v>1476</v>
      </c>
      <c r="L227" s="273"/>
      <c r="M227" s="238">
        <v>1</v>
      </c>
      <c r="N227" s="269" t="s">
        <v>1477</v>
      </c>
      <c r="O227" s="269" t="s">
        <v>82</v>
      </c>
      <c r="P227" s="269" t="s">
        <v>1478</v>
      </c>
      <c r="Q227" s="269"/>
      <c r="R227" s="274">
        <v>1010200248</v>
      </c>
      <c r="S227" s="238">
        <v>258</v>
      </c>
      <c r="T227" s="269" t="s">
        <v>131</v>
      </c>
      <c r="U227" s="269">
        <v>361</v>
      </c>
      <c r="V227" s="275">
        <v>361</v>
      </c>
      <c r="W227" s="269">
        <v>0</v>
      </c>
      <c r="X227" s="276">
        <v>32448</v>
      </c>
      <c r="Y227" s="293"/>
      <c r="Z227" s="277">
        <v>986688.84</v>
      </c>
      <c r="AA227" s="277"/>
      <c r="AB227" s="278">
        <v>986688.84</v>
      </c>
      <c r="AC227" s="278">
        <v>894578.29424376751</v>
      </c>
      <c r="AD227" s="278">
        <v>92110.545756232459</v>
      </c>
      <c r="AE227" s="278">
        <v>59312.024759002539</v>
      </c>
      <c r="AF227" s="278">
        <v>2733.2100831024932</v>
      </c>
      <c r="AG227" s="278">
        <v>2733.2100831024932</v>
      </c>
      <c r="AH227" s="278">
        <v>0</v>
      </c>
      <c r="AI227" s="279">
        <v>2733.2100831024932</v>
      </c>
      <c r="AJ227" s="277"/>
      <c r="AK227" s="280" t="e">
        <v>#REF!</v>
      </c>
      <c r="AL227" s="280" t="e">
        <v>#REF!</v>
      </c>
      <c r="AM227" s="281">
        <v>32798.52099722992</v>
      </c>
      <c r="AN227" s="281">
        <v>32798.52099722992</v>
      </c>
      <c r="AO227" s="281">
        <v>92110.545756232459</v>
      </c>
      <c r="AP227" s="282">
        <v>89377.335673129972</v>
      </c>
      <c r="AQ227" s="282">
        <v>86644.125590027485</v>
      </c>
      <c r="AR227" s="282">
        <v>83910.915506924997</v>
      </c>
      <c r="AS227" s="282">
        <v>81177.70542382251</v>
      </c>
      <c r="AT227" s="282">
        <v>78444.495340720023</v>
      </c>
      <c r="AU227" s="282">
        <v>75711.285257617536</v>
      </c>
      <c r="AV227" s="282">
        <v>72978.075174515048</v>
      </c>
      <c r="AW227" s="282">
        <v>70244.865091412561</v>
      </c>
      <c r="AX227" s="282">
        <v>67511.655008310074</v>
      </c>
      <c r="AY227" s="282">
        <v>64778.444925207579</v>
      </c>
      <c r="AZ227" s="282">
        <v>62045.234842105085</v>
      </c>
      <c r="BA227" s="282">
        <v>59312.02475900259</v>
      </c>
      <c r="BB227" s="281">
        <v>75711.285257617536</v>
      </c>
      <c r="BC227" s="281">
        <v>75711.285257617506</v>
      </c>
      <c r="BD227" s="283"/>
      <c r="BE227" s="284">
        <v>0.02</v>
      </c>
      <c r="BF227" s="280">
        <v>0</v>
      </c>
      <c r="BG227" s="285"/>
      <c r="BH227" s="286"/>
      <c r="BI227" s="285"/>
      <c r="BJ227" s="280">
        <v>0</v>
      </c>
      <c r="BK227" s="280">
        <v>0</v>
      </c>
      <c r="BL227" s="283"/>
      <c r="BM227" s="287">
        <v>0</v>
      </c>
      <c r="BN227" s="280">
        <v>0</v>
      </c>
      <c r="BO227" s="280">
        <v>0</v>
      </c>
      <c r="BP227" s="280" t="e">
        <v>#REF!</v>
      </c>
      <c r="BQ227" s="288" t="e">
        <v>#REF!</v>
      </c>
      <c r="BR227" s="289"/>
      <c r="BS227" s="290" t="e">
        <v>#REF!</v>
      </c>
      <c r="BU227" s="291">
        <v>32798.519999999997</v>
      </c>
      <c r="BV227" s="291">
        <v>-9.9722992308670655E-4</v>
      </c>
      <c r="BW227" s="292">
        <v>0</v>
      </c>
      <c r="BX227" s="238" t="s">
        <v>859</v>
      </c>
      <c r="BY227" s="435">
        <f t="shared" si="6"/>
        <v>0.90664681506255562</v>
      </c>
      <c r="BZ227" s="435">
        <v>0.93988781229247254</v>
      </c>
      <c r="CA227" s="436">
        <f t="shared" si="7"/>
        <v>3.3240997229916913E-2</v>
      </c>
    </row>
    <row r="228" spans="1:79" s="268" customFormat="1" ht="31.5">
      <c r="A228" s="269">
        <v>215</v>
      </c>
      <c r="B228" s="269" t="s">
        <v>862</v>
      </c>
      <c r="C228" s="269" t="s">
        <v>95</v>
      </c>
      <c r="D228" s="271" t="s">
        <v>863</v>
      </c>
      <c r="E228" s="272">
        <v>41058</v>
      </c>
      <c r="F228" s="238"/>
      <c r="G228" s="238"/>
      <c r="H228" s="272">
        <v>40909</v>
      </c>
      <c r="I228" s="272">
        <v>50405</v>
      </c>
      <c r="J228" s="269"/>
      <c r="K228" s="269" t="s">
        <v>1479</v>
      </c>
      <c r="L228" s="273"/>
      <c r="M228" s="238">
        <v>1</v>
      </c>
      <c r="N228" s="269" t="s">
        <v>1480</v>
      </c>
      <c r="O228" s="269" t="s">
        <v>82</v>
      </c>
      <c r="P228" s="269" t="s">
        <v>1481</v>
      </c>
      <c r="Q228" s="269"/>
      <c r="R228" s="274">
        <v>1010200249</v>
      </c>
      <c r="S228" s="238">
        <v>259</v>
      </c>
      <c r="T228" s="269" t="s">
        <v>131</v>
      </c>
      <c r="U228" s="269">
        <v>361</v>
      </c>
      <c r="V228" s="275">
        <v>361</v>
      </c>
      <c r="W228" s="269">
        <v>0</v>
      </c>
      <c r="X228" s="276">
        <v>34820</v>
      </c>
      <c r="Y228" s="293"/>
      <c r="Z228" s="277">
        <v>4130023.36</v>
      </c>
      <c r="AA228" s="277"/>
      <c r="AB228" s="278">
        <v>4130023.36</v>
      </c>
      <c r="AC228" s="278">
        <v>2966498.5419058166</v>
      </c>
      <c r="AD228" s="278">
        <v>1163524.8180941832</v>
      </c>
      <c r="AE228" s="278">
        <v>1026238.7230249312</v>
      </c>
      <c r="AF228" s="278">
        <v>11440.507922437673</v>
      </c>
      <c r="AG228" s="278">
        <v>11440.507922437673</v>
      </c>
      <c r="AH228" s="278">
        <v>0</v>
      </c>
      <c r="AI228" s="279">
        <v>11440.507922437673</v>
      </c>
      <c r="AJ228" s="277"/>
      <c r="AK228" s="280" t="e">
        <v>#REF!</v>
      </c>
      <c r="AL228" s="280" t="e">
        <v>#REF!</v>
      </c>
      <c r="AM228" s="281">
        <v>137286.09506925207</v>
      </c>
      <c r="AN228" s="281">
        <v>137286.09506925207</v>
      </c>
      <c r="AO228" s="281">
        <v>1163524.8180941832</v>
      </c>
      <c r="AP228" s="282">
        <v>1152084.3101717455</v>
      </c>
      <c r="AQ228" s="282">
        <v>1140643.8022493077</v>
      </c>
      <c r="AR228" s="282">
        <v>1129203.29432687</v>
      </c>
      <c r="AS228" s="282">
        <v>1117762.7864044323</v>
      </c>
      <c r="AT228" s="282">
        <v>1106322.2784819945</v>
      </c>
      <c r="AU228" s="282">
        <v>1094881.7705595568</v>
      </c>
      <c r="AV228" s="282">
        <v>1083441.262637119</v>
      </c>
      <c r="AW228" s="282">
        <v>1072000.7547146813</v>
      </c>
      <c r="AX228" s="282">
        <v>1060560.2467922436</v>
      </c>
      <c r="AY228" s="282">
        <v>1049119.7388698058</v>
      </c>
      <c r="AZ228" s="282">
        <v>1037679.2309473682</v>
      </c>
      <c r="BA228" s="282">
        <v>1026238.7230249306</v>
      </c>
      <c r="BB228" s="281">
        <v>1094881.7705595568</v>
      </c>
      <c r="BC228" s="281">
        <v>1094881.7705595572</v>
      </c>
      <c r="BD228" s="283"/>
      <c r="BE228" s="284">
        <v>0.02</v>
      </c>
      <c r="BF228" s="280">
        <v>0</v>
      </c>
      <c r="BG228" s="285"/>
      <c r="BH228" s="286"/>
      <c r="BI228" s="285"/>
      <c r="BJ228" s="280">
        <v>0</v>
      </c>
      <c r="BK228" s="280">
        <v>0</v>
      </c>
      <c r="BL228" s="283"/>
      <c r="BM228" s="287">
        <v>0</v>
      </c>
      <c r="BN228" s="280">
        <v>0</v>
      </c>
      <c r="BO228" s="280">
        <v>0</v>
      </c>
      <c r="BP228" s="280" t="e">
        <v>#REF!</v>
      </c>
      <c r="BQ228" s="288" t="e">
        <v>#REF!</v>
      </c>
      <c r="BR228" s="289"/>
      <c r="BS228" s="290" t="e">
        <v>#REF!</v>
      </c>
      <c r="BU228" s="291">
        <v>137286.12</v>
      </c>
      <c r="BV228" s="291">
        <v>2.4930747924372554E-2</v>
      </c>
      <c r="BW228" s="292">
        <v>0</v>
      </c>
      <c r="BX228" s="238" t="s">
        <v>859</v>
      </c>
      <c r="BY228" s="435">
        <f t="shared" si="6"/>
        <v>0.71827645592440836</v>
      </c>
      <c r="BZ228" s="435">
        <v>0.75151745315432517</v>
      </c>
      <c r="CA228" s="436">
        <f t="shared" si="7"/>
        <v>3.3240997229916802E-2</v>
      </c>
    </row>
    <row r="229" spans="1:79" s="268" customFormat="1" ht="31.5">
      <c r="A229" s="269">
        <v>216</v>
      </c>
      <c r="B229" s="269" t="s">
        <v>862</v>
      </c>
      <c r="C229" s="269" t="s">
        <v>95</v>
      </c>
      <c r="D229" s="271" t="s">
        <v>863</v>
      </c>
      <c r="E229" s="272">
        <v>41058</v>
      </c>
      <c r="F229" s="238"/>
      <c r="G229" s="238"/>
      <c r="H229" s="272">
        <v>40909</v>
      </c>
      <c r="I229" s="272">
        <v>50405</v>
      </c>
      <c r="J229" s="269"/>
      <c r="K229" s="269" t="s">
        <v>1482</v>
      </c>
      <c r="L229" s="273"/>
      <c r="M229" s="238">
        <v>1</v>
      </c>
      <c r="N229" s="269" t="s">
        <v>1483</v>
      </c>
      <c r="O229" s="269" t="s">
        <v>82</v>
      </c>
      <c r="P229" s="269" t="s">
        <v>1484</v>
      </c>
      <c r="Q229" s="269"/>
      <c r="R229" s="274">
        <v>1010200250</v>
      </c>
      <c r="S229" s="238">
        <v>260</v>
      </c>
      <c r="T229" s="269" t="s">
        <v>131</v>
      </c>
      <c r="U229" s="269">
        <v>361</v>
      </c>
      <c r="V229" s="275">
        <v>361</v>
      </c>
      <c r="W229" s="269">
        <v>0</v>
      </c>
      <c r="X229" s="276">
        <v>23377</v>
      </c>
      <c r="Y229" s="293"/>
      <c r="Z229" s="277">
        <v>380308.34</v>
      </c>
      <c r="AA229" s="277"/>
      <c r="AB229" s="278">
        <v>380308.34</v>
      </c>
      <c r="AC229" s="278">
        <v>380308.34</v>
      </c>
      <c r="AD229" s="278">
        <v>0</v>
      </c>
      <c r="AE229" s="278">
        <v>0</v>
      </c>
      <c r="AF229" s="278">
        <v>1053.4857063711911</v>
      </c>
      <c r="AG229" s="278">
        <v>1053.4857063711911</v>
      </c>
      <c r="AH229" s="278">
        <v>0</v>
      </c>
      <c r="AI229" s="279">
        <v>1053.4857063711911</v>
      </c>
      <c r="AJ229" s="277"/>
      <c r="AK229" s="280" t="e">
        <v>#REF!</v>
      </c>
      <c r="AL229" s="280" t="e">
        <v>#REF!</v>
      </c>
      <c r="AM229" s="281">
        <v>0</v>
      </c>
      <c r="AN229" s="281">
        <v>0</v>
      </c>
      <c r="AO229" s="281">
        <v>0</v>
      </c>
      <c r="AP229" s="282">
        <v>0</v>
      </c>
      <c r="AQ229" s="282">
        <v>0</v>
      </c>
      <c r="AR229" s="282">
        <v>0</v>
      </c>
      <c r="AS229" s="282">
        <v>0</v>
      </c>
      <c r="AT229" s="282">
        <v>0</v>
      </c>
      <c r="AU229" s="282">
        <v>0</v>
      </c>
      <c r="AV229" s="282">
        <v>0</v>
      </c>
      <c r="AW229" s="282">
        <v>0</v>
      </c>
      <c r="AX229" s="282">
        <v>0</v>
      </c>
      <c r="AY229" s="282">
        <v>0</v>
      </c>
      <c r="AZ229" s="282">
        <v>0</v>
      </c>
      <c r="BA229" s="282">
        <v>0</v>
      </c>
      <c r="BB229" s="281">
        <v>0</v>
      </c>
      <c r="BC229" s="281">
        <v>0</v>
      </c>
      <c r="BD229" s="283"/>
      <c r="BE229" s="284">
        <v>0.02</v>
      </c>
      <c r="BF229" s="280">
        <v>0</v>
      </c>
      <c r="BG229" s="285"/>
      <c r="BH229" s="286"/>
      <c r="BI229" s="285"/>
      <c r="BJ229" s="280">
        <v>0</v>
      </c>
      <c r="BK229" s="280">
        <v>0</v>
      </c>
      <c r="BL229" s="283"/>
      <c r="BM229" s="287">
        <v>0</v>
      </c>
      <c r="BN229" s="280">
        <v>0</v>
      </c>
      <c r="BO229" s="280">
        <v>0</v>
      </c>
      <c r="BP229" s="280" t="e">
        <v>#REF!</v>
      </c>
      <c r="BQ229" s="288" t="e">
        <v>#REF!</v>
      </c>
      <c r="BR229" s="289"/>
      <c r="BS229" s="290" t="e">
        <v>#REF!</v>
      </c>
      <c r="BU229" s="291"/>
      <c r="BV229" s="291">
        <v>0</v>
      </c>
      <c r="BW229" s="292">
        <v>0</v>
      </c>
      <c r="BX229" s="238" t="s">
        <v>859</v>
      </c>
      <c r="BY229" s="435">
        <f t="shared" si="6"/>
        <v>1</v>
      </c>
      <c r="BZ229" s="435">
        <v>1</v>
      </c>
      <c r="CA229" s="436">
        <f t="shared" si="7"/>
        <v>0</v>
      </c>
    </row>
    <row r="230" spans="1:79" s="268" customFormat="1" ht="47.25">
      <c r="A230" s="269">
        <v>217</v>
      </c>
      <c r="B230" s="269" t="s">
        <v>862</v>
      </c>
      <c r="C230" s="269" t="s">
        <v>95</v>
      </c>
      <c r="D230" s="271" t="s">
        <v>863</v>
      </c>
      <c r="E230" s="272">
        <v>41058</v>
      </c>
      <c r="F230" s="238"/>
      <c r="G230" s="238"/>
      <c r="H230" s="272">
        <v>40909</v>
      </c>
      <c r="I230" s="272">
        <v>50405</v>
      </c>
      <c r="J230" s="269"/>
      <c r="K230" s="269" t="s">
        <v>1485</v>
      </c>
      <c r="L230" s="273"/>
      <c r="M230" s="238">
        <v>1</v>
      </c>
      <c r="N230" s="269" t="s">
        <v>1486</v>
      </c>
      <c r="O230" s="269" t="s">
        <v>82</v>
      </c>
      <c r="P230" s="269" t="s">
        <v>1487</v>
      </c>
      <c r="Q230" s="269"/>
      <c r="R230" s="274">
        <v>1010200251</v>
      </c>
      <c r="S230" s="238">
        <v>261</v>
      </c>
      <c r="T230" s="269" t="s">
        <v>266</v>
      </c>
      <c r="U230" s="269">
        <v>300</v>
      </c>
      <c r="V230" s="275">
        <v>300</v>
      </c>
      <c r="W230" s="269">
        <v>0</v>
      </c>
      <c r="X230" s="276">
        <v>37956</v>
      </c>
      <c r="Y230" s="293"/>
      <c r="Z230" s="277">
        <v>81408.479999999996</v>
      </c>
      <c r="AA230" s="277"/>
      <c r="AB230" s="278">
        <v>81408.479999999996</v>
      </c>
      <c r="AC230" s="278">
        <v>63062.538179253112</v>
      </c>
      <c r="AD230" s="278">
        <v>18345.941820746884</v>
      </c>
      <c r="AE230" s="278">
        <v>15089.602620746884</v>
      </c>
      <c r="AF230" s="278">
        <v>271.36160000000001</v>
      </c>
      <c r="AG230" s="278">
        <v>271.36160000000001</v>
      </c>
      <c r="AH230" s="278">
        <v>0</v>
      </c>
      <c r="AI230" s="279">
        <v>271.36160000000001</v>
      </c>
      <c r="AJ230" s="277"/>
      <c r="AK230" s="280" t="e">
        <v>#REF!</v>
      </c>
      <c r="AL230" s="280" t="e">
        <v>#REF!</v>
      </c>
      <c r="AM230" s="281">
        <v>3256.3392000000003</v>
      </c>
      <c r="AN230" s="281">
        <v>3256.3392000000003</v>
      </c>
      <c r="AO230" s="281">
        <v>18345.941820746884</v>
      </c>
      <c r="AP230" s="282">
        <v>18074.580220746884</v>
      </c>
      <c r="AQ230" s="282">
        <v>17803.218620746884</v>
      </c>
      <c r="AR230" s="282">
        <v>17531.857020746884</v>
      </c>
      <c r="AS230" s="282">
        <v>17260.495420746884</v>
      </c>
      <c r="AT230" s="282">
        <v>16989.133820746883</v>
      </c>
      <c r="AU230" s="282">
        <v>16717.772220746883</v>
      </c>
      <c r="AV230" s="282">
        <v>16446.410620746883</v>
      </c>
      <c r="AW230" s="282">
        <v>16175.049020746883</v>
      </c>
      <c r="AX230" s="282">
        <v>15903.687420746883</v>
      </c>
      <c r="AY230" s="282">
        <v>15632.325820746883</v>
      </c>
      <c r="AZ230" s="282">
        <v>15360.964220746882</v>
      </c>
      <c r="BA230" s="282">
        <v>15089.602620746882</v>
      </c>
      <c r="BB230" s="281">
        <v>16717.772220746883</v>
      </c>
      <c r="BC230" s="281">
        <v>16717.772220746883</v>
      </c>
      <c r="BD230" s="283"/>
      <c r="BE230" s="284">
        <v>0.02</v>
      </c>
      <c r="BF230" s="280">
        <v>0</v>
      </c>
      <c r="BG230" s="285"/>
      <c r="BH230" s="286"/>
      <c r="BI230" s="285"/>
      <c r="BJ230" s="280">
        <v>0</v>
      </c>
      <c r="BK230" s="280">
        <v>0</v>
      </c>
      <c r="BL230" s="283"/>
      <c r="BM230" s="287">
        <v>0</v>
      </c>
      <c r="BN230" s="280">
        <v>0</v>
      </c>
      <c r="BO230" s="280">
        <v>0</v>
      </c>
      <c r="BP230" s="280" t="e">
        <v>#REF!</v>
      </c>
      <c r="BQ230" s="288" t="e">
        <v>#REF!</v>
      </c>
      <c r="BR230" s="289"/>
      <c r="BS230" s="290" t="e">
        <v>#REF!</v>
      </c>
      <c r="BU230" s="291">
        <v>3256.32</v>
      </c>
      <c r="BV230" s="291">
        <v>-1.9200000000182627E-2</v>
      </c>
      <c r="BW230" s="292">
        <v>0</v>
      </c>
      <c r="BX230" s="238" t="s">
        <v>859</v>
      </c>
      <c r="BY230" s="435">
        <f t="shared" si="6"/>
        <v>0.77464335630947923</v>
      </c>
      <c r="BZ230" s="435">
        <v>0.81464335630947926</v>
      </c>
      <c r="CA230" s="436">
        <f t="shared" si="7"/>
        <v>4.0000000000000036E-2</v>
      </c>
    </row>
    <row r="231" spans="1:79" s="268" customFormat="1" ht="31.5">
      <c r="A231" s="269">
        <v>218</v>
      </c>
      <c r="B231" s="269" t="s">
        <v>862</v>
      </c>
      <c r="C231" s="269" t="s">
        <v>95</v>
      </c>
      <c r="D231" s="271" t="s">
        <v>863</v>
      </c>
      <c r="E231" s="272">
        <v>41058</v>
      </c>
      <c r="F231" s="238"/>
      <c r="G231" s="238"/>
      <c r="H231" s="272">
        <v>40909</v>
      </c>
      <c r="I231" s="272">
        <v>50405</v>
      </c>
      <c r="J231" s="269"/>
      <c r="K231" s="269" t="s">
        <v>1488</v>
      </c>
      <c r="L231" s="273"/>
      <c r="M231" s="238">
        <v>1</v>
      </c>
      <c r="N231" s="269" t="s">
        <v>1489</v>
      </c>
      <c r="O231" s="269" t="s">
        <v>82</v>
      </c>
      <c r="P231" s="269" t="s">
        <v>1490</v>
      </c>
      <c r="Q231" s="269"/>
      <c r="R231" s="274">
        <v>1010200252</v>
      </c>
      <c r="S231" s="238">
        <v>262</v>
      </c>
      <c r="T231" s="269" t="s">
        <v>131</v>
      </c>
      <c r="U231" s="269">
        <v>361</v>
      </c>
      <c r="V231" s="275">
        <v>361</v>
      </c>
      <c r="W231" s="269">
        <v>0</v>
      </c>
      <c r="X231" s="276">
        <v>24108</v>
      </c>
      <c r="Y231" s="293"/>
      <c r="Z231" s="277">
        <v>380308.34</v>
      </c>
      <c r="AA231" s="277"/>
      <c r="AB231" s="278">
        <v>380308.34</v>
      </c>
      <c r="AC231" s="278">
        <v>380308.34</v>
      </c>
      <c r="AD231" s="278">
        <v>0</v>
      </c>
      <c r="AE231" s="278">
        <v>0</v>
      </c>
      <c r="AF231" s="278">
        <v>1053.4857063711911</v>
      </c>
      <c r="AG231" s="278">
        <v>1053.4857063711911</v>
      </c>
      <c r="AH231" s="278">
        <v>0</v>
      </c>
      <c r="AI231" s="279">
        <v>1053.4857063711911</v>
      </c>
      <c r="AJ231" s="277"/>
      <c r="AK231" s="280" t="e">
        <v>#REF!</v>
      </c>
      <c r="AL231" s="280" t="e">
        <v>#REF!</v>
      </c>
      <c r="AM231" s="281">
        <v>0</v>
      </c>
      <c r="AN231" s="281">
        <v>0</v>
      </c>
      <c r="AO231" s="281">
        <v>0</v>
      </c>
      <c r="AP231" s="282">
        <v>0</v>
      </c>
      <c r="AQ231" s="282">
        <v>0</v>
      </c>
      <c r="AR231" s="282">
        <v>0</v>
      </c>
      <c r="AS231" s="282">
        <v>0</v>
      </c>
      <c r="AT231" s="282">
        <v>0</v>
      </c>
      <c r="AU231" s="282">
        <v>0</v>
      </c>
      <c r="AV231" s="282">
        <v>0</v>
      </c>
      <c r="AW231" s="282">
        <v>0</v>
      </c>
      <c r="AX231" s="282">
        <v>0</v>
      </c>
      <c r="AY231" s="282">
        <v>0</v>
      </c>
      <c r="AZ231" s="282">
        <v>0</v>
      </c>
      <c r="BA231" s="282">
        <v>0</v>
      </c>
      <c r="BB231" s="281">
        <v>0</v>
      </c>
      <c r="BC231" s="281">
        <v>0</v>
      </c>
      <c r="BD231" s="283"/>
      <c r="BE231" s="284">
        <v>0.02</v>
      </c>
      <c r="BF231" s="280">
        <v>0</v>
      </c>
      <c r="BG231" s="285"/>
      <c r="BH231" s="286"/>
      <c r="BI231" s="285"/>
      <c r="BJ231" s="280">
        <v>0</v>
      </c>
      <c r="BK231" s="280">
        <v>0</v>
      </c>
      <c r="BL231" s="283"/>
      <c r="BM231" s="287">
        <v>0</v>
      </c>
      <c r="BN231" s="280">
        <v>0</v>
      </c>
      <c r="BO231" s="280">
        <v>0</v>
      </c>
      <c r="BP231" s="280" t="e">
        <v>#REF!</v>
      </c>
      <c r="BQ231" s="288" t="e">
        <v>#REF!</v>
      </c>
      <c r="BR231" s="289"/>
      <c r="BS231" s="290" t="e">
        <v>#REF!</v>
      </c>
      <c r="BU231" s="291"/>
      <c r="BV231" s="291">
        <v>0</v>
      </c>
      <c r="BW231" s="292">
        <v>0</v>
      </c>
      <c r="BX231" s="238" t="s">
        <v>859</v>
      </c>
      <c r="BY231" s="435">
        <f t="shared" si="6"/>
        <v>1</v>
      </c>
      <c r="BZ231" s="435">
        <v>1</v>
      </c>
      <c r="CA231" s="436">
        <f t="shared" si="7"/>
        <v>0</v>
      </c>
    </row>
    <row r="232" spans="1:79" s="268" customFormat="1" ht="31.5">
      <c r="A232" s="269">
        <v>219</v>
      </c>
      <c r="B232" s="269" t="s">
        <v>862</v>
      </c>
      <c r="C232" s="269" t="s">
        <v>95</v>
      </c>
      <c r="D232" s="271" t="s">
        <v>863</v>
      </c>
      <c r="E232" s="272">
        <v>41058</v>
      </c>
      <c r="F232" s="238"/>
      <c r="G232" s="238"/>
      <c r="H232" s="272">
        <v>40909</v>
      </c>
      <c r="I232" s="272">
        <v>50405</v>
      </c>
      <c r="J232" s="269"/>
      <c r="K232" s="269" t="s">
        <v>1491</v>
      </c>
      <c r="L232" s="273"/>
      <c r="M232" s="238">
        <v>1</v>
      </c>
      <c r="N232" s="269" t="s">
        <v>1492</v>
      </c>
      <c r="O232" s="269" t="s">
        <v>82</v>
      </c>
      <c r="P232" s="269" t="s">
        <v>1493</v>
      </c>
      <c r="Q232" s="269"/>
      <c r="R232" s="274">
        <v>1010200253</v>
      </c>
      <c r="S232" s="238">
        <v>263</v>
      </c>
      <c r="T232" s="269" t="s">
        <v>131</v>
      </c>
      <c r="U232" s="269">
        <v>361</v>
      </c>
      <c r="V232" s="275">
        <v>361</v>
      </c>
      <c r="W232" s="269">
        <v>0</v>
      </c>
      <c r="X232" s="276">
        <v>30437</v>
      </c>
      <c r="Y232" s="293"/>
      <c r="Z232" s="277">
        <v>586015.43000000005</v>
      </c>
      <c r="AA232" s="277"/>
      <c r="AB232" s="278">
        <v>586015.43000000005</v>
      </c>
      <c r="AC232" s="278">
        <v>586015.43000000005</v>
      </c>
      <c r="AD232" s="278">
        <v>0</v>
      </c>
      <c r="AE232" s="278">
        <v>0</v>
      </c>
      <c r="AF232" s="278">
        <v>1623.3114404432135</v>
      </c>
      <c r="AG232" s="278">
        <v>1623.3114404432135</v>
      </c>
      <c r="AH232" s="278">
        <v>0</v>
      </c>
      <c r="AI232" s="279">
        <v>1623.3114404432135</v>
      </c>
      <c r="AJ232" s="277"/>
      <c r="AK232" s="280" t="e">
        <v>#REF!</v>
      </c>
      <c r="AL232" s="280" t="e">
        <v>#REF!</v>
      </c>
      <c r="AM232" s="281">
        <v>0</v>
      </c>
      <c r="AN232" s="281">
        <v>0</v>
      </c>
      <c r="AO232" s="281">
        <v>0</v>
      </c>
      <c r="AP232" s="282">
        <v>0</v>
      </c>
      <c r="AQ232" s="282">
        <v>0</v>
      </c>
      <c r="AR232" s="282">
        <v>0</v>
      </c>
      <c r="AS232" s="282">
        <v>0</v>
      </c>
      <c r="AT232" s="282">
        <v>0</v>
      </c>
      <c r="AU232" s="282">
        <v>0</v>
      </c>
      <c r="AV232" s="282">
        <v>0</v>
      </c>
      <c r="AW232" s="282">
        <v>0</v>
      </c>
      <c r="AX232" s="282">
        <v>0</v>
      </c>
      <c r="AY232" s="282">
        <v>0</v>
      </c>
      <c r="AZ232" s="282">
        <v>0</v>
      </c>
      <c r="BA232" s="282">
        <v>0</v>
      </c>
      <c r="BB232" s="281">
        <v>0</v>
      </c>
      <c r="BC232" s="281">
        <v>0</v>
      </c>
      <c r="BD232" s="283"/>
      <c r="BE232" s="284">
        <v>0.02</v>
      </c>
      <c r="BF232" s="280">
        <v>0</v>
      </c>
      <c r="BG232" s="285"/>
      <c r="BH232" s="286"/>
      <c r="BI232" s="285"/>
      <c r="BJ232" s="280">
        <v>0</v>
      </c>
      <c r="BK232" s="280">
        <v>0</v>
      </c>
      <c r="BL232" s="283"/>
      <c r="BM232" s="287">
        <v>0</v>
      </c>
      <c r="BN232" s="280">
        <v>0</v>
      </c>
      <c r="BO232" s="280">
        <v>0</v>
      </c>
      <c r="BP232" s="280" t="e">
        <v>#REF!</v>
      </c>
      <c r="BQ232" s="288" t="e">
        <v>#REF!</v>
      </c>
      <c r="BR232" s="289"/>
      <c r="BS232" s="290" t="e">
        <v>#REF!</v>
      </c>
      <c r="BU232" s="291"/>
      <c r="BV232" s="291">
        <v>0</v>
      </c>
      <c r="BW232" s="292">
        <v>0</v>
      </c>
      <c r="BX232" s="238" t="s">
        <v>859</v>
      </c>
      <c r="BY232" s="435">
        <f t="shared" si="6"/>
        <v>1</v>
      </c>
      <c r="BZ232" s="435">
        <v>1</v>
      </c>
      <c r="CA232" s="436">
        <f t="shared" si="7"/>
        <v>0</v>
      </c>
    </row>
    <row r="233" spans="1:79" s="268" customFormat="1" ht="31.5">
      <c r="A233" s="269">
        <v>220</v>
      </c>
      <c r="B233" s="269" t="s">
        <v>862</v>
      </c>
      <c r="C233" s="269" t="s">
        <v>95</v>
      </c>
      <c r="D233" s="271" t="s">
        <v>863</v>
      </c>
      <c r="E233" s="272">
        <v>41058</v>
      </c>
      <c r="F233" s="238"/>
      <c r="G233" s="238"/>
      <c r="H233" s="272">
        <v>40909</v>
      </c>
      <c r="I233" s="272">
        <v>50405</v>
      </c>
      <c r="J233" s="269"/>
      <c r="K233" s="269" t="s">
        <v>1494</v>
      </c>
      <c r="L233" s="273"/>
      <c r="M233" s="238">
        <v>1</v>
      </c>
      <c r="N233" s="269" t="s">
        <v>1495</v>
      </c>
      <c r="O233" s="269" t="s">
        <v>82</v>
      </c>
      <c r="P233" s="269" t="s">
        <v>1496</v>
      </c>
      <c r="Q233" s="269"/>
      <c r="R233" s="274">
        <v>1010200254</v>
      </c>
      <c r="S233" s="238">
        <v>264</v>
      </c>
      <c r="T233" s="269" t="s">
        <v>131</v>
      </c>
      <c r="U233" s="269">
        <v>361</v>
      </c>
      <c r="V233" s="275">
        <v>361</v>
      </c>
      <c r="W233" s="269">
        <v>0</v>
      </c>
      <c r="X233" s="276">
        <v>22647</v>
      </c>
      <c r="Y233" s="293"/>
      <c r="Z233" s="277">
        <v>380308.34</v>
      </c>
      <c r="AA233" s="277"/>
      <c r="AB233" s="278">
        <v>380308.34</v>
      </c>
      <c r="AC233" s="278">
        <v>380308.34</v>
      </c>
      <c r="AD233" s="278">
        <v>0</v>
      </c>
      <c r="AE233" s="278">
        <v>0</v>
      </c>
      <c r="AF233" s="278">
        <v>1053.4857063711911</v>
      </c>
      <c r="AG233" s="278">
        <v>1053.4857063711911</v>
      </c>
      <c r="AH233" s="278">
        <v>0</v>
      </c>
      <c r="AI233" s="279">
        <v>1053.4857063711911</v>
      </c>
      <c r="AJ233" s="277"/>
      <c r="AK233" s="280" t="e">
        <v>#REF!</v>
      </c>
      <c r="AL233" s="280" t="e">
        <v>#REF!</v>
      </c>
      <c r="AM233" s="281">
        <v>0</v>
      </c>
      <c r="AN233" s="281">
        <v>0</v>
      </c>
      <c r="AO233" s="281">
        <v>0</v>
      </c>
      <c r="AP233" s="282">
        <v>0</v>
      </c>
      <c r="AQ233" s="282">
        <v>0</v>
      </c>
      <c r="AR233" s="282">
        <v>0</v>
      </c>
      <c r="AS233" s="282">
        <v>0</v>
      </c>
      <c r="AT233" s="282">
        <v>0</v>
      </c>
      <c r="AU233" s="282">
        <v>0</v>
      </c>
      <c r="AV233" s="282">
        <v>0</v>
      </c>
      <c r="AW233" s="282">
        <v>0</v>
      </c>
      <c r="AX233" s="282">
        <v>0</v>
      </c>
      <c r="AY233" s="282">
        <v>0</v>
      </c>
      <c r="AZ233" s="282">
        <v>0</v>
      </c>
      <c r="BA233" s="282">
        <v>0</v>
      </c>
      <c r="BB233" s="281">
        <v>0</v>
      </c>
      <c r="BC233" s="281">
        <v>0</v>
      </c>
      <c r="BD233" s="283"/>
      <c r="BE233" s="284">
        <v>0.02</v>
      </c>
      <c r="BF233" s="280">
        <v>0</v>
      </c>
      <c r="BG233" s="285"/>
      <c r="BH233" s="286"/>
      <c r="BI233" s="285"/>
      <c r="BJ233" s="280">
        <v>0</v>
      </c>
      <c r="BK233" s="280">
        <v>0</v>
      </c>
      <c r="BL233" s="283"/>
      <c r="BM233" s="287">
        <v>0</v>
      </c>
      <c r="BN233" s="280">
        <v>0</v>
      </c>
      <c r="BO233" s="280">
        <v>0</v>
      </c>
      <c r="BP233" s="280" t="e">
        <v>#REF!</v>
      </c>
      <c r="BQ233" s="288" t="e">
        <v>#REF!</v>
      </c>
      <c r="BR233" s="289"/>
      <c r="BS233" s="290" t="e">
        <v>#REF!</v>
      </c>
      <c r="BU233" s="291"/>
      <c r="BV233" s="291">
        <v>0</v>
      </c>
      <c r="BW233" s="292">
        <v>0</v>
      </c>
      <c r="BX233" s="238" t="s">
        <v>859</v>
      </c>
      <c r="BY233" s="435">
        <f t="shared" si="6"/>
        <v>1</v>
      </c>
      <c r="BZ233" s="435">
        <v>1</v>
      </c>
      <c r="CA233" s="436">
        <f t="shared" si="7"/>
        <v>0</v>
      </c>
    </row>
    <row r="234" spans="1:79" s="268" customFormat="1" ht="31.5">
      <c r="A234" s="269">
        <v>221</v>
      </c>
      <c r="B234" s="269" t="s">
        <v>862</v>
      </c>
      <c r="C234" s="269" t="s">
        <v>95</v>
      </c>
      <c r="D234" s="271" t="s">
        <v>863</v>
      </c>
      <c r="E234" s="272">
        <v>41058</v>
      </c>
      <c r="F234" s="238"/>
      <c r="G234" s="238"/>
      <c r="H234" s="272">
        <v>40909</v>
      </c>
      <c r="I234" s="272">
        <v>50405</v>
      </c>
      <c r="J234" s="269"/>
      <c r="K234" s="269" t="s">
        <v>1497</v>
      </c>
      <c r="L234" s="273"/>
      <c r="M234" s="238">
        <v>1</v>
      </c>
      <c r="N234" s="269" t="s">
        <v>1498</v>
      </c>
      <c r="O234" s="269" t="s">
        <v>82</v>
      </c>
      <c r="P234" s="269" t="s">
        <v>1499</v>
      </c>
      <c r="Q234" s="269"/>
      <c r="R234" s="274">
        <v>1010200255</v>
      </c>
      <c r="S234" s="238">
        <v>265</v>
      </c>
      <c r="T234" s="269" t="s">
        <v>131</v>
      </c>
      <c r="U234" s="269">
        <v>361</v>
      </c>
      <c r="V234" s="275">
        <v>361</v>
      </c>
      <c r="W234" s="269">
        <v>0</v>
      </c>
      <c r="X234" s="276">
        <v>22647</v>
      </c>
      <c r="Y234" s="293"/>
      <c r="Z234" s="277">
        <v>500376.22</v>
      </c>
      <c r="AA234" s="277"/>
      <c r="AB234" s="278">
        <v>500376.22</v>
      </c>
      <c r="AC234" s="278">
        <v>500376.22</v>
      </c>
      <c r="AD234" s="278">
        <v>0</v>
      </c>
      <c r="AE234" s="278">
        <v>0</v>
      </c>
      <c r="AF234" s="278">
        <v>1386.0837119113573</v>
      </c>
      <c r="AG234" s="278">
        <v>1386.0837119113573</v>
      </c>
      <c r="AH234" s="278">
        <v>0</v>
      </c>
      <c r="AI234" s="279">
        <v>1386.0837119113573</v>
      </c>
      <c r="AJ234" s="277"/>
      <c r="AK234" s="280" t="e">
        <v>#REF!</v>
      </c>
      <c r="AL234" s="280" t="e">
        <v>#REF!</v>
      </c>
      <c r="AM234" s="281">
        <v>0</v>
      </c>
      <c r="AN234" s="281">
        <v>0</v>
      </c>
      <c r="AO234" s="281">
        <v>0</v>
      </c>
      <c r="AP234" s="282">
        <v>0</v>
      </c>
      <c r="AQ234" s="282">
        <v>0</v>
      </c>
      <c r="AR234" s="282">
        <v>0</v>
      </c>
      <c r="AS234" s="282">
        <v>0</v>
      </c>
      <c r="AT234" s="282">
        <v>0</v>
      </c>
      <c r="AU234" s="282">
        <v>0</v>
      </c>
      <c r="AV234" s="282">
        <v>0</v>
      </c>
      <c r="AW234" s="282">
        <v>0</v>
      </c>
      <c r="AX234" s="282">
        <v>0</v>
      </c>
      <c r="AY234" s="282">
        <v>0</v>
      </c>
      <c r="AZ234" s="282">
        <v>0</v>
      </c>
      <c r="BA234" s="282">
        <v>0</v>
      </c>
      <c r="BB234" s="281">
        <v>0</v>
      </c>
      <c r="BC234" s="281">
        <v>0</v>
      </c>
      <c r="BD234" s="283"/>
      <c r="BE234" s="284">
        <v>0.02</v>
      </c>
      <c r="BF234" s="280">
        <v>0</v>
      </c>
      <c r="BG234" s="285"/>
      <c r="BH234" s="286"/>
      <c r="BI234" s="285"/>
      <c r="BJ234" s="280">
        <v>0</v>
      </c>
      <c r="BK234" s="280">
        <v>0</v>
      </c>
      <c r="BL234" s="283"/>
      <c r="BM234" s="287">
        <v>0</v>
      </c>
      <c r="BN234" s="280">
        <v>0</v>
      </c>
      <c r="BO234" s="280">
        <v>0</v>
      </c>
      <c r="BP234" s="280" t="e">
        <v>#REF!</v>
      </c>
      <c r="BQ234" s="288" t="e">
        <v>#REF!</v>
      </c>
      <c r="BR234" s="289"/>
      <c r="BS234" s="290" t="e">
        <v>#REF!</v>
      </c>
      <c r="BU234" s="291"/>
      <c r="BV234" s="291">
        <v>0</v>
      </c>
      <c r="BW234" s="292">
        <v>0</v>
      </c>
      <c r="BX234" s="238" t="s">
        <v>859</v>
      </c>
      <c r="BY234" s="435">
        <f t="shared" si="6"/>
        <v>1</v>
      </c>
      <c r="BZ234" s="435">
        <v>1</v>
      </c>
      <c r="CA234" s="436">
        <f t="shared" si="7"/>
        <v>0</v>
      </c>
    </row>
    <row r="235" spans="1:79" s="268" customFormat="1" ht="31.5">
      <c r="A235" s="269">
        <v>222</v>
      </c>
      <c r="B235" s="269" t="s">
        <v>862</v>
      </c>
      <c r="C235" s="269" t="s">
        <v>95</v>
      </c>
      <c r="D235" s="271" t="s">
        <v>863</v>
      </c>
      <c r="E235" s="272">
        <v>41058</v>
      </c>
      <c r="F235" s="238"/>
      <c r="G235" s="238"/>
      <c r="H235" s="272">
        <v>40909</v>
      </c>
      <c r="I235" s="272">
        <v>50405</v>
      </c>
      <c r="J235" s="269"/>
      <c r="K235" s="269" t="s">
        <v>1500</v>
      </c>
      <c r="L235" s="273"/>
      <c r="M235" s="238">
        <v>1</v>
      </c>
      <c r="N235" s="269" t="s">
        <v>1501</v>
      </c>
      <c r="O235" s="269" t="s">
        <v>82</v>
      </c>
      <c r="P235" s="269" t="s">
        <v>1502</v>
      </c>
      <c r="Q235" s="269"/>
      <c r="R235" s="274">
        <v>1010200256</v>
      </c>
      <c r="S235" s="238">
        <v>266</v>
      </c>
      <c r="T235" s="269" t="s">
        <v>131</v>
      </c>
      <c r="U235" s="269">
        <v>361</v>
      </c>
      <c r="V235" s="275">
        <v>361</v>
      </c>
      <c r="W235" s="269">
        <v>0</v>
      </c>
      <c r="X235" s="276">
        <v>30437</v>
      </c>
      <c r="Y235" s="293"/>
      <c r="Z235" s="277">
        <v>585962.47</v>
      </c>
      <c r="AA235" s="277"/>
      <c r="AB235" s="278">
        <v>585962.47</v>
      </c>
      <c r="AC235" s="278">
        <v>585962.47</v>
      </c>
      <c r="AD235" s="278">
        <v>0</v>
      </c>
      <c r="AE235" s="278">
        <v>0</v>
      </c>
      <c r="AF235" s="278">
        <v>1623.1647368421052</v>
      </c>
      <c r="AG235" s="278">
        <v>1623.1647368421052</v>
      </c>
      <c r="AH235" s="278">
        <v>0</v>
      </c>
      <c r="AI235" s="279">
        <v>1623.1647368421052</v>
      </c>
      <c r="AJ235" s="277"/>
      <c r="AK235" s="280" t="e">
        <v>#REF!</v>
      </c>
      <c r="AL235" s="280" t="e">
        <v>#REF!</v>
      </c>
      <c r="AM235" s="281">
        <v>0</v>
      </c>
      <c r="AN235" s="281">
        <v>0</v>
      </c>
      <c r="AO235" s="281">
        <v>0</v>
      </c>
      <c r="AP235" s="282">
        <v>0</v>
      </c>
      <c r="AQ235" s="282">
        <v>0</v>
      </c>
      <c r="AR235" s="282">
        <v>0</v>
      </c>
      <c r="AS235" s="282">
        <v>0</v>
      </c>
      <c r="AT235" s="282">
        <v>0</v>
      </c>
      <c r="AU235" s="282">
        <v>0</v>
      </c>
      <c r="AV235" s="282">
        <v>0</v>
      </c>
      <c r="AW235" s="282">
        <v>0</v>
      </c>
      <c r="AX235" s="282">
        <v>0</v>
      </c>
      <c r="AY235" s="282">
        <v>0</v>
      </c>
      <c r="AZ235" s="282">
        <v>0</v>
      </c>
      <c r="BA235" s="282">
        <v>0</v>
      </c>
      <c r="BB235" s="281">
        <v>0</v>
      </c>
      <c r="BC235" s="281">
        <v>0</v>
      </c>
      <c r="BD235" s="283"/>
      <c r="BE235" s="284">
        <v>0.02</v>
      </c>
      <c r="BF235" s="280">
        <v>0</v>
      </c>
      <c r="BG235" s="285"/>
      <c r="BH235" s="286"/>
      <c r="BI235" s="285"/>
      <c r="BJ235" s="280">
        <v>0</v>
      </c>
      <c r="BK235" s="280">
        <v>0</v>
      </c>
      <c r="BL235" s="283"/>
      <c r="BM235" s="287">
        <v>0</v>
      </c>
      <c r="BN235" s="280">
        <v>0</v>
      </c>
      <c r="BO235" s="280">
        <v>0</v>
      </c>
      <c r="BP235" s="280" t="e">
        <v>#REF!</v>
      </c>
      <c r="BQ235" s="288" t="e">
        <v>#REF!</v>
      </c>
      <c r="BR235" s="289"/>
      <c r="BS235" s="290" t="e">
        <v>#REF!</v>
      </c>
      <c r="BU235" s="291"/>
      <c r="BV235" s="291">
        <v>0</v>
      </c>
      <c r="BW235" s="292">
        <v>0</v>
      </c>
      <c r="BX235" s="238" t="s">
        <v>859</v>
      </c>
      <c r="BY235" s="435">
        <f t="shared" si="6"/>
        <v>1</v>
      </c>
      <c r="BZ235" s="435">
        <v>1</v>
      </c>
      <c r="CA235" s="436">
        <f t="shared" si="7"/>
        <v>0</v>
      </c>
    </row>
    <row r="236" spans="1:79" s="268" customFormat="1" ht="31.5">
      <c r="A236" s="269">
        <v>223</v>
      </c>
      <c r="B236" s="269" t="s">
        <v>862</v>
      </c>
      <c r="C236" s="269" t="s">
        <v>95</v>
      </c>
      <c r="D236" s="271" t="s">
        <v>863</v>
      </c>
      <c r="E236" s="272">
        <v>41058</v>
      </c>
      <c r="F236" s="238"/>
      <c r="G236" s="238"/>
      <c r="H236" s="272">
        <v>40909</v>
      </c>
      <c r="I236" s="272">
        <v>50405</v>
      </c>
      <c r="J236" s="269"/>
      <c r="K236" s="269" t="s">
        <v>1503</v>
      </c>
      <c r="L236" s="273"/>
      <c r="M236" s="238">
        <v>1</v>
      </c>
      <c r="N236" s="269" t="s">
        <v>1504</v>
      </c>
      <c r="O236" s="269" t="s">
        <v>82</v>
      </c>
      <c r="P236" s="269" t="s">
        <v>1505</v>
      </c>
      <c r="Q236" s="269"/>
      <c r="R236" s="274">
        <v>1010200257</v>
      </c>
      <c r="S236" s="238">
        <v>267</v>
      </c>
      <c r="T236" s="269" t="s">
        <v>131</v>
      </c>
      <c r="U236" s="269">
        <v>361</v>
      </c>
      <c r="V236" s="275">
        <v>361</v>
      </c>
      <c r="W236" s="269">
        <v>0</v>
      </c>
      <c r="X236" s="276">
        <v>23377</v>
      </c>
      <c r="Y236" s="293"/>
      <c r="Z236" s="277">
        <v>380308.34</v>
      </c>
      <c r="AA236" s="277"/>
      <c r="AB236" s="278">
        <v>380308.34</v>
      </c>
      <c r="AC236" s="278">
        <v>380308.34</v>
      </c>
      <c r="AD236" s="278">
        <v>0</v>
      </c>
      <c r="AE236" s="278">
        <v>0</v>
      </c>
      <c r="AF236" s="278">
        <v>1053.4857063711911</v>
      </c>
      <c r="AG236" s="278">
        <v>1053.4857063711911</v>
      </c>
      <c r="AH236" s="278">
        <v>0</v>
      </c>
      <c r="AI236" s="279">
        <v>1053.4857063711911</v>
      </c>
      <c r="AJ236" s="277"/>
      <c r="AK236" s="280" t="e">
        <v>#REF!</v>
      </c>
      <c r="AL236" s="280" t="e">
        <v>#REF!</v>
      </c>
      <c r="AM236" s="281">
        <v>0</v>
      </c>
      <c r="AN236" s="281">
        <v>0</v>
      </c>
      <c r="AO236" s="281">
        <v>0</v>
      </c>
      <c r="AP236" s="282">
        <v>0</v>
      </c>
      <c r="AQ236" s="282">
        <v>0</v>
      </c>
      <c r="AR236" s="282">
        <v>0</v>
      </c>
      <c r="AS236" s="282">
        <v>0</v>
      </c>
      <c r="AT236" s="282">
        <v>0</v>
      </c>
      <c r="AU236" s="282">
        <v>0</v>
      </c>
      <c r="AV236" s="282">
        <v>0</v>
      </c>
      <c r="AW236" s="282">
        <v>0</v>
      </c>
      <c r="AX236" s="282">
        <v>0</v>
      </c>
      <c r="AY236" s="282">
        <v>0</v>
      </c>
      <c r="AZ236" s="282">
        <v>0</v>
      </c>
      <c r="BA236" s="282">
        <v>0</v>
      </c>
      <c r="BB236" s="281">
        <v>0</v>
      </c>
      <c r="BC236" s="281">
        <v>0</v>
      </c>
      <c r="BD236" s="283"/>
      <c r="BE236" s="284">
        <v>0.02</v>
      </c>
      <c r="BF236" s="280">
        <v>0</v>
      </c>
      <c r="BG236" s="285"/>
      <c r="BH236" s="286"/>
      <c r="BI236" s="285"/>
      <c r="BJ236" s="280">
        <v>0</v>
      </c>
      <c r="BK236" s="280">
        <v>0</v>
      </c>
      <c r="BL236" s="283"/>
      <c r="BM236" s="287">
        <v>0</v>
      </c>
      <c r="BN236" s="280">
        <v>0</v>
      </c>
      <c r="BO236" s="280">
        <v>0</v>
      </c>
      <c r="BP236" s="280" t="e">
        <v>#REF!</v>
      </c>
      <c r="BQ236" s="288" t="e">
        <v>#REF!</v>
      </c>
      <c r="BR236" s="289"/>
      <c r="BS236" s="290" t="e">
        <v>#REF!</v>
      </c>
      <c r="BU236" s="291"/>
      <c r="BV236" s="291">
        <v>0</v>
      </c>
      <c r="BW236" s="292">
        <v>0</v>
      </c>
      <c r="BX236" s="238" t="s">
        <v>859</v>
      </c>
      <c r="BY236" s="435">
        <f t="shared" si="6"/>
        <v>1</v>
      </c>
      <c r="BZ236" s="435">
        <v>1</v>
      </c>
      <c r="CA236" s="436">
        <f t="shared" si="7"/>
        <v>0</v>
      </c>
    </row>
    <row r="237" spans="1:79" s="268" customFormat="1" ht="47.25">
      <c r="A237" s="269">
        <v>224</v>
      </c>
      <c r="B237" s="269" t="s">
        <v>862</v>
      </c>
      <c r="C237" s="269" t="s">
        <v>95</v>
      </c>
      <c r="D237" s="271" t="s">
        <v>863</v>
      </c>
      <c r="E237" s="272">
        <v>41058</v>
      </c>
      <c r="F237" s="238"/>
      <c r="G237" s="238"/>
      <c r="H237" s="272">
        <v>40909</v>
      </c>
      <c r="I237" s="272">
        <v>50405</v>
      </c>
      <c r="J237" s="269"/>
      <c r="K237" s="269" t="s">
        <v>1506</v>
      </c>
      <c r="L237" s="273"/>
      <c r="M237" s="238">
        <v>1</v>
      </c>
      <c r="N237" s="269" t="s">
        <v>1507</v>
      </c>
      <c r="O237" s="269" t="s">
        <v>82</v>
      </c>
      <c r="P237" s="269" t="s">
        <v>1508</v>
      </c>
      <c r="Q237" s="269"/>
      <c r="R237" s="274">
        <v>1010200258</v>
      </c>
      <c r="S237" s="238">
        <v>268</v>
      </c>
      <c r="T237" s="269" t="s">
        <v>135</v>
      </c>
      <c r="U237" s="269">
        <v>84</v>
      </c>
      <c r="V237" s="275">
        <v>84</v>
      </c>
      <c r="W237" s="269">
        <v>0</v>
      </c>
      <c r="X237" s="276">
        <v>37742</v>
      </c>
      <c r="Y237" s="293"/>
      <c r="Z237" s="277">
        <v>61999.38</v>
      </c>
      <c r="AA237" s="277"/>
      <c r="AB237" s="278">
        <v>61999.38</v>
      </c>
      <c r="AC237" s="278">
        <v>61999.38</v>
      </c>
      <c r="AD237" s="278">
        <v>0</v>
      </c>
      <c r="AE237" s="278">
        <v>0</v>
      </c>
      <c r="AF237" s="278">
        <v>738.08785714285716</v>
      </c>
      <c r="AG237" s="278">
        <v>738.08785714285716</v>
      </c>
      <c r="AH237" s="278">
        <v>0</v>
      </c>
      <c r="AI237" s="279">
        <v>738.08785714285716</v>
      </c>
      <c r="AJ237" s="277"/>
      <c r="AK237" s="280" t="e">
        <v>#REF!</v>
      </c>
      <c r="AL237" s="280" t="e">
        <v>#REF!</v>
      </c>
      <c r="AM237" s="281">
        <v>0</v>
      </c>
      <c r="AN237" s="281">
        <v>0</v>
      </c>
      <c r="AO237" s="281">
        <v>0</v>
      </c>
      <c r="AP237" s="282">
        <v>0</v>
      </c>
      <c r="AQ237" s="282">
        <v>0</v>
      </c>
      <c r="AR237" s="282">
        <v>0</v>
      </c>
      <c r="AS237" s="282">
        <v>0</v>
      </c>
      <c r="AT237" s="282">
        <v>0</v>
      </c>
      <c r="AU237" s="282">
        <v>0</v>
      </c>
      <c r="AV237" s="282">
        <v>0</v>
      </c>
      <c r="AW237" s="282">
        <v>0</v>
      </c>
      <c r="AX237" s="282">
        <v>0</v>
      </c>
      <c r="AY237" s="282">
        <v>0</v>
      </c>
      <c r="AZ237" s="282">
        <v>0</v>
      </c>
      <c r="BA237" s="282">
        <v>0</v>
      </c>
      <c r="BB237" s="281">
        <v>0</v>
      </c>
      <c r="BC237" s="281">
        <v>0</v>
      </c>
      <c r="BD237" s="283"/>
      <c r="BE237" s="284">
        <v>0.02</v>
      </c>
      <c r="BF237" s="280">
        <v>0</v>
      </c>
      <c r="BG237" s="285"/>
      <c r="BH237" s="286"/>
      <c r="BI237" s="285"/>
      <c r="BJ237" s="280">
        <v>0</v>
      </c>
      <c r="BK237" s="280">
        <v>0</v>
      </c>
      <c r="BL237" s="283"/>
      <c r="BM237" s="287">
        <v>0</v>
      </c>
      <c r="BN237" s="280">
        <v>0</v>
      </c>
      <c r="BO237" s="280">
        <v>0</v>
      </c>
      <c r="BP237" s="280" t="e">
        <v>#REF!</v>
      </c>
      <c r="BQ237" s="288" t="e">
        <v>#REF!</v>
      </c>
      <c r="BR237" s="289"/>
      <c r="BS237" s="290" t="e">
        <v>#REF!</v>
      </c>
      <c r="BU237" s="291"/>
      <c r="BV237" s="291">
        <v>0</v>
      </c>
      <c r="BW237" s="292">
        <v>0</v>
      </c>
      <c r="BX237" s="238" t="s">
        <v>859</v>
      </c>
      <c r="BY237" s="435">
        <f t="shared" si="6"/>
        <v>1</v>
      </c>
      <c r="BZ237" s="435">
        <v>1</v>
      </c>
      <c r="CA237" s="436">
        <f t="shared" si="7"/>
        <v>0</v>
      </c>
    </row>
    <row r="238" spans="1:79" s="268" customFormat="1" ht="31.5">
      <c r="A238" s="269">
        <v>225</v>
      </c>
      <c r="B238" s="269" t="s">
        <v>862</v>
      </c>
      <c r="C238" s="269" t="s">
        <v>95</v>
      </c>
      <c r="D238" s="271" t="s">
        <v>863</v>
      </c>
      <c r="E238" s="272">
        <v>41058</v>
      </c>
      <c r="F238" s="238"/>
      <c r="G238" s="238"/>
      <c r="H238" s="272">
        <v>40909</v>
      </c>
      <c r="I238" s="272">
        <v>50405</v>
      </c>
      <c r="J238" s="269"/>
      <c r="K238" s="269" t="s">
        <v>1509</v>
      </c>
      <c r="L238" s="273"/>
      <c r="M238" s="238">
        <v>1</v>
      </c>
      <c r="N238" s="269" t="s">
        <v>1510</v>
      </c>
      <c r="O238" s="269" t="s">
        <v>82</v>
      </c>
      <c r="P238" s="269" t="s">
        <v>1511</v>
      </c>
      <c r="Q238" s="269"/>
      <c r="R238" s="274">
        <v>1010200259</v>
      </c>
      <c r="S238" s="238">
        <v>269</v>
      </c>
      <c r="T238" s="269" t="s">
        <v>131</v>
      </c>
      <c r="U238" s="269">
        <v>361</v>
      </c>
      <c r="V238" s="275">
        <v>361</v>
      </c>
      <c r="W238" s="269">
        <v>0</v>
      </c>
      <c r="X238" s="276">
        <v>25569</v>
      </c>
      <c r="Y238" s="293"/>
      <c r="Z238" s="277">
        <v>380308.34</v>
      </c>
      <c r="AA238" s="277"/>
      <c r="AB238" s="278">
        <v>380308.34</v>
      </c>
      <c r="AC238" s="278">
        <v>380308.34</v>
      </c>
      <c r="AD238" s="278">
        <v>0</v>
      </c>
      <c r="AE238" s="278">
        <v>0</v>
      </c>
      <c r="AF238" s="278">
        <v>1053.4857063711911</v>
      </c>
      <c r="AG238" s="278">
        <v>1053.4857063711911</v>
      </c>
      <c r="AH238" s="278">
        <v>0</v>
      </c>
      <c r="AI238" s="279">
        <v>1053.4857063711911</v>
      </c>
      <c r="AJ238" s="277"/>
      <c r="AK238" s="280" t="e">
        <v>#REF!</v>
      </c>
      <c r="AL238" s="280" t="e">
        <v>#REF!</v>
      </c>
      <c r="AM238" s="281">
        <v>0</v>
      </c>
      <c r="AN238" s="281">
        <v>0</v>
      </c>
      <c r="AO238" s="281">
        <v>0</v>
      </c>
      <c r="AP238" s="282">
        <v>0</v>
      </c>
      <c r="AQ238" s="282">
        <v>0</v>
      </c>
      <c r="AR238" s="282">
        <v>0</v>
      </c>
      <c r="AS238" s="282">
        <v>0</v>
      </c>
      <c r="AT238" s="282">
        <v>0</v>
      </c>
      <c r="AU238" s="282">
        <v>0</v>
      </c>
      <c r="AV238" s="282">
        <v>0</v>
      </c>
      <c r="AW238" s="282">
        <v>0</v>
      </c>
      <c r="AX238" s="282">
        <v>0</v>
      </c>
      <c r="AY238" s="282">
        <v>0</v>
      </c>
      <c r="AZ238" s="282">
        <v>0</v>
      </c>
      <c r="BA238" s="282">
        <v>0</v>
      </c>
      <c r="BB238" s="281">
        <v>0</v>
      </c>
      <c r="BC238" s="281">
        <v>0</v>
      </c>
      <c r="BD238" s="283"/>
      <c r="BE238" s="284">
        <v>0.02</v>
      </c>
      <c r="BF238" s="280">
        <v>0</v>
      </c>
      <c r="BG238" s="285"/>
      <c r="BH238" s="286"/>
      <c r="BI238" s="285"/>
      <c r="BJ238" s="280">
        <v>0</v>
      </c>
      <c r="BK238" s="280">
        <v>0</v>
      </c>
      <c r="BL238" s="283"/>
      <c r="BM238" s="287">
        <v>0</v>
      </c>
      <c r="BN238" s="280">
        <v>0</v>
      </c>
      <c r="BO238" s="280">
        <v>0</v>
      </c>
      <c r="BP238" s="280" t="e">
        <v>#REF!</v>
      </c>
      <c r="BQ238" s="288" t="e">
        <v>#REF!</v>
      </c>
      <c r="BR238" s="289"/>
      <c r="BS238" s="290" t="e">
        <v>#REF!</v>
      </c>
      <c r="BU238" s="291"/>
      <c r="BV238" s="291">
        <v>0</v>
      </c>
      <c r="BW238" s="292">
        <v>0</v>
      </c>
      <c r="BX238" s="238" t="s">
        <v>859</v>
      </c>
      <c r="BY238" s="435">
        <f t="shared" si="6"/>
        <v>1</v>
      </c>
      <c r="BZ238" s="435">
        <v>1</v>
      </c>
      <c r="CA238" s="436">
        <f t="shared" si="7"/>
        <v>0</v>
      </c>
    </row>
    <row r="239" spans="1:79" s="268" customFormat="1" ht="31.5">
      <c r="A239" s="269">
        <v>226</v>
      </c>
      <c r="B239" s="269" t="s">
        <v>862</v>
      </c>
      <c r="C239" s="269" t="s">
        <v>95</v>
      </c>
      <c r="D239" s="271" t="s">
        <v>863</v>
      </c>
      <c r="E239" s="272">
        <v>41058</v>
      </c>
      <c r="F239" s="238"/>
      <c r="G239" s="238"/>
      <c r="H239" s="272">
        <v>40909</v>
      </c>
      <c r="I239" s="272">
        <v>50405</v>
      </c>
      <c r="J239" s="269"/>
      <c r="K239" s="269" t="s">
        <v>1512</v>
      </c>
      <c r="L239" s="273"/>
      <c r="M239" s="238">
        <v>1</v>
      </c>
      <c r="N239" s="269" t="s">
        <v>1513</v>
      </c>
      <c r="O239" s="269" t="s">
        <v>82</v>
      </c>
      <c r="P239" s="269" t="s">
        <v>1514</v>
      </c>
      <c r="Q239" s="269"/>
      <c r="R239" s="274">
        <v>1010200260</v>
      </c>
      <c r="S239" s="238">
        <v>270</v>
      </c>
      <c r="T239" s="269" t="s">
        <v>131</v>
      </c>
      <c r="U239" s="269">
        <v>361</v>
      </c>
      <c r="V239" s="275">
        <v>361</v>
      </c>
      <c r="W239" s="269">
        <v>0</v>
      </c>
      <c r="X239" s="276">
        <v>23377</v>
      </c>
      <c r="Y239" s="293"/>
      <c r="Z239" s="277">
        <v>380308.34</v>
      </c>
      <c r="AA239" s="277"/>
      <c r="AB239" s="278">
        <v>380308.34</v>
      </c>
      <c r="AC239" s="278">
        <v>380308.34</v>
      </c>
      <c r="AD239" s="278">
        <v>0</v>
      </c>
      <c r="AE239" s="278">
        <v>0</v>
      </c>
      <c r="AF239" s="278">
        <v>1053.4857063711911</v>
      </c>
      <c r="AG239" s="278">
        <v>1053.4857063711911</v>
      </c>
      <c r="AH239" s="278">
        <v>0</v>
      </c>
      <c r="AI239" s="279">
        <v>1053.4857063711911</v>
      </c>
      <c r="AJ239" s="277"/>
      <c r="AK239" s="280" t="e">
        <v>#REF!</v>
      </c>
      <c r="AL239" s="280" t="e">
        <v>#REF!</v>
      </c>
      <c r="AM239" s="281">
        <v>0</v>
      </c>
      <c r="AN239" s="281">
        <v>0</v>
      </c>
      <c r="AO239" s="281">
        <v>0</v>
      </c>
      <c r="AP239" s="282">
        <v>0</v>
      </c>
      <c r="AQ239" s="282">
        <v>0</v>
      </c>
      <c r="AR239" s="282">
        <v>0</v>
      </c>
      <c r="AS239" s="282">
        <v>0</v>
      </c>
      <c r="AT239" s="282">
        <v>0</v>
      </c>
      <c r="AU239" s="282">
        <v>0</v>
      </c>
      <c r="AV239" s="282">
        <v>0</v>
      </c>
      <c r="AW239" s="282">
        <v>0</v>
      </c>
      <c r="AX239" s="282">
        <v>0</v>
      </c>
      <c r="AY239" s="282">
        <v>0</v>
      </c>
      <c r="AZ239" s="282">
        <v>0</v>
      </c>
      <c r="BA239" s="282">
        <v>0</v>
      </c>
      <c r="BB239" s="281">
        <v>0</v>
      </c>
      <c r="BC239" s="281">
        <v>0</v>
      </c>
      <c r="BD239" s="283"/>
      <c r="BE239" s="284">
        <v>0.02</v>
      </c>
      <c r="BF239" s="280">
        <v>0</v>
      </c>
      <c r="BG239" s="285"/>
      <c r="BH239" s="286"/>
      <c r="BI239" s="285"/>
      <c r="BJ239" s="280">
        <v>0</v>
      </c>
      <c r="BK239" s="280">
        <v>0</v>
      </c>
      <c r="BL239" s="283"/>
      <c r="BM239" s="287">
        <v>0</v>
      </c>
      <c r="BN239" s="280">
        <v>0</v>
      </c>
      <c r="BO239" s="280">
        <v>0</v>
      </c>
      <c r="BP239" s="280" t="e">
        <v>#REF!</v>
      </c>
      <c r="BQ239" s="288" t="e">
        <v>#REF!</v>
      </c>
      <c r="BR239" s="289"/>
      <c r="BS239" s="290" t="e">
        <v>#REF!</v>
      </c>
      <c r="BU239" s="291"/>
      <c r="BV239" s="291">
        <v>0</v>
      </c>
      <c r="BW239" s="292">
        <v>0</v>
      </c>
      <c r="BX239" s="238" t="s">
        <v>859</v>
      </c>
      <c r="BY239" s="435">
        <f t="shared" si="6"/>
        <v>1</v>
      </c>
      <c r="BZ239" s="435">
        <v>1</v>
      </c>
      <c r="CA239" s="436">
        <f t="shared" si="7"/>
        <v>0</v>
      </c>
    </row>
    <row r="240" spans="1:79" s="268" customFormat="1" ht="31.5">
      <c r="A240" s="269">
        <v>227</v>
      </c>
      <c r="B240" s="269" t="s">
        <v>862</v>
      </c>
      <c r="C240" s="269" t="s">
        <v>95</v>
      </c>
      <c r="D240" s="271" t="s">
        <v>863</v>
      </c>
      <c r="E240" s="272">
        <v>41058</v>
      </c>
      <c r="F240" s="238"/>
      <c r="G240" s="238"/>
      <c r="H240" s="272">
        <v>40909</v>
      </c>
      <c r="I240" s="272">
        <v>50405</v>
      </c>
      <c r="J240" s="269"/>
      <c r="K240" s="269" t="s">
        <v>1515</v>
      </c>
      <c r="L240" s="273"/>
      <c r="M240" s="238">
        <v>1</v>
      </c>
      <c r="N240" s="269" t="s">
        <v>1516</v>
      </c>
      <c r="O240" s="269" t="s">
        <v>82</v>
      </c>
      <c r="P240" s="269" t="s">
        <v>1517</v>
      </c>
      <c r="Q240" s="269"/>
      <c r="R240" s="274">
        <v>1010200261</v>
      </c>
      <c r="S240" s="238">
        <v>271</v>
      </c>
      <c r="T240" s="269" t="s">
        <v>131</v>
      </c>
      <c r="U240" s="269">
        <v>361</v>
      </c>
      <c r="V240" s="275">
        <v>361</v>
      </c>
      <c r="W240" s="269">
        <v>0</v>
      </c>
      <c r="X240" s="276">
        <v>30713</v>
      </c>
      <c r="Y240" s="293"/>
      <c r="Z240" s="277">
        <v>1119787.72</v>
      </c>
      <c r="AA240" s="277"/>
      <c r="AB240" s="278">
        <v>1119787.72</v>
      </c>
      <c r="AC240" s="278">
        <v>1119787.72</v>
      </c>
      <c r="AD240" s="278">
        <v>0</v>
      </c>
      <c r="AE240" s="278">
        <v>0</v>
      </c>
      <c r="AF240" s="278">
        <v>3101.9050415512465</v>
      </c>
      <c r="AG240" s="278">
        <v>3101.9050415512465</v>
      </c>
      <c r="AH240" s="278">
        <v>0</v>
      </c>
      <c r="AI240" s="279">
        <v>3101.9050415512465</v>
      </c>
      <c r="AJ240" s="277"/>
      <c r="AK240" s="280" t="e">
        <v>#REF!</v>
      </c>
      <c r="AL240" s="280" t="e">
        <v>#REF!</v>
      </c>
      <c r="AM240" s="281">
        <v>0</v>
      </c>
      <c r="AN240" s="281">
        <v>0</v>
      </c>
      <c r="AO240" s="281">
        <v>0</v>
      </c>
      <c r="AP240" s="282">
        <v>0</v>
      </c>
      <c r="AQ240" s="282">
        <v>0</v>
      </c>
      <c r="AR240" s="282">
        <v>0</v>
      </c>
      <c r="AS240" s="282">
        <v>0</v>
      </c>
      <c r="AT240" s="282">
        <v>0</v>
      </c>
      <c r="AU240" s="282">
        <v>0</v>
      </c>
      <c r="AV240" s="282">
        <v>0</v>
      </c>
      <c r="AW240" s="282">
        <v>0</v>
      </c>
      <c r="AX240" s="282">
        <v>0</v>
      </c>
      <c r="AY240" s="282">
        <v>0</v>
      </c>
      <c r="AZ240" s="282">
        <v>0</v>
      </c>
      <c r="BA240" s="282">
        <v>0</v>
      </c>
      <c r="BB240" s="281">
        <v>0</v>
      </c>
      <c r="BC240" s="281">
        <v>0</v>
      </c>
      <c r="BD240" s="283"/>
      <c r="BE240" s="284">
        <v>0.02</v>
      </c>
      <c r="BF240" s="280">
        <v>0</v>
      </c>
      <c r="BG240" s="285"/>
      <c r="BH240" s="286"/>
      <c r="BI240" s="285"/>
      <c r="BJ240" s="280">
        <v>0</v>
      </c>
      <c r="BK240" s="280">
        <v>0</v>
      </c>
      <c r="BL240" s="283"/>
      <c r="BM240" s="287">
        <v>0</v>
      </c>
      <c r="BN240" s="280">
        <v>0</v>
      </c>
      <c r="BO240" s="280">
        <v>0</v>
      </c>
      <c r="BP240" s="280" t="e">
        <v>#REF!</v>
      </c>
      <c r="BQ240" s="288" t="e">
        <v>#REF!</v>
      </c>
      <c r="BR240" s="289"/>
      <c r="BS240" s="290" t="e">
        <v>#REF!</v>
      </c>
      <c r="BU240" s="291"/>
      <c r="BV240" s="291">
        <v>0</v>
      </c>
      <c r="BW240" s="292">
        <v>0</v>
      </c>
      <c r="BX240" s="238" t="s">
        <v>859</v>
      </c>
      <c r="BY240" s="435">
        <f t="shared" si="6"/>
        <v>1</v>
      </c>
      <c r="BZ240" s="435">
        <v>1</v>
      </c>
      <c r="CA240" s="436">
        <f t="shared" si="7"/>
        <v>0</v>
      </c>
    </row>
    <row r="241" spans="1:79" s="268" customFormat="1" ht="31.5">
      <c r="A241" s="269">
        <v>228</v>
      </c>
      <c r="B241" s="269" t="s">
        <v>862</v>
      </c>
      <c r="C241" s="269" t="s">
        <v>95</v>
      </c>
      <c r="D241" s="271" t="s">
        <v>863</v>
      </c>
      <c r="E241" s="272">
        <v>41058</v>
      </c>
      <c r="F241" s="238"/>
      <c r="G241" s="238"/>
      <c r="H241" s="272">
        <v>40909</v>
      </c>
      <c r="I241" s="272">
        <v>50405</v>
      </c>
      <c r="J241" s="269"/>
      <c r="K241" s="269" t="s">
        <v>1518</v>
      </c>
      <c r="L241" s="273"/>
      <c r="M241" s="238">
        <v>1</v>
      </c>
      <c r="N241" s="269" t="s">
        <v>1519</v>
      </c>
      <c r="O241" s="269" t="s">
        <v>82</v>
      </c>
      <c r="P241" s="269" t="s">
        <v>1520</v>
      </c>
      <c r="Q241" s="269"/>
      <c r="R241" s="274">
        <v>1010200262</v>
      </c>
      <c r="S241" s="238">
        <v>272</v>
      </c>
      <c r="T241" s="269" t="s">
        <v>131</v>
      </c>
      <c r="U241" s="269">
        <v>361</v>
      </c>
      <c r="V241" s="275">
        <v>361</v>
      </c>
      <c r="W241" s="269">
        <v>0</v>
      </c>
      <c r="X241" s="276">
        <v>34943</v>
      </c>
      <c r="Y241" s="293"/>
      <c r="Z241" s="277">
        <v>128412.48</v>
      </c>
      <c r="AA241" s="277"/>
      <c r="AB241" s="278">
        <v>128412.48</v>
      </c>
      <c r="AC241" s="278">
        <v>90979.241506925217</v>
      </c>
      <c r="AD241" s="278">
        <v>37433.238493074779</v>
      </c>
      <c r="AE241" s="278">
        <v>33164.679601108022</v>
      </c>
      <c r="AF241" s="278">
        <v>355.71324099722989</v>
      </c>
      <c r="AG241" s="278">
        <v>355.71324099722989</v>
      </c>
      <c r="AH241" s="278">
        <v>0</v>
      </c>
      <c r="AI241" s="279">
        <v>355.71324099722989</v>
      </c>
      <c r="AJ241" s="277"/>
      <c r="AK241" s="280" t="e">
        <v>#REF!</v>
      </c>
      <c r="AL241" s="280" t="e">
        <v>#REF!</v>
      </c>
      <c r="AM241" s="281">
        <v>4268.5588919667589</v>
      </c>
      <c r="AN241" s="281">
        <v>4268.5588919667589</v>
      </c>
      <c r="AO241" s="281">
        <v>37433.238493074779</v>
      </c>
      <c r="AP241" s="282">
        <v>37077.525252077547</v>
      </c>
      <c r="AQ241" s="282">
        <v>36721.812011080314</v>
      </c>
      <c r="AR241" s="282">
        <v>36366.098770083081</v>
      </c>
      <c r="AS241" s="282">
        <v>36010.385529085848</v>
      </c>
      <c r="AT241" s="282">
        <v>35654.672288088615</v>
      </c>
      <c r="AU241" s="282">
        <v>35298.959047091383</v>
      </c>
      <c r="AV241" s="282">
        <v>34943.24580609415</v>
      </c>
      <c r="AW241" s="282">
        <v>34587.532565096917</v>
      </c>
      <c r="AX241" s="282">
        <v>34231.819324099684</v>
      </c>
      <c r="AY241" s="282">
        <v>33876.106083102452</v>
      </c>
      <c r="AZ241" s="282">
        <v>33520.392842105219</v>
      </c>
      <c r="BA241" s="282">
        <v>33164.679601107986</v>
      </c>
      <c r="BB241" s="281">
        <v>35298.95904709139</v>
      </c>
      <c r="BC241" s="281">
        <v>35298.959047091397</v>
      </c>
      <c r="BD241" s="283"/>
      <c r="BE241" s="284">
        <v>0.02</v>
      </c>
      <c r="BF241" s="280">
        <v>0</v>
      </c>
      <c r="BG241" s="285"/>
      <c r="BH241" s="286"/>
      <c r="BI241" s="285"/>
      <c r="BJ241" s="280">
        <v>0</v>
      </c>
      <c r="BK241" s="280">
        <v>0</v>
      </c>
      <c r="BL241" s="283"/>
      <c r="BM241" s="287">
        <v>0</v>
      </c>
      <c r="BN241" s="280">
        <v>0</v>
      </c>
      <c r="BO241" s="280">
        <v>0</v>
      </c>
      <c r="BP241" s="280" t="e">
        <v>#REF!</v>
      </c>
      <c r="BQ241" s="288" t="e">
        <v>#REF!</v>
      </c>
      <c r="BR241" s="289"/>
      <c r="BS241" s="290" t="e">
        <v>#REF!</v>
      </c>
      <c r="BU241" s="291">
        <v>4268.5200000000004</v>
      </c>
      <c r="BV241" s="291">
        <v>-3.8891966758455965E-2</v>
      </c>
      <c r="BW241" s="292">
        <v>0</v>
      </c>
      <c r="BX241" s="238" t="s">
        <v>859</v>
      </c>
      <c r="BY241" s="435">
        <f t="shared" si="6"/>
        <v>0.70849220813214742</v>
      </c>
      <c r="BZ241" s="435">
        <v>0.74173320536206433</v>
      </c>
      <c r="CA241" s="436">
        <f t="shared" si="7"/>
        <v>3.3240997229916913E-2</v>
      </c>
    </row>
    <row r="242" spans="1:79" s="268" customFormat="1" ht="31.5">
      <c r="A242" s="269">
        <v>229</v>
      </c>
      <c r="B242" s="269" t="s">
        <v>862</v>
      </c>
      <c r="C242" s="269" t="s">
        <v>95</v>
      </c>
      <c r="D242" s="271" t="s">
        <v>863</v>
      </c>
      <c r="E242" s="272">
        <v>41058</v>
      </c>
      <c r="F242" s="238"/>
      <c r="G242" s="238"/>
      <c r="H242" s="272">
        <v>40909</v>
      </c>
      <c r="I242" s="272">
        <v>50405</v>
      </c>
      <c r="J242" s="269"/>
      <c r="K242" s="269" t="s">
        <v>1521</v>
      </c>
      <c r="L242" s="273"/>
      <c r="M242" s="238">
        <v>1</v>
      </c>
      <c r="N242" s="269" t="s">
        <v>1522</v>
      </c>
      <c r="O242" s="269" t="s">
        <v>82</v>
      </c>
      <c r="P242" s="269" t="s">
        <v>1523</v>
      </c>
      <c r="Q242" s="269"/>
      <c r="R242" s="274">
        <v>1010200263</v>
      </c>
      <c r="S242" s="238">
        <v>273</v>
      </c>
      <c r="T242" s="269" t="s">
        <v>131</v>
      </c>
      <c r="U242" s="269">
        <v>361</v>
      </c>
      <c r="V242" s="275">
        <v>361</v>
      </c>
      <c r="W242" s="269">
        <v>0</v>
      </c>
      <c r="X242" s="276">
        <v>31352</v>
      </c>
      <c r="Y242" s="293"/>
      <c r="Z242" s="277">
        <v>795407.2</v>
      </c>
      <c r="AA242" s="277"/>
      <c r="AB242" s="278">
        <v>795407.2</v>
      </c>
      <c r="AC242" s="278">
        <v>795407.2</v>
      </c>
      <c r="AD242" s="278">
        <v>0</v>
      </c>
      <c r="AE242" s="278">
        <v>0</v>
      </c>
      <c r="AF242" s="278">
        <v>2203.3440443213294</v>
      </c>
      <c r="AG242" s="278">
        <v>2203.3440443213294</v>
      </c>
      <c r="AH242" s="278">
        <v>0</v>
      </c>
      <c r="AI242" s="279">
        <v>2203.3440443213294</v>
      </c>
      <c r="AJ242" s="277"/>
      <c r="AK242" s="280" t="e">
        <v>#REF!</v>
      </c>
      <c r="AL242" s="280" t="e">
        <v>#REF!</v>
      </c>
      <c r="AM242" s="281">
        <v>0</v>
      </c>
      <c r="AN242" s="281">
        <v>0</v>
      </c>
      <c r="AO242" s="281">
        <v>0</v>
      </c>
      <c r="AP242" s="282">
        <v>0</v>
      </c>
      <c r="AQ242" s="282">
        <v>0</v>
      </c>
      <c r="AR242" s="282">
        <v>0</v>
      </c>
      <c r="AS242" s="282">
        <v>0</v>
      </c>
      <c r="AT242" s="282">
        <v>0</v>
      </c>
      <c r="AU242" s="282">
        <v>0</v>
      </c>
      <c r="AV242" s="282">
        <v>0</v>
      </c>
      <c r="AW242" s="282">
        <v>0</v>
      </c>
      <c r="AX242" s="282">
        <v>0</v>
      </c>
      <c r="AY242" s="282">
        <v>0</v>
      </c>
      <c r="AZ242" s="282">
        <v>0</v>
      </c>
      <c r="BA242" s="282">
        <v>0</v>
      </c>
      <c r="BB242" s="281">
        <v>0</v>
      </c>
      <c r="BC242" s="281">
        <v>0</v>
      </c>
      <c r="BD242" s="283"/>
      <c r="BE242" s="284">
        <v>0.02</v>
      </c>
      <c r="BF242" s="280">
        <v>0</v>
      </c>
      <c r="BG242" s="285"/>
      <c r="BH242" s="286"/>
      <c r="BI242" s="285"/>
      <c r="BJ242" s="280">
        <v>0</v>
      </c>
      <c r="BK242" s="280">
        <v>0</v>
      </c>
      <c r="BL242" s="283"/>
      <c r="BM242" s="287">
        <v>0</v>
      </c>
      <c r="BN242" s="280">
        <v>0</v>
      </c>
      <c r="BO242" s="280">
        <v>0</v>
      </c>
      <c r="BP242" s="280" t="e">
        <v>#REF!</v>
      </c>
      <c r="BQ242" s="288" t="e">
        <v>#REF!</v>
      </c>
      <c r="BR242" s="289"/>
      <c r="BS242" s="290" t="e">
        <v>#REF!</v>
      </c>
      <c r="BU242" s="291"/>
      <c r="BV242" s="291">
        <v>0</v>
      </c>
      <c r="BW242" s="292">
        <v>0</v>
      </c>
      <c r="BX242" s="238" t="s">
        <v>859</v>
      </c>
      <c r="BY242" s="435">
        <f t="shared" si="6"/>
        <v>1</v>
      </c>
      <c r="BZ242" s="435">
        <v>1</v>
      </c>
      <c r="CA242" s="436">
        <f t="shared" si="7"/>
        <v>0</v>
      </c>
    </row>
    <row r="243" spans="1:79" s="268" customFormat="1" ht="31.5">
      <c r="A243" s="269">
        <v>230</v>
      </c>
      <c r="B243" s="269" t="s">
        <v>862</v>
      </c>
      <c r="C243" s="269" t="s">
        <v>95</v>
      </c>
      <c r="D243" s="271" t="s">
        <v>863</v>
      </c>
      <c r="E243" s="272">
        <v>41058</v>
      </c>
      <c r="F243" s="238"/>
      <c r="G243" s="238"/>
      <c r="H243" s="272">
        <v>40909</v>
      </c>
      <c r="I243" s="272">
        <v>50405</v>
      </c>
      <c r="J243" s="269"/>
      <c r="K243" s="269" t="s">
        <v>1524</v>
      </c>
      <c r="L243" s="273"/>
      <c r="M243" s="238">
        <v>1</v>
      </c>
      <c r="N243" s="269" t="s">
        <v>1525</v>
      </c>
      <c r="O243" s="269" t="s">
        <v>82</v>
      </c>
      <c r="P243" s="269" t="s">
        <v>1526</v>
      </c>
      <c r="Q243" s="269"/>
      <c r="R243" s="274">
        <v>1010200264</v>
      </c>
      <c r="S243" s="238">
        <v>274</v>
      </c>
      <c r="T243" s="269" t="s">
        <v>131</v>
      </c>
      <c r="U243" s="269">
        <v>361</v>
      </c>
      <c r="V243" s="275">
        <v>361</v>
      </c>
      <c r="W243" s="269">
        <v>0</v>
      </c>
      <c r="X243" s="276">
        <v>31017</v>
      </c>
      <c r="Y243" s="293"/>
      <c r="Z243" s="277">
        <v>1841179.02</v>
      </c>
      <c r="AA243" s="277"/>
      <c r="AB243" s="278">
        <v>1841179.02</v>
      </c>
      <c r="AC243" s="278">
        <v>1841179.02</v>
      </c>
      <c r="AD243" s="278">
        <v>0</v>
      </c>
      <c r="AE243" s="278">
        <v>0</v>
      </c>
      <c r="AF243" s="278">
        <v>5100.2188919667587</v>
      </c>
      <c r="AG243" s="278">
        <v>5100.2188919667587</v>
      </c>
      <c r="AH243" s="278">
        <v>0</v>
      </c>
      <c r="AI243" s="279">
        <v>5100.2188919667587</v>
      </c>
      <c r="AJ243" s="277"/>
      <c r="AK243" s="280" t="e">
        <v>#REF!</v>
      </c>
      <c r="AL243" s="280" t="e">
        <v>#REF!</v>
      </c>
      <c r="AM243" s="281">
        <v>0</v>
      </c>
      <c r="AN243" s="281">
        <v>0</v>
      </c>
      <c r="AO243" s="281">
        <v>0</v>
      </c>
      <c r="AP243" s="282">
        <v>0</v>
      </c>
      <c r="AQ243" s="282">
        <v>0</v>
      </c>
      <c r="AR243" s="282">
        <v>0</v>
      </c>
      <c r="AS243" s="282">
        <v>0</v>
      </c>
      <c r="AT243" s="282">
        <v>0</v>
      </c>
      <c r="AU243" s="282">
        <v>0</v>
      </c>
      <c r="AV243" s="282">
        <v>0</v>
      </c>
      <c r="AW243" s="282">
        <v>0</v>
      </c>
      <c r="AX243" s="282">
        <v>0</v>
      </c>
      <c r="AY243" s="282">
        <v>0</v>
      </c>
      <c r="AZ243" s="282">
        <v>0</v>
      </c>
      <c r="BA243" s="282">
        <v>0</v>
      </c>
      <c r="BB243" s="281">
        <v>0</v>
      </c>
      <c r="BC243" s="281">
        <v>0</v>
      </c>
      <c r="BD243" s="283"/>
      <c r="BE243" s="284">
        <v>0.02</v>
      </c>
      <c r="BF243" s="280">
        <v>0</v>
      </c>
      <c r="BG243" s="285"/>
      <c r="BH243" s="286"/>
      <c r="BI243" s="285"/>
      <c r="BJ243" s="280">
        <v>0</v>
      </c>
      <c r="BK243" s="280">
        <v>0</v>
      </c>
      <c r="BL243" s="283"/>
      <c r="BM243" s="287">
        <v>0</v>
      </c>
      <c r="BN243" s="280">
        <v>0</v>
      </c>
      <c r="BO243" s="280">
        <v>0</v>
      </c>
      <c r="BP243" s="280" t="e">
        <v>#REF!</v>
      </c>
      <c r="BQ243" s="288" t="e">
        <v>#REF!</v>
      </c>
      <c r="BR243" s="289"/>
      <c r="BS243" s="290" t="e">
        <v>#REF!</v>
      </c>
      <c r="BU243" s="291"/>
      <c r="BV243" s="291">
        <v>0</v>
      </c>
      <c r="BW243" s="292">
        <v>0</v>
      </c>
      <c r="BX243" s="238" t="s">
        <v>859</v>
      </c>
      <c r="BY243" s="435">
        <f t="shared" si="6"/>
        <v>1</v>
      </c>
      <c r="BZ243" s="435">
        <v>1</v>
      </c>
      <c r="CA243" s="436">
        <f t="shared" si="7"/>
        <v>0</v>
      </c>
    </row>
    <row r="244" spans="1:79" s="268" customFormat="1" ht="31.5">
      <c r="A244" s="269">
        <v>231</v>
      </c>
      <c r="B244" s="269" t="s">
        <v>862</v>
      </c>
      <c r="C244" s="269" t="s">
        <v>95</v>
      </c>
      <c r="D244" s="271" t="s">
        <v>863</v>
      </c>
      <c r="E244" s="272">
        <v>41058</v>
      </c>
      <c r="F244" s="238"/>
      <c r="G244" s="238"/>
      <c r="H244" s="272">
        <v>40909</v>
      </c>
      <c r="I244" s="272">
        <v>50405</v>
      </c>
      <c r="J244" s="269"/>
      <c r="K244" s="269" t="s">
        <v>1527</v>
      </c>
      <c r="L244" s="273"/>
      <c r="M244" s="238">
        <v>1</v>
      </c>
      <c r="N244" s="269" t="s">
        <v>1528</v>
      </c>
      <c r="O244" s="269" t="s">
        <v>82</v>
      </c>
      <c r="P244" s="269" t="s">
        <v>1529</v>
      </c>
      <c r="Q244" s="269"/>
      <c r="R244" s="274">
        <v>1010200265</v>
      </c>
      <c r="S244" s="238">
        <v>275</v>
      </c>
      <c r="T244" s="269" t="s">
        <v>131</v>
      </c>
      <c r="U244" s="269">
        <v>361</v>
      </c>
      <c r="V244" s="275">
        <v>361</v>
      </c>
      <c r="W244" s="269">
        <v>0</v>
      </c>
      <c r="X244" s="276">
        <v>25569</v>
      </c>
      <c r="Y244" s="293"/>
      <c r="Z244" s="277">
        <v>380308.34</v>
      </c>
      <c r="AA244" s="277"/>
      <c r="AB244" s="278">
        <v>380308.34</v>
      </c>
      <c r="AC244" s="278">
        <v>380308.34</v>
      </c>
      <c r="AD244" s="278">
        <v>0</v>
      </c>
      <c r="AE244" s="278">
        <v>0</v>
      </c>
      <c r="AF244" s="278">
        <v>1053.4857063711911</v>
      </c>
      <c r="AG244" s="278">
        <v>1053.4857063711911</v>
      </c>
      <c r="AH244" s="278">
        <v>0</v>
      </c>
      <c r="AI244" s="279">
        <v>1053.4857063711911</v>
      </c>
      <c r="AJ244" s="277"/>
      <c r="AK244" s="280" t="e">
        <v>#REF!</v>
      </c>
      <c r="AL244" s="280" t="e">
        <v>#REF!</v>
      </c>
      <c r="AM244" s="281">
        <v>0</v>
      </c>
      <c r="AN244" s="281">
        <v>0</v>
      </c>
      <c r="AO244" s="281">
        <v>0</v>
      </c>
      <c r="AP244" s="282">
        <v>0</v>
      </c>
      <c r="AQ244" s="282">
        <v>0</v>
      </c>
      <c r="AR244" s="282">
        <v>0</v>
      </c>
      <c r="AS244" s="282">
        <v>0</v>
      </c>
      <c r="AT244" s="282">
        <v>0</v>
      </c>
      <c r="AU244" s="282">
        <v>0</v>
      </c>
      <c r="AV244" s="282">
        <v>0</v>
      </c>
      <c r="AW244" s="282">
        <v>0</v>
      </c>
      <c r="AX244" s="282">
        <v>0</v>
      </c>
      <c r="AY244" s="282">
        <v>0</v>
      </c>
      <c r="AZ244" s="282">
        <v>0</v>
      </c>
      <c r="BA244" s="282">
        <v>0</v>
      </c>
      <c r="BB244" s="281">
        <v>0</v>
      </c>
      <c r="BC244" s="281">
        <v>0</v>
      </c>
      <c r="BD244" s="283"/>
      <c r="BE244" s="284">
        <v>0.02</v>
      </c>
      <c r="BF244" s="280">
        <v>0</v>
      </c>
      <c r="BG244" s="285"/>
      <c r="BH244" s="286"/>
      <c r="BI244" s="285"/>
      <c r="BJ244" s="280">
        <v>0</v>
      </c>
      <c r="BK244" s="280">
        <v>0</v>
      </c>
      <c r="BL244" s="283"/>
      <c r="BM244" s="287">
        <v>0</v>
      </c>
      <c r="BN244" s="280">
        <v>0</v>
      </c>
      <c r="BO244" s="280">
        <v>0</v>
      </c>
      <c r="BP244" s="280" t="e">
        <v>#REF!</v>
      </c>
      <c r="BQ244" s="288" t="e">
        <v>#REF!</v>
      </c>
      <c r="BR244" s="289"/>
      <c r="BS244" s="290" t="e">
        <v>#REF!</v>
      </c>
      <c r="BU244" s="291"/>
      <c r="BV244" s="291">
        <v>0</v>
      </c>
      <c r="BW244" s="292">
        <v>0</v>
      </c>
      <c r="BX244" s="238" t="s">
        <v>859</v>
      </c>
      <c r="BY244" s="435">
        <f t="shared" si="6"/>
        <v>1</v>
      </c>
      <c r="BZ244" s="435">
        <v>1</v>
      </c>
      <c r="CA244" s="436">
        <f t="shared" si="7"/>
        <v>0</v>
      </c>
    </row>
    <row r="245" spans="1:79" s="268" customFormat="1" ht="31.5">
      <c r="A245" s="269">
        <v>232</v>
      </c>
      <c r="B245" s="269" t="s">
        <v>862</v>
      </c>
      <c r="C245" s="269" t="s">
        <v>95</v>
      </c>
      <c r="D245" s="271" t="s">
        <v>863</v>
      </c>
      <c r="E245" s="272">
        <v>41058</v>
      </c>
      <c r="F245" s="238"/>
      <c r="G245" s="238"/>
      <c r="H245" s="272">
        <v>40909</v>
      </c>
      <c r="I245" s="272">
        <v>50405</v>
      </c>
      <c r="J245" s="269"/>
      <c r="K245" s="269" t="s">
        <v>1530</v>
      </c>
      <c r="L245" s="273"/>
      <c r="M245" s="238">
        <v>1</v>
      </c>
      <c r="N245" s="269" t="s">
        <v>1531</v>
      </c>
      <c r="O245" s="269" t="s">
        <v>82</v>
      </c>
      <c r="P245" s="269" t="s">
        <v>1532</v>
      </c>
      <c r="Q245" s="269"/>
      <c r="R245" s="274">
        <v>1010200266</v>
      </c>
      <c r="S245" s="238">
        <v>276</v>
      </c>
      <c r="T245" s="269" t="s">
        <v>131</v>
      </c>
      <c r="U245" s="269">
        <v>361</v>
      </c>
      <c r="V245" s="275">
        <v>361</v>
      </c>
      <c r="W245" s="269">
        <v>0</v>
      </c>
      <c r="X245" s="276">
        <v>25569</v>
      </c>
      <c r="Y245" s="293"/>
      <c r="Z245" s="277">
        <v>380308.34</v>
      </c>
      <c r="AA245" s="277"/>
      <c r="AB245" s="278">
        <v>380308.34</v>
      </c>
      <c r="AC245" s="278">
        <v>380308.34</v>
      </c>
      <c r="AD245" s="278">
        <v>0</v>
      </c>
      <c r="AE245" s="278">
        <v>0</v>
      </c>
      <c r="AF245" s="278">
        <v>1053.4857063711911</v>
      </c>
      <c r="AG245" s="278">
        <v>1053.4857063711911</v>
      </c>
      <c r="AH245" s="278">
        <v>0</v>
      </c>
      <c r="AI245" s="279">
        <v>1053.4857063711911</v>
      </c>
      <c r="AJ245" s="277"/>
      <c r="AK245" s="280" t="e">
        <v>#REF!</v>
      </c>
      <c r="AL245" s="280" t="e">
        <v>#REF!</v>
      </c>
      <c r="AM245" s="281">
        <v>0</v>
      </c>
      <c r="AN245" s="281">
        <v>0</v>
      </c>
      <c r="AO245" s="281">
        <v>0</v>
      </c>
      <c r="AP245" s="282">
        <v>0</v>
      </c>
      <c r="AQ245" s="282">
        <v>0</v>
      </c>
      <c r="AR245" s="282">
        <v>0</v>
      </c>
      <c r="AS245" s="282">
        <v>0</v>
      </c>
      <c r="AT245" s="282">
        <v>0</v>
      </c>
      <c r="AU245" s="282">
        <v>0</v>
      </c>
      <c r="AV245" s="282">
        <v>0</v>
      </c>
      <c r="AW245" s="282">
        <v>0</v>
      </c>
      <c r="AX245" s="282">
        <v>0</v>
      </c>
      <c r="AY245" s="282">
        <v>0</v>
      </c>
      <c r="AZ245" s="282">
        <v>0</v>
      </c>
      <c r="BA245" s="282">
        <v>0</v>
      </c>
      <c r="BB245" s="281">
        <v>0</v>
      </c>
      <c r="BC245" s="281">
        <v>0</v>
      </c>
      <c r="BD245" s="283"/>
      <c r="BE245" s="284">
        <v>0.02</v>
      </c>
      <c r="BF245" s="280">
        <v>0</v>
      </c>
      <c r="BG245" s="285"/>
      <c r="BH245" s="286"/>
      <c r="BI245" s="285"/>
      <c r="BJ245" s="280">
        <v>0</v>
      </c>
      <c r="BK245" s="280">
        <v>0</v>
      </c>
      <c r="BL245" s="283"/>
      <c r="BM245" s="287">
        <v>0</v>
      </c>
      <c r="BN245" s="280">
        <v>0</v>
      </c>
      <c r="BO245" s="280">
        <v>0</v>
      </c>
      <c r="BP245" s="280" t="e">
        <v>#REF!</v>
      </c>
      <c r="BQ245" s="288" t="e">
        <v>#REF!</v>
      </c>
      <c r="BR245" s="289"/>
      <c r="BS245" s="290" t="e">
        <v>#REF!</v>
      </c>
      <c r="BU245" s="291"/>
      <c r="BV245" s="291">
        <v>0</v>
      </c>
      <c r="BW245" s="292">
        <v>0</v>
      </c>
      <c r="BX245" s="238" t="s">
        <v>859</v>
      </c>
      <c r="BY245" s="435">
        <f t="shared" si="6"/>
        <v>1</v>
      </c>
      <c r="BZ245" s="435">
        <v>1</v>
      </c>
      <c r="CA245" s="436">
        <f t="shared" si="7"/>
        <v>0</v>
      </c>
    </row>
    <row r="246" spans="1:79" s="268" customFormat="1" ht="31.5">
      <c r="A246" s="269">
        <v>233</v>
      </c>
      <c r="B246" s="269" t="s">
        <v>862</v>
      </c>
      <c r="C246" s="269" t="s">
        <v>95</v>
      </c>
      <c r="D246" s="271" t="s">
        <v>863</v>
      </c>
      <c r="E246" s="272">
        <v>41058</v>
      </c>
      <c r="F246" s="238"/>
      <c r="G246" s="238"/>
      <c r="H246" s="272">
        <v>40909</v>
      </c>
      <c r="I246" s="272">
        <v>50405</v>
      </c>
      <c r="J246" s="269"/>
      <c r="K246" s="269" t="s">
        <v>1533</v>
      </c>
      <c r="L246" s="273"/>
      <c r="M246" s="238">
        <v>1</v>
      </c>
      <c r="N246" s="269" t="s">
        <v>1534</v>
      </c>
      <c r="O246" s="269" t="s">
        <v>82</v>
      </c>
      <c r="P246" s="269" t="s">
        <v>1535</v>
      </c>
      <c r="Q246" s="269"/>
      <c r="R246" s="274">
        <v>1010200267</v>
      </c>
      <c r="S246" s="238">
        <v>277</v>
      </c>
      <c r="T246" s="269" t="s">
        <v>131</v>
      </c>
      <c r="U246" s="269">
        <v>361</v>
      </c>
      <c r="V246" s="275">
        <v>361</v>
      </c>
      <c r="W246" s="269">
        <v>0</v>
      </c>
      <c r="X246" s="276">
        <v>25569</v>
      </c>
      <c r="Y246" s="293"/>
      <c r="Z246" s="277">
        <v>380308.34</v>
      </c>
      <c r="AA246" s="277"/>
      <c r="AB246" s="278">
        <v>380308.34</v>
      </c>
      <c r="AC246" s="278">
        <v>380308.34</v>
      </c>
      <c r="AD246" s="278">
        <v>0</v>
      </c>
      <c r="AE246" s="278">
        <v>0</v>
      </c>
      <c r="AF246" s="278">
        <v>1053.4857063711911</v>
      </c>
      <c r="AG246" s="278">
        <v>1053.4857063711911</v>
      </c>
      <c r="AH246" s="278">
        <v>0</v>
      </c>
      <c r="AI246" s="279">
        <v>1053.4857063711911</v>
      </c>
      <c r="AJ246" s="277"/>
      <c r="AK246" s="280" t="e">
        <v>#REF!</v>
      </c>
      <c r="AL246" s="280" t="e">
        <v>#REF!</v>
      </c>
      <c r="AM246" s="281">
        <v>0</v>
      </c>
      <c r="AN246" s="281">
        <v>0</v>
      </c>
      <c r="AO246" s="281">
        <v>0</v>
      </c>
      <c r="AP246" s="282">
        <v>0</v>
      </c>
      <c r="AQ246" s="282">
        <v>0</v>
      </c>
      <c r="AR246" s="282">
        <v>0</v>
      </c>
      <c r="AS246" s="282">
        <v>0</v>
      </c>
      <c r="AT246" s="282">
        <v>0</v>
      </c>
      <c r="AU246" s="282">
        <v>0</v>
      </c>
      <c r="AV246" s="282">
        <v>0</v>
      </c>
      <c r="AW246" s="282">
        <v>0</v>
      </c>
      <c r="AX246" s="282">
        <v>0</v>
      </c>
      <c r="AY246" s="282">
        <v>0</v>
      </c>
      <c r="AZ246" s="282">
        <v>0</v>
      </c>
      <c r="BA246" s="282">
        <v>0</v>
      </c>
      <c r="BB246" s="281">
        <v>0</v>
      </c>
      <c r="BC246" s="281">
        <v>0</v>
      </c>
      <c r="BD246" s="283"/>
      <c r="BE246" s="284">
        <v>0.02</v>
      </c>
      <c r="BF246" s="280">
        <v>0</v>
      </c>
      <c r="BG246" s="285"/>
      <c r="BH246" s="286"/>
      <c r="BI246" s="285"/>
      <c r="BJ246" s="280">
        <v>0</v>
      </c>
      <c r="BK246" s="280">
        <v>0</v>
      </c>
      <c r="BL246" s="283"/>
      <c r="BM246" s="287">
        <v>0</v>
      </c>
      <c r="BN246" s="280">
        <v>0</v>
      </c>
      <c r="BO246" s="280">
        <v>0</v>
      </c>
      <c r="BP246" s="280" t="e">
        <v>#REF!</v>
      </c>
      <c r="BQ246" s="288" t="e">
        <v>#REF!</v>
      </c>
      <c r="BR246" s="289"/>
      <c r="BS246" s="290" t="e">
        <v>#REF!</v>
      </c>
      <c r="BU246" s="291"/>
      <c r="BV246" s="291">
        <v>0</v>
      </c>
      <c r="BW246" s="292">
        <v>0</v>
      </c>
      <c r="BX246" s="238" t="s">
        <v>859</v>
      </c>
      <c r="BY246" s="435">
        <f t="shared" si="6"/>
        <v>1</v>
      </c>
      <c r="BZ246" s="435">
        <v>1</v>
      </c>
      <c r="CA246" s="436">
        <f t="shared" si="7"/>
        <v>0</v>
      </c>
    </row>
    <row r="247" spans="1:79" s="268" customFormat="1" ht="31.5">
      <c r="A247" s="269">
        <v>234</v>
      </c>
      <c r="B247" s="269" t="s">
        <v>862</v>
      </c>
      <c r="C247" s="269" t="s">
        <v>95</v>
      </c>
      <c r="D247" s="271" t="s">
        <v>863</v>
      </c>
      <c r="E247" s="272">
        <v>41058</v>
      </c>
      <c r="F247" s="238"/>
      <c r="G247" s="238"/>
      <c r="H247" s="272">
        <v>40909</v>
      </c>
      <c r="I247" s="272">
        <v>50405</v>
      </c>
      <c r="J247" s="269"/>
      <c r="K247" s="269" t="s">
        <v>1536</v>
      </c>
      <c r="L247" s="273"/>
      <c r="M247" s="238">
        <v>1</v>
      </c>
      <c r="N247" s="269" t="s">
        <v>1537</v>
      </c>
      <c r="O247" s="269" t="s">
        <v>82</v>
      </c>
      <c r="P247" s="269" t="s">
        <v>1538</v>
      </c>
      <c r="Q247" s="269"/>
      <c r="R247" s="274">
        <v>1010200268</v>
      </c>
      <c r="S247" s="238">
        <v>278</v>
      </c>
      <c r="T247" s="269" t="s">
        <v>131</v>
      </c>
      <c r="U247" s="269">
        <v>361</v>
      </c>
      <c r="V247" s="275">
        <v>361</v>
      </c>
      <c r="W247" s="269">
        <v>0</v>
      </c>
      <c r="X247" s="276">
        <v>23377</v>
      </c>
      <c r="Y247" s="293"/>
      <c r="Z247" s="277">
        <v>380308.34</v>
      </c>
      <c r="AA247" s="277"/>
      <c r="AB247" s="278">
        <v>380308.34</v>
      </c>
      <c r="AC247" s="278">
        <v>380308.34</v>
      </c>
      <c r="AD247" s="278">
        <v>0</v>
      </c>
      <c r="AE247" s="278">
        <v>0</v>
      </c>
      <c r="AF247" s="278">
        <v>1053.4857063711911</v>
      </c>
      <c r="AG247" s="278">
        <v>1053.4857063711911</v>
      </c>
      <c r="AH247" s="278">
        <v>0</v>
      </c>
      <c r="AI247" s="279">
        <v>1053.4857063711911</v>
      </c>
      <c r="AJ247" s="277"/>
      <c r="AK247" s="280" t="e">
        <v>#REF!</v>
      </c>
      <c r="AL247" s="280" t="e">
        <v>#REF!</v>
      </c>
      <c r="AM247" s="281">
        <v>0</v>
      </c>
      <c r="AN247" s="281">
        <v>0</v>
      </c>
      <c r="AO247" s="281">
        <v>0</v>
      </c>
      <c r="AP247" s="282">
        <v>0</v>
      </c>
      <c r="AQ247" s="282">
        <v>0</v>
      </c>
      <c r="AR247" s="282">
        <v>0</v>
      </c>
      <c r="AS247" s="282">
        <v>0</v>
      </c>
      <c r="AT247" s="282">
        <v>0</v>
      </c>
      <c r="AU247" s="282">
        <v>0</v>
      </c>
      <c r="AV247" s="282">
        <v>0</v>
      </c>
      <c r="AW247" s="282">
        <v>0</v>
      </c>
      <c r="AX247" s="282">
        <v>0</v>
      </c>
      <c r="AY247" s="282">
        <v>0</v>
      </c>
      <c r="AZ247" s="282">
        <v>0</v>
      </c>
      <c r="BA247" s="282">
        <v>0</v>
      </c>
      <c r="BB247" s="281">
        <v>0</v>
      </c>
      <c r="BC247" s="281">
        <v>0</v>
      </c>
      <c r="BD247" s="283"/>
      <c r="BE247" s="284">
        <v>0.02</v>
      </c>
      <c r="BF247" s="280">
        <v>0</v>
      </c>
      <c r="BG247" s="285"/>
      <c r="BH247" s="286"/>
      <c r="BI247" s="285"/>
      <c r="BJ247" s="280">
        <v>0</v>
      </c>
      <c r="BK247" s="280">
        <v>0</v>
      </c>
      <c r="BL247" s="283"/>
      <c r="BM247" s="287">
        <v>0</v>
      </c>
      <c r="BN247" s="280">
        <v>0</v>
      </c>
      <c r="BO247" s="280">
        <v>0</v>
      </c>
      <c r="BP247" s="280" t="e">
        <v>#REF!</v>
      </c>
      <c r="BQ247" s="288" t="e">
        <v>#REF!</v>
      </c>
      <c r="BR247" s="289"/>
      <c r="BS247" s="290" t="e">
        <v>#REF!</v>
      </c>
      <c r="BU247" s="291"/>
      <c r="BV247" s="291">
        <v>0</v>
      </c>
      <c r="BW247" s="292">
        <v>0</v>
      </c>
      <c r="BX247" s="238" t="s">
        <v>859</v>
      </c>
      <c r="BY247" s="435">
        <f t="shared" si="6"/>
        <v>1</v>
      </c>
      <c r="BZ247" s="435">
        <v>1</v>
      </c>
      <c r="CA247" s="436">
        <f t="shared" si="7"/>
        <v>0</v>
      </c>
    </row>
    <row r="248" spans="1:79" s="268" customFormat="1" ht="31.5">
      <c r="A248" s="269">
        <v>235</v>
      </c>
      <c r="B248" s="269" t="s">
        <v>862</v>
      </c>
      <c r="C248" s="269" t="s">
        <v>95</v>
      </c>
      <c r="D248" s="271" t="s">
        <v>863</v>
      </c>
      <c r="E248" s="272">
        <v>41058</v>
      </c>
      <c r="F248" s="238"/>
      <c r="G248" s="238"/>
      <c r="H248" s="272">
        <v>40909</v>
      </c>
      <c r="I248" s="272">
        <v>50405</v>
      </c>
      <c r="J248" s="269"/>
      <c r="K248" s="269" t="s">
        <v>1539</v>
      </c>
      <c r="L248" s="273"/>
      <c r="M248" s="238">
        <v>1</v>
      </c>
      <c r="N248" s="269" t="s">
        <v>1540</v>
      </c>
      <c r="O248" s="269" t="s">
        <v>82</v>
      </c>
      <c r="P248" s="269" t="s">
        <v>1541</v>
      </c>
      <c r="Q248" s="269"/>
      <c r="R248" s="274">
        <v>1010200269</v>
      </c>
      <c r="S248" s="238">
        <v>279</v>
      </c>
      <c r="T248" s="269" t="s">
        <v>131</v>
      </c>
      <c r="U248" s="269">
        <v>361</v>
      </c>
      <c r="V248" s="275">
        <v>361</v>
      </c>
      <c r="W248" s="269">
        <v>0</v>
      </c>
      <c r="X248" s="276">
        <v>25569</v>
      </c>
      <c r="Y248" s="293"/>
      <c r="Z248" s="277">
        <v>380308.34</v>
      </c>
      <c r="AA248" s="277"/>
      <c r="AB248" s="278">
        <v>380308.34</v>
      </c>
      <c r="AC248" s="278">
        <v>380308.34</v>
      </c>
      <c r="AD248" s="278">
        <v>0</v>
      </c>
      <c r="AE248" s="278">
        <v>0</v>
      </c>
      <c r="AF248" s="278">
        <v>1053.4857063711911</v>
      </c>
      <c r="AG248" s="278">
        <v>1053.4857063711911</v>
      </c>
      <c r="AH248" s="278">
        <v>0</v>
      </c>
      <c r="AI248" s="279">
        <v>1053.4857063711911</v>
      </c>
      <c r="AJ248" s="277"/>
      <c r="AK248" s="280" t="e">
        <v>#REF!</v>
      </c>
      <c r="AL248" s="280" t="e">
        <v>#REF!</v>
      </c>
      <c r="AM248" s="281">
        <v>0</v>
      </c>
      <c r="AN248" s="281">
        <v>0</v>
      </c>
      <c r="AO248" s="281">
        <v>0</v>
      </c>
      <c r="AP248" s="282">
        <v>0</v>
      </c>
      <c r="AQ248" s="282">
        <v>0</v>
      </c>
      <c r="AR248" s="282">
        <v>0</v>
      </c>
      <c r="AS248" s="282">
        <v>0</v>
      </c>
      <c r="AT248" s="282">
        <v>0</v>
      </c>
      <c r="AU248" s="282">
        <v>0</v>
      </c>
      <c r="AV248" s="282">
        <v>0</v>
      </c>
      <c r="AW248" s="282">
        <v>0</v>
      </c>
      <c r="AX248" s="282">
        <v>0</v>
      </c>
      <c r="AY248" s="282">
        <v>0</v>
      </c>
      <c r="AZ248" s="282">
        <v>0</v>
      </c>
      <c r="BA248" s="282">
        <v>0</v>
      </c>
      <c r="BB248" s="281">
        <v>0</v>
      </c>
      <c r="BC248" s="281">
        <v>0</v>
      </c>
      <c r="BD248" s="283"/>
      <c r="BE248" s="284">
        <v>0.02</v>
      </c>
      <c r="BF248" s="280">
        <v>0</v>
      </c>
      <c r="BG248" s="285"/>
      <c r="BH248" s="286"/>
      <c r="BI248" s="285"/>
      <c r="BJ248" s="280">
        <v>0</v>
      </c>
      <c r="BK248" s="280">
        <v>0</v>
      </c>
      <c r="BL248" s="283"/>
      <c r="BM248" s="287">
        <v>0</v>
      </c>
      <c r="BN248" s="280">
        <v>0</v>
      </c>
      <c r="BO248" s="280">
        <v>0</v>
      </c>
      <c r="BP248" s="280" t="e">
        <v>#REF!</v>
      </c>
      <c r="BQ248" s="288" t="e">
        <v>#REF!</v>
      </c>
      <c r="BR248" s="289"/>
      <c r="BS248" s="290" t="e">
        <v>#REF!</v>
      </c>
      <c r="BU248" s="291"/>
      <c r="BV248" s="291">
        <v>0</v>
      </c>
      <c r="BW248" s="292">
        <v>0</v>
      </c>
      <c r="BX248" s="238" t="s">
        <v>859</v>
      </c>
      <c r="BY248" s="435">
        <f t="shared" si="6"/>
        <v>1</v>
      </c>
      <c r="BZ248" s="435">
        <v>1</v>
      </c>
      <c r="CA248" s="436">
        <f t="shared" si="7"/>
        <v>0</v>
      </c>
    </row>
    <row r="249" spans="1:79" s="268" customFormat="1" ht="31.5">
      <c r="A249" s="269">
        <v>236</v>
      </c>
      <c r="B249" s="269" t="s">
        <v>862</v>
      </c>
      <c r="C249" s="269" t="s">
        <v>95</v>
      </c>
      <c r="D249" s="271" t="s">
        <v>863</v>
      </c>
      <c r="E249" s="272">
        <v>41058</v>
      </c>
      <c r="F249" s="238"/>
      <c r="G249" s="238"/>
      <c r="H249" s="272">
        <v>40909</v>
      </c>
      <c r="I249" s="272">
        <v>50405</v>
      </c>
      <c r="J249" s="269"/>
      <c r="K249" s="269" t="s">
        <v>1542</v>
      </c>
      <c r="L249" s="273"/>
      <c r="M249" s="238">
        <v>1</v>
      </c>
      <c r="N249" s="269" t="s">
        <v>1543</v>
      </c>
      <c r="O249" s="269" t="s">
        <v>82</v>
      </c>
      <c r="P249" s="269" t="s">
        <v>1544</v>
      </c>
      <c r="Q249" s="269"/>
      <c r="R249" s="274">
        <v>1010200270</v>
      </c>
      <c r="S249" s="238">
        <v>280</v>
      </c>
      <c r="T249" s="269" t="s">
        <v>131</v>
      </c>
      <c r="U249" s="269">
        <v>361</v>
      </c>
      <c r="V249" s="275">
        <v>361</v>
      </c>
      <c r="W249" s="269">
        <v>0</v>
      </c>
      <c r="X249" s="276">
        <v>25934</v>
      </c>
      <c r="Y249" s="293"/>
      <c r="Z249" s="277">
        <v>341449.23</v>
      </c>
      <c r="AA249" s="277"/>
      <c r="AB249" s="278">
        <v>341449.23</v>
      </c>
      <c r="AC249" s="278">
        <v>341449.23</v>
      </c>
      <c r="AD249" s="278">
        <v>0</v>
      </c>
      <c r="AE249" s="278">
        <v>0</v>
      </c>
      <c r="AF249" s="278">
        <v>945.84274238227147</v>
      </c>
      <c r="AG249" s="278">
        <v>945.84274238227147</v>
      </c>
      <c r="AH249" s="278">
        <v>0</v>
      </c>
      <c r="AI249" s="279">
        <v>945.84274238227147</v>
      </c>
      <c r="AJ249" s="277"/>
      <c r="AK249" s="280" t="e">
        <v>#REF!</v>
      </c>
      <c r="AL249" s="280" t="e">
        <v>#REF!</v>
      </c>
      <c r="AM249" s="281">
        <v>0</v>
      </c>
      <c r="AN249" s="281">
        <v>0</v>
      </c>
      <c r="AO249" s="281">
        <v>0</v>
      </c>
      <c r="AP249" s="282">
        <v>0</v>
      </c>
      <c r="AQ249" s="282">
        <v>0</v>
      </c>
      <c r="AR249" s="282">
        <v>0</v>
      </c>
      <c r="AS249" s="282">
        <v>0</v>
      </c>
      <c r="AT249" s="282">
        <v>0</v>
      </c>
      <c r="AU249" s="282">
        <v>0</v>
      </c>
      <c r="AV249" s="282">
        <v>0</v>
      </c>
      <c r="AW249" s="282">
        <v>0</v>
      </c>
      <c r="AX249" s="282">
        <v>0</v>
      </c>
      <c r="AY249" s="282">
        <v>0</v>
      </c>
      <c r="AZ249" s="282">
        <v>0</v>
      </c>
      <c r="BA249" s="282">
        <v>0</v>
      </c>
      <c r="BB249" s="281">
        <v>0</v>
      </c>
      <c r="BC249" s="281">
        <v>0</v>
      </c>
      <c r="BD249" s="283"/>
      <c r="BE249" s="284">
        <v>0.02</v>
      </c>
      <c r="BF249" s="280">
        <v>0</v>
      </c>
      <c r="BG249" s="285"/>
      <c r="BH249" s="286"/>
      <c r="BI249" s="285"/>
      <c r="BJ249" s="280">
        <v>0</v>
      </c>
      <c r="BK249" s="280">
        <v>0</v>
      </c>
      <c r="BL249" s="283"/>
      <c r="BM249" s="287">
        <v>0</v>
      </c>
      <c r="BN249" s="280">
        <v>0</v>
      </c>
      <c r="BO249" s="280">
        <v>0</v>
      </c>
      <c r="BP249" s="280" t="e">
        <v>#REF!</v>
      </c>
      <c r="BQ249" s="288" t="e">
        <v>#REF!</v>
      </c>
      <c r="BR249" s="289"/>
      <c r="BS249" s="290" t="e">
        <v>#REF!</v>
      </c>
      <c r="BU249" s="291"/>
      <c r="BV249" s="291">
        <v>0</v>
      </c>
      <c r="BW249" s="292">
        <v>0</v>
      </c>
      <c r="BX249" s="238" t="s">
        <v>859</v>
      </c>
      <c r="BY249" s="435">
        <f t="shared" si="6"/>
        <v>1</v>
      </c>
      <c r="BZ249" s="435">
        <v>1</v>
      </c>
      <c r="CA249" s="436">
        <f t="shared" si="7"/>
        <v>0</v>
      </c>
    </row>
    <row r="250" spans="1:79" s="268" customFormat="1" ht="31.5">
      <c r="A250" s="269">
        <v>237</v>
      </c>
      <c r="B250" s="269" t="s">
        <v>862</v>
      </c>
      <c r="C250" s="269" t="s">
        <v>95</v>
      </c>
      <c r="D250" s="271" t="s">
        <v>863</v>
      </c>
      <c r="E250" s="272">
        <v>41058</v>
      </c>
      <c r="F250" s="238"/>
      <c r="G250" s="238"/>
      <c r="H250" s="272">
        <v>40909</v>
      </c>
      <c r="I250" s="272">
        <v>50405</v>
      </c>
      <c r="J250" s="269"/>
      <c r="K250" s="269" t="s">
        <v>1545</v>
      </c>
      <c r="L250" s="273"/>
      <c r="M250" s="238">
        <v>1</v>
      </c>
      <c r="N250" s="269" t="s">
        <v>1546</v>
      </c>
      <c r="O250" s="269" t="s">
        <v>82</v>
      </c>
      <c r="P250" s="269" t="s">
        <v>1547</v>
      </c>
      <c r="Q250" s="269"/>
      <c r="R250" s="274">
        <v>1010200271</v>
      </c>
      <c r="S250" s="238">
        <v>281</v>
      </c>
      <c r="T250" s="269" t="s">
        <v>131</v>
      </c>
      <c r="U250" s="269">
        <v>361</v>
      </c>
      <c r="V250" s="275">
        <v>361</v>
      </c>
      <c r="W250" s="269">
        <v>0</v>
      </c>
      <c r="X250" s="276">
        <v>26268</v>
      </c>
      <c r="Y250" s="293"/>
      <c r="Z250" s="277">
        <v>336295.08</v>
      </c>
      <c r="AA250" s="277"/>
      <c r="AB250" s="278">
        <v>336295.08</v>
      </c>
      <c r="AC250" s="278">
        <v>336295.08</v>
      </c>
      <c r="AD250" s="278">
        <v>0</v>
      </c>
      <c r="AE250" s="278">
        <v>0</v>
      </c>
      <c r="AF250" s="278">
        <v>931.56531855955689</v>
      </c>
      <c r="AG250" s="278">
        <v>931.56531855955689</v>
      </c>
      <c r="AH250" s="278">
        <v>0</v>
      </c>
      <c r="AI250" s="279">
        <v>931.56531855955689</v>
      </c>
      <c r="AJ250" s="277"/>
      <c r="AK250" s="280" t="e">
        <v>#REF!</v>
      </c>
      <c r="AL250" s="280" t="e">
        <v>#REF!</v>
      </c>
      <c r="AM250" s="281">
        <v>0</v>
      </c>
      <c r="AN250" s="281">
        <v>0</v>
      </c>
      <c r="AO250" s="281">
        <v>0</v>
      </c>
      <c r="AP250" s="282">
        <v>0</v>
      </c>
      <c r="AQ250" s="282">
        <v>0</v>
      </c>
      <c r="AR250" s="282">
        <v>0</v>
      </c>
      <c r="AS250" s="282">
        <v>0</v>
      </c>
      <c r="AT250" s="282">
        <v>0</v>
      </c>
      <c r="AU250" s="282">
        <v>0</v>
      </c>
      <c r="AV250" s="282">
        <v>0</v>
      </c>
      <c r="AW250" s="282">
        <v>0</v>
      </c>
      <c r="AX250" s="282">
        <v>0</v>
      </c>
      <c r="AY250" s="282">
        <v>0</v>
      </c>
      <c r="AZ250" s="282">
        <v>0</v>
      </c>
      <c r="BA250" s="282">
        <v>0</v>
      </c>
      <c r="BB250" s="281">
        <v>0</v>
      </c>
      <c r="BC250" s="281">
        <v>0</v>
      </c>
      <c r="BD250" s="283"/>
      <c r="BE250" s="284">
        <v>0.02</v>
      </c>
      <c r="BF250" s="280">
        <v>0</v>
      </c>
      <c r="BG250" s="285"/>
      <c r="BH250" s="286"/>
      <c r="BI250" s="285"/>
      <c r="BJ250" s="280">
        <v>0</v>
      </c>
      <c r="BK250" s="280">
        <v>0</v>
      </c>
      <c r="BL250" s="283"/>
      <c r="BM250" s="287">
        <v>0</v>
      </c>
      <c r="BN250" s="280">
        <v>0</v>
      </c>
      <c r="BO250" s="280">
        <v>0</v>
      </c>
      <c r="BP250" s="280" t="e">
        <v>#REF!</v>
      </c>
      <c r="BQ250" s="288" t="e">
        <v>#REF!</v>
      </c>
      <c r="BR250" s="289"/>
      <c r="BS250" s="290" t="e">
        <v>#REF!</v>
      </c>
      <c r="BU250" s="291"/>
      <c r="BV250" s="291">
        <v>0</v>
      </c>
      <c r="BW250" s="292">
        <v>0</v>
      </c>
      <c r="BX250" s="238" t="s">
        <v>859</v>
      </c>
      <c r="BY250" s="435">
        <f t="shared" si="6"/>
        <v>1</v>
      </c>
      <c r="BZ250" s="435">
        <v>1</v>
      </c>
      <c r="CA250" s="436">
        <f t="shared" si="7"/>
        <v>0</v>
      </c>
    </row>
    <row r="251" spans="1:79" s="268" customFormat="1" ht="31.5">
      <c r="A251" s="269">
        <v>238</v>
      </c>
      <c r="B251" s="269" t="s">
        <v>862</v>
      </c>
      <c r="C251" s="269" t="s">
        <v>95</v>
      </c>
      <c r="D251" s="271" t="s">
        <v>863</v>
      </c>
      <c r="E251" s="272">
        <v>41058</v>
      </c>
      <c r="F251" s="238"/>
      <c r="G251" s="238"/>
      <c r="H251" s="272">
        <v>40909</v>
      </c>
      <c r="I251" s="272">
        <v>50405</v>
      </c>
      <c r="J251" s="269"/>
      <c r="K251" s="269" t="s">
        <v>1548</v>
      </c>
      <c r="L251" s="273"/>
      <c r="M251" s="238">
        <v>1</v>
      </c>
      <c r="N251" s="269" t="s">
        <v>1549</v>
      </c>
      <c r="O251" s="269" t="s">
        <v>82</v>
      </c>
      <c r="P251" s="269" t="s">
        <v>1550</v>
      </c>
      <c r="Q251" s="269"/>
      <c r="R251" s="274">
        <v>1010200272</v>
      </c>
      <c r="S251" s="238">
        <v>282</v>
      </c>
      <c r="T251" s="269" t="s">
        <v>131</v>
      </c>
      <c r="U251" s="269">
        <v>361</v>
      </c>
      <c r="V251" s="275">
        <v>361</v>
      </c>
      <c r="W251" s="269">
        <v>0</v>
      </c>
      <c r="X251" s="276">
        <v>26268</v>
      </c>
      <c r="Y251" s="293"/>
      <c r="Z251" s="277">
        <v>336295.08</v>
      </c>
      <c r="AA251" s="277"/>
      <c r="AB251" s="278">
        <v>336295.08</v>
      </c>
      <c r="AC251" s="278">
        <v>336295.08</v>
      </c>
      <c r="AD251" s="278">
        <v>0</v>
      </c>
      <c r="AE251" s="278">
        <v>0</v>
      </c>
      <c r="AF251" s="278">
        <v>931.56531855955689</v>
      </c>
      <c r="AG251" s="278">
        <v>931.56531855955689</v>
      </c>
      <c r="AH251" s="278">
        <v>0</v>
      </c>
      <c r="AI251" s="279">
        <v>931.56531855955689</v>
      </c>
      <c r="AJ251" s="277"/>
      <c r="AK251" s="280" t="e">
        <v>#REF!</v>
      </c>
      <c r="AL251" s="280" t="e">
        <v>#REF!</v>
      </c>
      <c r="AM251" s="281">
        <v>0</v>
      </c>
      <c r="AN251" s="281">
        <v>0</v>
      </c>
      <c r="AO251" s="281">
        <v>0</v>
      </c>
      <c r="AP251" s="282">
        <v>0</v>
      </c>
      <c r="AQ251" s="282">
        <v>0</v>
      </c>
      <c r="AR251" s="282">
        <v>0</v>
      </c>
      <c r="AS251" s="282">
        <v>0</v>
      </c>
      <c r="AT251" s="282">
        <v>0</v>
      </c>
      <c r="AU251" s="282">
        <v>0</v>
      </c>
      <c r="AV251" s="282">
        <v>0</v>
      </c>
      <c r="AW251" s="282">
        <v>0</v>
      </c>
      <c r="AX251" s="282">
        <v>0</v>
      </c>
      <c r="AY251" s="282">
        <v>0</v>
      </c>
      <c r="AZ251" s="282">
        <v>0</v>
      </c>
      <c r="BA251" s="282">
        <v>0</v>
      </c>
      <c r="BB251" s="281">
        <v>0</v>
      </c>
      <c r="BC251" s="281">
        <v>0</v>
      </c>
      <c r="BD251" s="283"/>
      <c r="BE251" s="284">
        <v>0.02</v>
      </c>
      <c r="BF251" s="280">
        <v>0</v>
      </c>
      <c r="BG251" s="285"/>
      <c r="BH251" s="286"/>
      <c r="BI251" s="285"/>
      <c r="BJ251" s="280">
        <v>0</v>
      </c>
      <c r="BK251" s="280">
        <v>0</v>
      </c>
      <c r="BL251" s="283"/>
      <c r="BM251" s="287">
        <v>0</v>
      </c>
      <c r="BN251" s="280">
        <v>0</v>
      </c>
      <c r="BO251" s="280">
        <v>0</v>
      </c>
      <c r="BP251" s="280" t="e">
        <v>#REF!</v>
      </c>
      <c r="BQ251" s="288" t="e">
        <v>#REF!</v>
      </c>
      <c r="BR251" s="289"/>
      <c r="BS251" s="290" t="e">
        <v>#REF!</v>
      </c>
      <c r="BU251" s="291"/>
      <c r="BV251" s="291">
        <v>0</v>
      </c>
      <c r="BW251" s="292">
        <v>0</v>
      </c>
      <c r="BX251" s="238" t="s">
        <v>859</v>
      </c>
      <c r="BY251" s="435">
        <f t="shared" si="6"/>
        <v>1</v>
      </c>
      <c r="BZ251" s="435">
        <v>1</v>
      </c>
      <c r="CA251" s="436">
        <f t="shared" si="7"/>
        <v>0</v>
      </c>
    </row>
    <row r="252" spans="1:79" s="268" customFormat="1" ht="31.5">
      <c r="A252" s="269">
        <v>239</v>
      </c>
      <c r="B252" s="269" t="s">
        <v>862</v>
      </c>
      <c r="C252" s="269" t="s">
        <v>95</v>
      </c>
      <c r="D252" s="271" t="s">
        <v>863</v>
      </c>
      <c r="E252" s="272">
        <v>41058</v>
      </c>
      <c r="F252" s="238"/>
      <c r="G252" s="238"/>
      <c r="H252" s="272">
        <v>40909</v>
      </c>
      <c r="I252" s="272">
        <v>50405</v>
      </c>
      <c r="J252" s="269"/>
      <c r="K252" s="269" t="s">
        <v>1551</v>
      </c>
      <c r="L252" s="273"/>
      <c r="M252" s="238">
        <v>1</v>
      </c>
      <c r="N252" s="269" t="s">
        <v>1552</v>
      </c>
      <c r="O252" s="269" t="s">
        <v>82</v>
      </c>
      <c r="P252" s="269" t="s">
        <v>1553</v>
      </c>
      <c r="Q252" s="269"/>
      <c r="R252" s="274">
        <v>1010200273</v>
      </c>
      <c r="S252" s="238">
        <v>283</v>
      </c>
      <c r="T252" s="269" t="s">
        <v>131</v>
      </c>
      <c r="U252" s="269">
        <v>361</v>
      </c>
      <c r="V252" s="275">
        <v>361</v>
      </c>
      <c r="W252" s="269">
        <v>0</v>
      </c>
      <c r="X252" s="276">
        <v>26268</v>
      </c>
      <c r="Y252" s="293"/>
      <c r="Z252" s="277">
        <v>489533.97</v>
      </c>
      <c r="AA252" s="277"/>
      <c r="AB252" s="278">
        <v>489533.97</v>
      </c>
      <c r="AC252" s="278">
        <v>489533.97</v>
      </c>
      <c r="AD252" s="278">
        <v>0</v>
      </c>
      <c r="AE252" s="278">
        <v>0</v>
      </c>
      <c r="AF252" s="278">
        <v>1356.0497783933517</v>
      </c>
      <c r="AG252" s="278">
        <v>1356.0497783933517</v>
      </c>
      <c r="AH252" s="278">
        <v>0</v>
      </c>
      <c r="AI252" s="279">
        <v>1356.0497783933517</v>
      </c>
      <c r="AJ252" s="277"/>
      <c r="AK252" s="280" t="e">
        <v>#REF!</v>
      </c>
      <c r="AL252" s="280" t="e">
        <v>#REF!</v>
      </c>
      <c r="AM252" s="281">
        <v>0</v>
      </c>
      <c r="AN252" s="281">
        <v>0</v>
      </c>
      <c r="AO252" s="281">
        <v>0</v>
      </c>
      <c r="AP252" s="282">
        <v>0</v>
      </c>
      <c r="AQ252" s="282">
        <v>0</v>
      </c>
      <c r="AR252" s="282">
        <v>0</v>
      </c>
      <c r="AS252" s="282">
        <v>0</v>
      </c>
      <c r="AT252" s="282">
        <v>0</v>
      </c>
      <c r="AU252" s="282">
        <v>0</v>
      </c>
      <c r="AV252" s="282">
        <v>0</v>
      </c>
      <c r="AW252" s="282">
        <v>0</v>
      </c>
      <c r="AX252" s="282">
        <v>0</v>
      </c>
      <c r="AY252" s="282">
        <v>0</v>
      </c>
      <c r="AZ252" s="282">
        <v>0</v>
      </c>
      <c r="BA252" s="282">
        <v>0</v>
      </c>
      <c r="BB252" s="281">
        <v>0</v>
      </c>
      <c r="BC252" s="281">
        <v>0</v>
      </c>
      <c r="BD252" s="283"/>
      <c r="BE252" s="284">
        <v>0.02</v>
      </c>
      <c r="BF252" s="280">
        <v>0</v>
      </c>
      <c r="BG252" s="285"/>
      <c r="BH252" s="286"/>
      <c r="BI252" s="285"/>
      <c r="BJ252" s="280">
        <v>0</v>
      </c>
      <c r="BK252" s="280">
        <v>0</v>
      </c>
      <c r="BL252" s="283"/>
      <c r="BM252" s="287">
        <v>0</v>
      </c>
      <c r="BN252" s="280">
        <v>0</v>
      </c>
      <c r="BO252" s="280">
        <v>0</v>
      </c>
      <c r="BP252" s="280" t="e">
        <v>#REF!</v>
      </c>
      <c r="BQ252" s="288" t="e">
        <v>#REF!</v>
      </c>
      <c r="BR252" s="289"/>
      <c r="BS252" s="290" t="e">
        <v>#REF!</v>
      </c>
      <c r="BU252" s="291"/>
      <c r="BV252" s="291">
        <v>0</v>
      </c>
      <c r="BW252" s="292">
        <v>0</v>
      </c>
      <c r="BX252" s="238" t="s">
        <v>859</v>
      </c>
      <c r="BY252" s="435">
        <f t="shared" si="6"/>
        <v>1</v>
      </c>
      <c r="BZ252" s="435">
        <v>1</v>
      </c>
      <c r="CA252" s="436">
        <f t="shared" si="7"/>
        <v>0</v>
      </c>
    </row>
    <row r="253" spans="1:79" s="268" customFormat="1" ht="31.5">
      <c r="A253" s="269">
        <v>240</v>
      </c>
      <c r="B253" s="269" t="s">
        <v>862</v>
      </c>
      <c r="C253" s="269" t="s">
        <v>95</v>
      </c>
      <c r="D253" s="271" t="s">
        <v>863</v>
      </c>
      <c r="E253" s="272">
        <v>41058</v>
      </c>
      <c r="F253" s="238"/>
      <c r="G253" s="238"/>
      <c r="H253" s="272">
        <v>40909</v>
      </c>
      <c r="I253" s="272">
        <v>50405</v>
      </c>
      <c r="J253" s="269"/>
      <c r="K253" s="269" t="s">
        <v>1554</v>
      </c>
      <c r="L253" s="273"/>
      <c r="M253" s="238">
        <v>1</v>
      </c>
      <c r="N253" s="269" t="s">
        <v>1555</v>
      </c>
      <c r="O253" s="269" t="s">
        <v>82</v>
      </c>
      <c r="P253" s="269" t="s">
        <v>1556</v>
      </c>
      <c r="Q253" s="269"/>
      <c r="R253" s="274">
        <v>1010200274</v>
      </c>
      <c r="S253" s="238">
        <v>284</v>
      </c>
      <c r="T253" s="269" t="s">
        <v>131</v>
      </c>
      <c r="U253" s="269">
        <v>361</v>
      </c>
      <c r="V253" s="275">
        <v>361</v>
      </c>
      <c r="W253" s="269">
        <v>0</v>
      </c>
      <c r="X253" s="276">
        <v>28004</v>
      </c>
      <c r="Y253" s="293"/>
      <c r="Z253" s="277">
        <v>537390.78</v>
      </c>
      <c r="AA253" s="277"/>
      <c r="AB253" s="278">
        <v>537390.78</v>
      </c>
      <c r="AC253" s="278">
        <v>537390.78</v>
      </c>
      <c r="AD253" s="278">
        <v>0</v>
      </c>
      <c r="AE253" s="278">
        <v>0</v>
      </c>
      <c r="AF253" s="278">
        <v>1488.6171191135734</v>
      </c>
      <c r="AG253" s="278">
        <v>1488.6171191135734</v>
      </c>
      <c r="AH253" s="278">
        <v>0</v>
      </c>
      <c r="AI253" s="279">
        <v>1488.6171191135734</v>
      </c>
      <c r="AJ253" s="277"/>
      <c r="AK253" s="280" t="e">
        <v>#REF!</v>
      </c>
      <c r="AL253" s="280" t="e">
        <v>#REF!</v>
      </c>
      <c r="AM253" s="281">
        <v>0</v>
      </c>
      <c r="AN253" s="281">
        <v>0</v>
      </c>
      <c r="AO253" s="281">
        <v>0</v>
      </c>
      <c r="AP253" s="282">
        <v>0</v>
      </c>
      <c r="AQ253" s="282">
        <v>0</v>
      </c>
      <c r="AR253" s="282">
        <v>0</v>
      </c>
      <c r="AS253" s="282">
        <v>0</v>
      </c>
      <c r="AT253" s="282">
        <v>0</v>
      </c>
      <c r="AU253" s="282">
        <v>0</v>
      </c>
      <c r="AV253" s="282">
        <v>0</v>
      </c>
      <c r="AW253" s="282">
        <v>0</v>
      </c>
      <c r="AX253" s="282">
        <v>0</v>
      </c>
      <c r="AY253" s="282">
        <v>0</v>
      </c>
      <c r="AZ253" s="282">
        <v>0</v>
      </c>
      <c r="BA253" s="282">
        <v>0</v>
      </c>
      <c r="BB253" s="281">
        <v>0</v>
      </c>
      <c r="BC253" s="281">
        <v>0</v>
      </c>
      <c r="BD253" s="283"/>
      <c r="BE253" s="284">
        <v>0.02</v>
      </c>
      <c r="BF253" s="280">
        <v>0</v>
      </c>
      <c r="BG253" s="285"/>
      <c r="BH253" s="286"/>
      <c r="BI253" s="285"/>
      <c r="BJ253" s="280">
        <v>0</v>
      </c>
      <c r="BK253" s="280">
        <v>0</v>
      </c>
      <c r="BL253" s="283"/>
      <c r="BM253" s="287">
        <v>0</v>
      </c>
      <c r="BN253" s="280">
        <v>0</v>
      </c>
      <c r="BO253" s="280">
        <v>0</v>
      </c>
      <c r="BP253" s="280" t="e">
        <v>#REF!</v>
      </c>
      <c r="BQ253" s="288" t="e">
        <v>#REF!</v>
      </c>
      <c r="BR253" s="289"/>
      <c r="BS253" s="290" t="e">
        <v>#REF!</v>
      </c>
      <c r="BU253" s="291"/>
      <c r="BV253" s="291">
        <v>0</v>
      </c>
      <c r="BW253" s="292">
        <v>0</v>
      </c>
      <c r="BX253" s="238" t="s">
        <v>859</v>
      </c>
      <c r="BY253" s="435">
        <f t="shared" si="6"/>
        <v>1</v>
      </c>
      <c r="BZ253" s="435">
        <v>1</v>
      </c>
      <c r="CA253" s="436">
        <f t="shared" si="7"/>
        <v>0</v>
      </c>
    </row>
    <row r="254" spans="1:79" s="268" customFormat="1" ht="31.5">
      <c r="A254" s="269">
        <v>241</v>
      </c>
      <c r="B254" s="269" t="s">
        <v>862</v>
      </c>
      <c r="C254" s="269" t="s">
        <v>95</v>
      </c>
      <c r="D254" s="271" t="s">
        <v>863</v>
      </c>
      <c r="E254" s="272">
        <v>41058</v>
      </c>
      <c r="F254" s="238"/>
      <c r="G254" s="238"/>
      <c r="H254" s="272">
        <v>40909</v>
      </c>
      <c r="I254" s="272">
        <v>50405</v>
      </c>
      <c r="J254" s="269"/>
      <c r="K254" s="269" t="s">
        <v>1557</v>
      </c>
      <c r="L254" s="273"/>
      <c r="M254" s="238">
        <v>1</v>
      </c>
      <c r="N254" s="269" t="s">
        <v>1558</v>
      </c>
      <c r="O254" s="269" t="s">
        <v>82</v>
      </c>
      <c r="P254" s="269" t="s">
        <v>1559</v>
      </c>
      <c r="Q254" s="269"/>
      <c r="R254" s="274">
        <v>1010200275</v>
      </c>
      <c r="S254" s="238">
        <v>285</v>
      </c>
      <c r="T254" s="269" t="s">
        <v>131</v>
      </c>
      <c r="U254" s="269">
        <v>361</v>
      </c>
      <c r="V254" s="275">
        <v>361</v>
      </c>
      <c r="W254" s="269">
        <v>0</v>
      </c>
      <c r="X254" s="276">
        <v>26999</v>
      </c>
      <c r="Y254" s="293"/>
      <c r="Z254" s="277">
        <v>511761.24</v>
      </c>
      <c r="AA254" s="277"/>
      <c r="AB254" s="278">
        <v>511761.24</v>
      </c>
      <c r="AC254" s="278">
        <v>511761.24</v>
      </c>
      <c r="AD254" s="278">
        <v>0</v>
      </c>
      <c r="AE254" s="278">
        <v>0</v>
      </c>
      <c r="AF254" s="278">
        <v>1417.6211634349031</v>
      </c>
      <c r="AG254" s="278">
        <v>1417.6211634349031</v>
      </c>
      <c r="AH254" s="278">
        <v>0</v>
      </c>
      <c r="AI254" s="279">
        <v>1417.6211634349031</v>
      </c>
      <c r="AJ254" s="277"/>
      <c r="AK254" s="280" t="e">
        <v>#REF!</v>
      </c>
      <c r="AL254" s="280" t="e">
        <v>#REF!</v>
      </c>
      <c r="AM254" s="281">
        <v>0</v>
      </c>
      <c r="AN254" s="281">
        <v>0</v>
      </c>
      <c r="AO254" s="281">
        <v>0</v>
      </c>
      <c r="AP254" s="282">
        <v>0</v>
      </c>
      <c r="AQ254" s="282">
        <v>0</v>
      </c>
      <c r="AR254" s="282">
        <v>0</v>
      </c>
      <c r="AS254" s="282">
        <v>0</v>
      </c>
      <c r="AT254" s="282">
        <v>0</v>
      </c>
      <c r="AU254" s="282">
        <v>0</v>
      </c>
      <c r="AV254" s="282">
        <v>0</v>
      </c>
      <c r="AW254" s="282">
        <v>0</v>
      </c>
      <c r="AX254" s="282">
        <v>0</v>
      </c>
      <c r="AY254" s="282">
        <v>0</v>
      </c>
      <c r="AZ254" s="282">
        <v>0</v>
      </c>
      <c r="BA254" s="282">
        <v>0</v>
      </c>
      <c r="BB254" s="281">
        <v>0</v>
      </c>
      <c r="BC254" s="281">
        <v>0</v>
      </c>
      <c r="BD254" s="283"/>
      <c r="BE254" s="284">
        <v>0.02</v>
      </c>
      <c r="BF254" s="280">
        <v>0</v>
      </c>
      <c r="BG254" s="285"/>
      <c r="BH254" s="286"/>
      <c r="BI254" s="285"/>
      <c r="BJ254" s="280">
        <v>0</v>
      </c>
      <c r="BK254" s="280">
        <v>0</v>
      </c>
      <c r="BL254" s="283"/>
      <c r="BM254" s="287">
        <v>0</v>
      </c>
      <c r="BN254" s="280">
        <v>0</v>
      </c>
      <c r="BO254" s="280">
        <v>0</v>
      </c>
      <c r="BP254" s="280" t="e">
        <v>#REF!</v>
      </c>
      <c r="BQ254" s="288" t="e">
        <v>#REF!</v>
      </c>
      <c r="BR254" s="289"/>
      <c r="BS254" s="290" t="e">
        <v>#REF!</v>
      </c>
      <c r="BU254" s="291"/>
      <c r="BV254" s="291">
        <v>0</v>
      </c>
      <c r="BW254" s="292">
        <v>0</v>
      </c>
      <c r="BX254" s="238" t="s">
        <v>859</v>
      </c>
      <c r="BY254" s="435">
        <f t="shared" si="6"/>
        <v>1</v>
      </c>
      <c r="BZ254" s="435">
        <v>1</v>
      </c>
      <c r="CA254" s="436">
        <f t="shared" si="7"/>
        <v>0</v>
      </c>
    </row>
    <row r="255" spans="1:79" s="268" customFormat="1" ht="31.5">
      <c r="A255" s="269">
        <v>242</v>
      </c>
      <c r="B255" s="269" t="s">
        <v>862</v>
      </c>
      <c r="C255" s="269" t="s">
        <v>95</v>
      </c>
      <c r="D255" s="271" t="s">
        <v>863</v>
      </c>
      <c r="E255" s="272">
        <v>41058</v>
      </c>
      <c r="F255" s="238"/>
      <c r="G255" s="238"/>
      <c r="H255" s="272">
        <v>40909</v>
      </c>
      <c r="I255" s="272">
        <v>50405</v>
      </c>
      <c r="J255" s="269"/>
      <c r="K255" s="269" t="s">
        <v>1560</v>
      </c>
      <c r="L255" s="273"/>
      <c r="M255" s="238">
        <v>1</v>
      </c>
      <c r="N255" s="269" t="s">
        <v>1561</v>
      </c>
      <c r="O255" s="269" t="s">
        <v>82</v>
      </c>
      <c r="P255" s="269" t="s">
        <v>1562</v>
      </c>
      <c r="Q255" s="269"/>
      <c r="R255" s="274">
        <v>1010200276</v>
      </c>
      <c r="S255" s="238">
        <v>286</v>
      </c>
      <c r="T255" s="269" t="s">
        <v>131</v>
      </c>
      <c r="U255" s="269">
        <v>361</v>
      </c>
      <c r="V255" s="275">
        <v>361</v>
      </c>
      <c r="W255" s="269">
        <v>0</v>
      </c>
      <c r="X255" s="276">
        <v>27150</v>
      </c>
      <c r="Y255" s="293"/>
      <c r="Z255" s="277">
        <v>529072.66</v>
      </c>
      <c r="AA255" s="277"/>
      <c r="AB255" s="278">
        <v>529072.66</v>
      </c>
      <c r="AC255" s="278">
        <v>529072.66</v>
      </c>
      <c r="AD255" s="278">
        <v>0</v>
      </c>
      <c r="AE255" s="278">
        <v>0</v>
      </c>
      <c r="AF255" s="278">
        <v>1465.5752354570639</v>
      </c>
      <c r="AG255" s="278">
        <v>1465.5752354570639</v>
      </c>
      <c r="AH255" s="278">
        <v>0</v>
      </c>
      <c r="AI255" s="279">
        <v>1465.5752354570639</v>
      </c>
      <c r="AJ255" s="277"/>
      <c r="AK255" s="280" t="e">
        <v>#REF!</v>
      </c>
      <c r="AL255" s="280" t="e">
        <v>#REF!</v>
      </c>
      <c r="AM255" s="281">
        <v>0</v>
      </c>
      <c r="AN255" s="281">
        <v>0</v>
      </c>
      <c r="AO255" s="281">
        <v>0</v>
      </c>
      <c r="AP255" s="282">
        <v>0</v>
      </c>
      <c r="AQ255" s="282">
        <v>0</v>
      </c>
      <c r="AR255" s="282">
        <v>0</v>
      </c>
      <c r="AS255" s="282">
        <v>0</v>
      </c>
      <c r="AT255" s="282">
        <v>0</v>
      </c>
      <c r="AU255" s="282">
        <v>0</v>
      </c>
      <c r="AV255" s="282">
        <v>0</v>
      </c>
      <c r="AW255" s="282">
        <v>0</v>
      </c>
      <c r="AX255" s="282">
        <v>0</v>
      </c>
      <c r="AY255" s="282">
        <v>0</v>
      </c>
      <c r="AZ255" s="282">
        <v>0</v>
      </c>
      <c r="BA255" s="282">
        <v>0</v>
      </c>
      <c r="BB255" s="281">
        <v>0</v>
      </c>
      <c r="BC255" s="281">
        <v>0</v>
      </c>
      <c r="BD255" s="283"/>
      <c r="BE255" s="284">
        <v>0.02</v>
      </c>
      <c r="BF255" s="280">
        <v>0</v>
      </c>
      <c r="BG255" s="285"/>
      <c r="BH255" s="286"/>
      <c r="BI255" s="285"/>
      <c r="BJ255" s="280">
        <v>0</v>
      </c>
      <c r="BK255" s="280">
        <v>0</v>
      </c>
      <c r="BL255" s="283"/>
      <c r="BM255" s="287">
        <v>0</v>
      </c>
      <c r="BN255" s="280">
        <v>0</v>
      </c>
      <c r="BO255" s="280">
        <v>0</v>
      </c>
      <c r="BP255" s="280" t="e">
        <v>#REF!</v>
      </c>
      <c r="BQ255" s="288" t="e">
        <v>#REF!</v>
      </c>
      <c r="BR255" s="289"/>
      <c r="BS255" s="290" t="e">
        <v>#REF!</v>
      </c>
      <c r="BU255" s="291"/>
      <c r="BV255" s="291">
        <v>0</v>
      </c>
      <c r="BW255" s="292">
        <v>0</v>
      </c>
      <c r="BX255" s="238" t="s">
        <v>859</v>
      </c>
      <c r="BY255" s="435">
        <f t="shared" si="6"/>
        <v>1</v>
      </c>
      <c r="BZ255" s="435">
        <v>1</v>
      </c>
      <c r="CA255" s="436">
        <f t="shared" si="7"/>
        <v>0</v>
      </c>
    </row>
    <row r="256" spans="1:79" s="268" customFormat="1" ht="31.5">
      <c r="A256" s="269">
        <v>243</v>
      </c>
      <c r="B256" s="269" t="s">
        <v>862</v>
      </c>
      <c r="C256" s="269" t="s">
        <v>95</v>
      </c>
      <c r="D256" s="271" t="s">
        <v>863</v>
      </c>
      <c r="E256" s="272">
        <v>41058</v>
      </c>
      <c r="F256" s="238"/>
      <c r="G256" s="238"/>
      <c r="H256" s="272">
        <v>40909</v>
      </c>
      <c r="I256" s="272">
        <v>50405</v>
      </c>
      <c r="J256" s="269"/>
      <c r="K256" s="269" t="s">
        <v>1563</v>
      </c>
      <c r="L256" s="273"/>
      <c r="M256" s="238">
        <v>1</v>
      </c>
      <c r="N256" s="269" t="s">
        <v>1564</v>
      </c>
      <c r="O256" s="269" t="s">
        <v>82</v>
      </c>
      <c r="P256" s="269" t="s">
        <v>1565</v>
      </c>
      <c r="Q256" s="269"/>
      <c r="R256" s="274">
        <v>1010200277</v>
      </c>
      <c r="S256" s="238">
        <v>287</v>
      </c>
      <c r="T256" s="269" t="s">
        <v>131</v>
      </c>
      <c r="U256" s="269">
        <v>361</v>
      </c>
      <c r="V256" s="275">
        <v>361</v>
      </c>
      <c r="W256" s="269">
        <v>0</v>
      </c>
      <c r="X256" s="276">
        <v>27395</v>
      </c>
      <c r="Y256" s="293"/>
      <c r="Z256" s="277">
        <v>530387.67000000004</v>
      </c>
      <c r="AA256" s="277"/>
      <c r="AB256" s="278">
        <v>530387.67000000004</v>
      </c>
      <c r="AC256" s="278">
        <v>530387.67000000004</v>
      </c>
      <c r="AD256" s="278">
        <v>0</v>
      </c>
      <c r="AE256" s="278">
        <v>0</v>
      </c>
      <c r="AF256" s="278">
        <v>1469.2179224376732</v>
      </c>
      <c r="AG256" s="278">
        <v>1469.2179224376732</v>
      </c>
      <c r="AH256" s="278">
        <v>0</v>
      </c>
      <c r="AI256" s="279">
        <v>1469.2179224376732</v>
      </c>
      <c r="AJ256" s="277"/>
      <c r="AK256" s="280" t="e">
        <v>#REF!</v>
      </c>
      <c r="AL256" s="280" t="e">
        <v>#REF!</v>
      </c>
      <c r="AM256" s="281">
        <v>0</v>
      </c>
      <c r="AN256" s="281">
        <v>0</v>
      </c>
      <c r="AO256" s="281">
        <v>0</v>
      </c>
      <c r="AP256" s="282">
        <v>0</v>
      </c>
      <c r="AQ256" s="282">
        <v>0</v>
      </c>
      <c r="AR256" s="282">
        <v>0</v>
      </c>
      <c r="AS256" s="282">
        <v>0</v>
      </c>
      <c r="AT256" s="282">
        <v>0</v>
      </c>
      <c r="AU256" s="282">
        <v>0</v>
      </c>
      <c r="AV256" s="282">
        <v>0</v>
      </c>
      <c r="AW256" s="282">
        <v>0</v>
      </c>
      <c r="AX256" s="282">
        <v>0</v>
      </c>
      <c r="AY256" s="282">
        <v>0</v>
      </c>
      <c r="AZ256" s="282">
        <v>0</v>
      </c>
      <c r="BA256" s="282">
        <v>0</v>
      </c>
      <c r="BB256" s="281">
        <v>0</v>
      </c>
      <c r="BC256" s="281">
        <v>0</v>
      </c>
      <c r="BD256" s="283"/>
      <c r="BE256" s="284">
        <v>0.02</v>
      </c>
      <c r="BF256" s="280">
        <v>0</v>
      </c>
      <c r="BG256" s="285"/>
      <c r="BH256" s="286"/>
      <c r="BI256" s="285"/>
      <c r="BJ256" s="280">
        <v>0</v>
      </c>
      <c r="BK256" s="280">
        <v>0</v>
      </c>
      <c r="BL256" s="283"/>
      <c r="BM256" s="287">
        <v>0</v>
      </c>
      <c r="BN256" s="280">
        <v>0</v>
      </c>
      <c r="BO256" s="280">
        <v>0</v>
      </c>
      <c r="BP256" s="280" t="e">
        <v>#REF!</v>
      </c>
      <c r="BQ256" s="288" t="e">
        <v>#REF!</v>
      </c>
      <c r="BR256" s="289"/>
      <c r="BS256" s="290" t="e">
        <v>#REF!</v>
      </c>
      <c r="BU256" s="291"/>
      <c r="BV256" s="291">
        <v>0</v>
      </c>
      <c r="BW256" s="292">
        <v>0</v>
      </c>
      <c r="BX256" s="238" t="s">
        <v>859</v>
      </c>
      <c r="BY256" s="435">
        <f t="shared" si="6"/>
        <v>1</v>
      </c>
      <c r="BZ256" s="435">
        <v>1</v>
      </c>
      <c r="CA256" s="436">
        <f t="shared" si="7"/>
        <v>0</v>
      </c>
    </row>
    <row r="257" spans="1:79" s="268" customFormat="1" ht="31.5">
      <c r="A257" s="269">
        <v>244</v>
      </c>
      <c r="B257" s="269" t="s">
        <v>862</v>
      </c>
      <c r="C257" s="269" t="s">
        <v>95</v>
      </c>
      <c r="D257" s="271" t="s">
        <v>863</v>
      </c>
      <c r="E257" s="272">
        <v>41058</v>
      </c>
      <c r="F257" s="238"/>
      <c r="G257" s="238"/>
      <c r="H257" s="272">
        <v>40909</v>
      </c>
      <c r="I257" s="272">
        <v>50405</v>
      </c>
      <c r="J257" s="269"/>
      <c r="K257" s="269" t="s">
        <v>1566</v>
      </c>
      <c r="L257" s="273"/>
      <c r="M257" s="238">
        <v>1</v>
      </c>
      <c r="N257" s="269" t="s">
        <v>1567</v>
      </c>
      <c r="O257" s="269" t="s">
        <v>82</v>
      </c>
      <c r="P257" s="269" t="s">
        <v>1568</v>
      </c>
      <c r="Q257" s="269"/>
      <c r="R257" s="274">
        <v>1010200278</v>
      </c>
      <c r="S257" s="238">
        <v>288</v>
      </c>
      <c r="T257" s="269" t="s">
        <v>131</v>
      </c>
      <c r="U257" s="269">
        <v>361</v>
      </c>
      <c r="V257" s="275">
        <v>361</v>
      </c>
      <c r="W257" s="269">
        <v>0</v>
      </c>
      <c r="X257" s="276">
        <v>27303</v>
      </c>
      <c r="Y257" s="293"/>
      <c r="Z257" s="277">
        <v>442118.43</v>
      </c>
      <c r="AA257" s="277"/>
      <c r="AB257" s="278">
        <v>442118.43</v>
      </c>
      <c r="AC257" s="278">
        <v>442118.43</v>
      </c>
      <c r="AD257" s="278">
        <v>0</v>
      </c>
      <c r="AE257" s="278">
        <v>0</v>
      </c>
      <c r="AF257" s="278">
        <v>1224.7047922437673</v>
      </c>
      <c r="AG257" s="278">
        <v>1224.7047922437673</v>
      </c>
      <c r="AH257" s="278">
        <v>0</v>
      </c>
      <c r="AI257" s="279">
        <v>1224.7047922437673</v>
      </c>
      <c r="AJ257" s="277"/>
      <c r="AK257" s="280" t="e">
        <v>#REF!</v>
      </c>
      <c r="AL257" s="280" t="e">
        <v>#REF!</v>
      </c>
      <c r="AM257" s="281">
        <v>0</v>
      </c>
      <c r="AN257" s="281">
        <v>0</v>
      </c>
      <c r="AO257" s="281">
        <v>0</v>
      </c>
      <c r="AP257" s="282">
        <v>0</v>
      </c>
      <c r="AQ257" s="282">
        <v>0</v>
      </c>
      <c r="AR257" s="282">
        <v>0</v>
      </c>
      <c r="AS257" s="282">
        <v>0</v>
      </c>
      <c r="AT257" s="282">
        <v>0</v>
      </c>
      <c r="AU257" s="282">
        <v>0</v>
      </c>
      <c r="AV257" s="282">
        <v>0</v>
      </c>
      <c r="AW257" s="282">
        <v>0</v>
      </c>
      <c r="AX257" s="282">
        <v>0</v>
      </c>
      <c r="AY257" s="282">
        <v>0</v>
      </c>
      <c r="AZ257" s="282">
        <v>0</v>
      </c>
      <c r="BA257" s="282">
        <v>0</v>
      </c>
      <c r="BB257" s="281">
        <v>0</v>
      </c>
      <c r="BC257" s="281">
        <v>0</v>
      </c>
      <c r="BD257" s="283"/>
      <c r="BE257" s="284">
        <v>0.02</v>
      </c>
      <c r="BF257" s="280">
        <v>0</v>
      </c>
      <c r="BG257" s="285"/>
      <c r="BH257" s="286"/>
      <c r="BI257" s="285"/>
      <c r="BJ257" s="280">
        <v>0</v>
      </c>
      <c r="BK257" s="280">
        <v>0</v>
      </c>
      <c r="BL257" s="283"/>
      <c r="BM257" s="287">
        <v>0</v>
      </c>
      <c r="BN257" s="280">
        <v>0</v>
      </c>
      <c r="BO257" s="280">
        <v>0</v>
      </c>
      <c r="BP257" s="280" t="e">
        <v>#REF!</v>
      </c>
      <c r="BQ257" s="288" t="e">
        <v>#REF!</v>
      </c>
      <c r="BR257" s="289"/>
      <c r="BS257" s="290" t="e">
        <v>#REF!</v>
      </c>
      <c r="BU257" s="291"/>
      <c r="BV257" s="291">
        <v>0</v>
      </c>
      <c r="BW257" s="292">
        <v>0</v>
      </c>
      <c r="BX257" s="238" t="s">
        <v>859</v>
      </c>
      <c r="BY257" s="435">
        <f t="shared" si="6"/>
        <v>1</v>
      </c>
      <c r="BZ257" s="435">
        <v>1</v>
      </c>
      <c r="CA257" s="436">
        <f t="shared" si="7"/>
        <v>0</v>
      </c>
    </row>
    <row r="258" spans="1:79" s="268" customFormat="1" ht="31.5">
      <c r="A258" s="269">
        <v>245</v>
      </c>
      <c r="B258" s="269" t="s">
        <v>862</v>
      </c>
      <c r="C258" s="269" t="s">
        <v>95</v>
      </c>
      <c r="D258" s="271" t="s">
        <v>863</v>
      </c>
      <c r="E258" s="272">
        <v>41058</v>
      </c>
      <c r="F258" s="238"/>
      <c r="G258" s="238"/>
      <c r="H258" s="272">
        <v>40909</v>
      </c>
      <c r="I258" s="272">
        <v>50405</v>
      </c>
      <c r="J258" s="269"/>
      <c r="K258" s="269" t="s">
        <v>1569</v>
      </c>
      <c r="L258" s="273"/>
      <c r="M258" s="238">
        <v>1</v>
      </c>
      <c r="N258" s="269" t="s">
        <v>1570</v>
      </c>
      <c r="O258" s="269" t="s">
        <v>82</v>
      </c>
      <c r="P258" s="269" t="s">
        <v>1571</v>
      </c>
      <c r="Q258" s="269"/>
      <c r="R258" s="274">
        <v>1010200279</v>
      </c>
      <c r="S258" s="238">
        <v>289</v>
      </c>
      <c r="T258" s="269" t="s">
        <v>131</v>
      </c>
      <c r="U258" s="269">
        <v>361</v>
      </c>
      <c r="V258" s="275">
        <v>361</v>
      </c>
      <c r="W258" s="269">
        <v>0</v>
      </c>
      <c r="X258" s="276">
        <v>23743</v>
      </c>
      <c r="Y258" s="293"/>
      <c r="Z258" s="277">
        <v>500376.22</v>
      </c>
      <c r="AA258" s="277"/>
      <c r="AB258" s="278">
        <v>500376.22</v>
      </c>
      <c r="AC258" s="278">
        <v>500376.22</v>
      </c>
      <c r="AD258" s="278">
        <v>0</v>
      </c>
      <c r="AE258" s="278">
        <v>0</v>
      </c>
      <c r="AF258" s="278">
        <v>1386.0837119113573</v>
      </c>
      <c r="AG258" s="278">
        <v>1386.0837119113573</v>
      </c>
      <c r="AH258" s="278">
        <v>0</v>
      </c>
      <c r="AI258" s="279">
        <v>1386.0837119113573</v>
      </c>
      <c r="AJ258" s="277"/>
      <c r="AK258" s="280" t="e">
        <v>#REF!</v>
      </c>
      <c r="AL258" s="280" t="e">
        <v>#REF!</v>
      </c>
      <c r="AM258" s="281">
        <v>0</v>
      </c>
      <c r="AN258" s="281">
        <v>0</v>
      </c>
      <c r="AO258" s="281">
        <v>0</v>
      </c>
      <c r="AP258" s="282">
        <v>0</v>
      </c>
      <c r="AQ258" s="282">
        <v>0</v>
      </c>
      <c r="AR258" s="282">
        <v>0</v>
      </c>
      <c r="AS258" s="282">
        <v>0</v>
      </c>
      <c r="AT258" s="282">
        <v>0</v>
      </c>
      <c r="AU258" s="282">
        <v>0</v>
      </c>
      <c r="AV258" s="282">
        <v>0</v>
      </c>
      <c r="AW258" s="282">
        <v>0</v>
      </c>
      <c r="AX258" s="282">
        <v>0</v>
      </c>
      <c r="AY258" s="282">
        <v>0</v>
      </c>
      <c r="AZ258" s="282">
        <v>0</v>
      </c>
      <c r="BA258" s="282">
        <v>0</v>
      </c>
      <c r="BB258" s="281">
        <v>0</v>
      </c>
      <c r="BC258" s="281">
        <v>0</v>
      </c>
      <c r="BD258" s="283"/>
      <c r="BE258" s="284">
        <v>0.02</v>
      </c>
      <c r="BF258" s="280">
        <v>0</v>
      </c>
      <c r="BG258" s="285"/>
      <c r="BH258" s="286"/>
      <c r="BI258" s="285"/>
      <c r="BJ258" s="280">
        <v>0</v>
      </c>
      <c r="BK258" s="280">
        <v>0</v>
      </c>
      <c r="BL258" s="283"/>
      <c r="BM258" s="287">
        <v>0</v>
      </c>
      <c r="BN258" s="280">
        <v>0</v>
      </c>
      <c r="BO258" s="280">
        <v>0</v>
      </c>
      <c r="BP258" s="280" t="e">
        <v>#REF!</v>
      </c>
      <c r="BQ258" s="288" t="e">
        <v>#REF!</v>
      </c>
      <c r="BR258" s="289"/>
      <c r="BS258" s="290" t="e">
        <v>#REF!</v>
      </c>
      <c r="BU258" s="291"/>
      <c r="BV258" s="291">
        <v>0</v>
      </c>
      <c r="BW258" s="292">
        <v>0</v>
      </c>
      <c r="BX258" s="238" t="s">
        <v>859</v>
      </c>
      <c r="BY258" s="435">
        <f t="shared" si="6"/>
        <v>1</v>
      </c>
      <c r="BZ258" s="435">
        <v>1</v>
      </c>
      <c r="CA258" s="436">
        <f t="shared" si="7"/>
        <v>0</v>
      </c>
    </row>
    <row r="259" spans="1:79" s="268" customFormat="1" ht="31.5">
      <c r="A259" s="269">
        <v>246</v>
      </c>
      <c r="B259" s="269" t="s">
        <v>862</v>
      </c>
      <c r="C259" s="269" t="s">
        <v>95</v>
      </c>
      <c r="D259" s="271" t="s">
        <v>863</v>
      </c>
      <c r="E259" s="272">
        <v>41058</v>
      </c>
      <c r="F259" s="238"/>
      <c r="G259" s="238"/>
      <c r="H259" s="272">
        <v>40909</v>
      </c>
      <c r="I259" s="272">
        <v>50405</v>
      </c>
      <c r="J259" s="269"/>
      <c r="K259" s="269" t="s">
        <v>1572</v>
      </c>
      <c r="L259" s="273"/>
      <c r="M259" s="238">
        <v>1</v>
      </c>
      <c r="N259" s="269" t="s">
        <v>1573</v>
      </c>
      <c r="O259" s="269" t="s">
        <v>82</v>
      </c>
      <c r="P259" s="269" t="s">
        <v>1574</v>
      </c>
      <c r="Q259" s="269"/>
      <c r="R259" s="274">
        <v>1010200280</v>
      </c>
      <c r="S259" s="238">
        <v>290</v>
      </c>
      <c r="T259" s="269" t="s">
        <v>131</v>
      </c>
      <c r="U259" s="269">
        <v>361</v>
      </c>
      <c r="V259" s="275">
        <v>361</v>
      </c>
      <c r="W259" s="269">
        <v>0</v>
      </c>
      <c r="X259" s="276">
        <v>27395</v>
      </c>
      <c r="Y259" s="293"/>
      <c r="Z259" s="277">
        <v>530387.67000000004</v>
      </c>
      <c r="AA259" s="277"/>
      <c r="AB259" s="278">
        <v>530387.67000000004</v>
      </c>
      <c r="AC259" s="278">
        <v>530387.67000000004</v>
      </c>
      <c r="AD259" s="278">
        <v>0</v>
      </c>
      <c r="AE259" s="278">
        <v>0</v>
      </c>
      <c r="AF259" s="278">
        <v>1469.2179224376732</v>
      </c>
      <c r="AG259" s="278">
        <v>1469.2179224376732</v>
      </c>
      <c r="AH259" s="278">
        <v>0</v>
      </c>
      <c r="AI259" s="279">
        <v>1469.2179224376732</v>
      </c>
      <c r="AJ259" s="277"/>
      <c r="AK259" s="280" t="e">
        <v>#REF!</v>
      </c>
      <c r="AL259" s="280" t="e">
        <v>#REF!</v>
      </c>
      <c r="AM259" s="281">
        <v>0</v>
      </c>
      <c r="AN259" s="281">
        <v>0</v>
      </c>
      <c r="AO259" s="281">
        <v>0</v>
      </c>
      <c r="AP259" s="282">
        <v>0</v>
      </c>
      <c r="AQ259" s="282">
        <v>0</v>
      </c>
      <c r="AR259" s="282">
        <v>0</v>
      </c>
      <c r="AS259" s="282">
        <v>0</v>
      </c>
      <c r="AT259" s="282">
        <v>0</v>
      </c>
      <c r="AU259" s="282">
        <v>0</v>
      </c>
      <c r="AV259" s="282">
        <v>0</v>
      </c>
      <c r="AW259" s="282">
        <v>0</v>
      </c>
      <c r="AX259" s="282">
        <v>0</v>
      </c>
      <c r="AY259" s="282">
        <v>0</v>
      </c>
      <c r="AZ259" s="282">
        <v>0</v>
      </c>
      <c r="BA259" s="282">
        <v>0</v>
      </c>
      <c r="BB259" s="281">
        <v>0</v>
      </c>
      <c r="BC259" s="281">
        <v>0</v>
      </c>
      <c r="BD259" s="283"/>
      <c r="BE259" s="284">
        <v>0.02</v>
      </c>
      <c r="BF259" s="280">
        <v>0</v>
      </c>
      <c r="BG259" s="285"/>
      <c r="BH259" s="286"/>
      <c r="BI259" s="285"/>
      <c r="BJ259" s="280">
        <v>0</v>
      </c>
      <c r="BK259" s="280">
        <v>0</v>
      </c>
      <c r="BL259" s="283"/>
      <c r="BM259" s="287">
        <v>0</v>
      </c>
      <c r="BN259" s="280">
        <v>0</v>
      </c>
      <c r="BO259" s="280">
        <v>0</v>
      </c>
      <c r="BP259" s="280" t="e">
        <v>#REF!</v>
      </c>
      <c r="BQ259" s="288" t="e">
        <v>#REF!</v>
      </c>
      <c r="BR259" s="289"/>
      <c r="BS259" s="290" t="e">
        <v>#REF!</v>
      </c>
      <c r="BU259" s="291"/>
      <c r="BV259" s="291">
        <v>0</v>
      </c>
      <c r="BW259" s="292">
        <v>0</v>
      </c>
      <c r="BX259" s="238" t="s">
        <v>859</v>
      </c>
      <c r="BY259" s="435">
        <f t="shared" si="6"/>
        <v>1</v>
      </c>
      <c r="BZ259" s="435">
        <v>1</v>
      </c>
      <c r="CA259" s="436">
        <f t="shared" si="7"/>
        <v>0</v>
      </c>
    </row>
    <row r="260" spans="1:79" s="268" customFormat="1" ht="31.5">
      <c r="A260" s="269">
        <v>247</v>
      </c>
      <c r="B260" s="269" t="s">
        <v>862</v>
      </c>
      <c r="C260" s="269" t="s">
        <v>95</v>
      </c>
      <c r="D260" s="271" t="s">
        <v>863</v>
      </c>
      <c r="E260" s="272">
        <v>41058</v>
      </c>
      <c r="F260" s="238"/>
      <c r="G260" s="238"/>
      <c r="H260" s="272">
        <v>40909</v>
      </c>
      <c r="I260" s="272">
        <v>50405</v>
      </c>
      <c r="J260" s="269"/>
      <c r="K260" s="269" t="s">
        <v>1575</v>
      </c>
      <c r="L260" s="273"/>
      <c r="M260" s="238">
        <v>1</v>
      </c>
      <c r="N260" s="269" t="s">
        <v>1576</v>
      </c>
      <c r="O260" s="269" t="s">
        <v>82</v>
      </c>
      <c r="P260" s="269" t="s">
        <v>1577</v>
      </c>
      <c r="Q260" s="269"/>
      <c r="R260" s="274">
        <v>1010200281</v>
      </c>
      <c r="S260" s="238">
        <v>291</v>
      </c>
      <c r="T260" s="269" t="s">
        <v>131</v>
      </c>
      <c r="U260" s="269">
        <v>361</v>
      </c>
      <c r="V260" s="275">
        <v>361</v>
      </c>
      <c r="W260" s="269">
        <v>0</v>
      </c>
      <c r="X260" s="276">
        <v>31778</v>
      </c>
      <c r="Y260" s="293"/>
      <c r="Z260" s="277">
        <v>895105.59</v>
      </c>
      <c r="AA260" s="277"/>
      <c r="AB260" s="278">
        <v>895105.59</v>
      </c>
      <c r="AC260" s="278">
        <v>862022.06498476444</v>
      </c>
      <c r="AD260" s="278">
        <v>33083.525015235529</v>
      </c>
      <c r="AE260" s="278">
        <v>3329.3225775623978</v>
      </c>
      <c r="AF260" s="278">
        <v>2479.5168698060943</v>
      </c>
      <c r="AG260" s="278">
        <v>2479.5168698060943</v>
      </c>
      <c r="AH260" s="278">
        <v>0</v>
      </c>
      <c r="AI260" s="279">
        <v>2479.5168698060943</v>
      </c>
      <c r="AJ260" s="277"/>
      <c r="AK260" s="280" t="e">
        <v>#REF!</v>
      </c>
      <c r="AL260" s="280" t="e">
        <v>#REF!</v>
      </c>
      <c r="AM260" s="281">
        <v>29754.202437673131</v>
      </c>
      <c r="AN260" s="281">
        <v>29754.202437673131</v>
      </c>
      <c r="AO260" s="281">
        <v>33083.525015235529</v>
      </c>
      <c r="AP260" s="282">
        <v>30604.008145429434</v>
      </c>
      <c r="AQ260" s="282">
        <v>28124.491275623339</v>
      </c>
      <c r="AR260" s="282">
        <v>25644.974405817244</v>
      </c>
      <c r="AS260" s="282">
        <v>23165.457536011148</v>
      </c>
      <c r="AT260" s="282">
        <v>20685.940666205053</v>
      </c>
      <c r="AU260" s="282">
        <v>18206.423796398958</v>
      </c>
      <c r="AV260" s="282">
        <v>15726.906926592863</v>
      </c>
      <c r="AW260" s="282">
        <v>13247.390056786768</v>
      </c>
      <c r="AX260" s="282">
        <v>10767.873186980672</v>
      </c>
      <c r="AY260" s="282">
        <v>8288.3563171745773</v>
      </c>
      <c r="AZ260" s="282">
        <v>5808.839447368483</v>
      </c>
      <c r="BA260" s="282">
        <v>3329.3225775623887</v>
      </c>
      <c r="BB260" s="281">
        <v>18206.423796398958</v>
      </c>
      <c r="BC260" s="281">
        <v>18206.423796398965</v>
      </c>
      <c r="BD260" s="283"/>
      <c r="BE260" s="284">
        <v>0.02</v>
      </c>
      <c r="BF260" s="280">
        <v>0</v>
      </c>
      <c r="BG260" s="285"/>
      <c r="BH260" s="286"/>
      <c r="BI260" s="285"/>
      <c r="BJ260" s="280">
        <v>0</v>
      </c>
      <c r="BK260" s="280">
        <v>0</v>
      </c>
      <c r="BL260" s="283"/>
      <c r="BM260" s="287">
        <v>0</v>
      </c>
      <c r="BN260" s="280">
        <v>0</v>
      </c>
      <c r="BO260" s="280">
        <v>0</v>
      </c>
      <c r="BP260" s="280" t="e">
        <v>#REF!</v>
      </c>
      <c r="BQ260" s="288" t="e">
        <v>#REF!</v>
      </c>
      <c r="BR260" s="289"/>
      <c r="BS260" s="290" t="e">
        <v>#REF!</v>
      </c>
      <c r="BU260" s="291">
        <v>29754.240000000002</v>
      </c>
      <c r="BV260" s="291">
        <v>3.756232687010197E-2</v>
      </c>
      <c r="BW260" s="292">
        <v>0</v>
      </c>
      <c r="BX260" s="238" t="s">
        <v>859</v>
      </c>
      <c r="BY260" s="435">
        <f t="shared" si="6"/>
        <v>0.96303952809049542</v>
      </c>
      <c r="BZ260" s="435">
        <v>0.99628052532041234</v>
      </c>
      <c r="CA260" s="436">
        <f t="shared" si="7"/>
        <v>3.3240997229916913E-2</v>
      </c>
    </row>
    <row r="261" spans="1:79" s="268" customFormat="1" ht="31.5">
      <c r="A261" s="269">
        <v>248</v>
      </c>
      <c r="B261" s="269" t="s">
        <v>862</v>
      </c>
      <c r="C261" s="269" t="s">
        <v>95</v>
      </c>
      <c r="D261" s="271" t="s">
        <v>863</v>
      </c>
      <c r="E261" s="272">
        <v>41058</v>
      </c>
      <c r="F261" s="238"/>
      <c r="G261" s="238"/>
      <c r="H261" s="272">
        <v>40909</v>
      </c>
      <c r="I261" s="272">
        <v>50405</v>
      </c>
      <c r="J261" s="269"/>
      <c r="K261" s="269" t="s">
        <v>1578</v>
      </c>
      <c r="L261" s="273"/>
      <c r="M261" s="238">
        <v>1</v>
      </c>
      <c r="N261" s="269" t="s">
        <v>1579</v>
      </c>
      <c r="O261" s="269" t="s">
        <v>82</v>
      </c>
      <c r="P261" s="269" t="s">
        <v>1580</v>
      </c>
      <c r="Q261" s="269"/>
      <c r="R261" s="274">
        <v>1010200282</v>
      </c>
      <c r="S261" s="238">
        <v>292</v>
      </c>
      <c r="T261" s="269" t="s">
        <v>131</v>
      </c>
      <c r="U261" s="269">
        <v>361</v>
      </c>
      <c r="V261" s="275">
        <v>361</v>
      </c>
      <c r="W261" s="269">
        <v>0</v>
      </c>
      <c r="X261" s="276">
        <v>37288</v>
      </c>
      <c r="Y261" s="293"/>
      <c r="Z261" s="277">
        <v>105772.81</v>
      </c>
      <c r="AA261" s="277"/>
      <c r="AB261" s="278">
        <v>105772.81</v>
      </c>
      <c r="AC261" s="278">
        <v>35848.394899643179</v>
      </c>
      <c r="AD261" s="278">
        <v>69924.415100356826</v>
      </c>
      <c r="AE261" s="278">
        <v>66408.421416146302</v>
      </c>
      <c r="AF261" s="278">
        <v>292.9994736842105</v>
      </c>
      <c r="AG261" s="278">
        <v>292.9994736842105</v>
      </c>
      <c r="AH261" s="278">
        <v>0</v>
      </c>
      <c r="AI261" s="279">
        <v>292.9994736842105</v>
      </c>
      <c r="AJ261" s="277"/>
      <c r="AK261" s="280" t="e">
        <v>#REF!</v>
      </c>
      <c r="AL261" s="280" t="e">
        <v>#REF!</v>
      </c>
      <c r="AM261" s="281">
        <v>3515.9936842105262</v>
      </c>
      <c r="AN261" s="281">
        <v>3515.9936842105262</v>
      </c>
      <c r="AO261" s="281">
        <v>69924.415100356826</v>
      </c>
      <c r="AP261" s="282">
        <v>69631.41562667262</v>
      </c>
      <c r="AQ261" s="282">
        <v>69338.416152988415</v>
      </c>
      <c r="AR261" s="282">
        <v>69045.41667930421</v>
      </c>
      <c r="AS261" s="282">
        <v>68752.417205620004</v>
      </c>
      <c r="AT261" s="282">
        <v>68459.417731935799</v>
      </c>
      <c r="AU261" s="282">
        <v>68166.418258251593</v>
      </c>
      <c r="AV261" s="282">
        <v>67873.418784567388</v>
      </c>
      <c r="AW261" s="282">
        <v>67580.419310883182</v>
      </c>
      <c r="AX261" s="282">
        <v>67287.419837198977</v>
      </c>
      <c r="AY261" s="282">
        <v>66994.420363514771</v>
      </c>
      <c r="AZ261" s="282">
        <v>66701.420889830566</v>
      </c>
      <c r="BA261" s="282">
        <v>66408.421416146361</v>
      </c>
      <c r="BB261" s="281">
        <v>68166.418258251593</v>
      </c>
      <c r="BC261" s="281">
        <v>68166.418258251564</v>
      </c>
      <c r="BD261" s="283"/>
      <c r="BE261" s="284">
        <v>0.02</v>
      </c>
      <c r="BF261" s="280">
        <v>0</v>
      </c>
      <c r="BG261" s="285"/>
      <c r="BH261" s="286"/>
      <c r="BI261" s="285"/>
      <c r="BJ261" s="280">
        <v>0</v>
      </c>
      <c r="BK261" s="280">
        <v>0</v>
      </c>
      <c r="BL261" s="283"/>
      <c r="BM261" s="287">
        <v>0</v>
      </c>
      <c r="BN261" s="280">
        <v>0</v>
      </c>
      <c r="BO261" s="280">
        <v>0</v>
      </c>
      <c r="BP261" s="280" t="e">
        <v>#REF!</v>
      </c>
      <c r="BQ261" s="288" t="e">
        <v>#REF!</v>
      </c>
      <c r="BR261" s="289"/>
      <c r="BS261" s="290" t="e">
        <v>#REF!</v>
      </c>
      <c r="BU261" s="291">
        <v>3516</v>
      </c>
      <c r="BV261" s="291">
        <v>6.3157894737742026E-3</v>
      </c>
      <c r="BW261" s="292">
        <v>0</v>
      </c>
      <c r="BX261" s="238" t="s">
        <v>859</v>
      </c>
      <c r="BY261" s="435">
        <f t="shared" si="6"/>
        <v>0.33891881003864016</v>
      </c>
      <c r="BZ261" s="435">
        <v>0.37215980726855702</v>
      </c>
      <c r="CA261" s="436">
        <f t="shared" si="7"/>
        <v>3.3240997229916858E-2</v>
      </c>
    </row>
    <row r="262" spans="1:79" s="268" customFormat="1" ht="31.5">
      <c r="A262" s="269">
        <v>249</v>
      </c>
      <c r="B262" s="269" t="s">
        <v>862</v>
      </c>
      <c r="C262" s="269" t="s">
        <v>95</v>
      </c>
      <c r="D262" s="271" t="s">
        <v>863</v>
      </c>
      <c r="E262" s="272">
        <v>41058</v>
      </c>
      <c r="F262" s="238"/>
      <c r="G262" s="238"/>
      <c r="H262" s="272">
        <v>40909</v>
      </c>
      <c r="I262" s="272">
        <v>50405</v>
      </c>
      <c r="J262" s="269"/>
      <c r="K262" s="269" t="s">
        <v>1581</v>
      </c>
      <c r="L262" s="273"/>
      <c r="M262" s="238">
        <v>1</v>
      </c>
      <c r="N262" s="269" t="s">
        <v>1582</v>
      </c>
      <c r="O262" s="269" t="s">
        <v>82</v>
      </c>
      <c r="P262" s="269" t="s">
        <v>1583</v>
      </c>
      <c r="Q262" s="269"/>
      <c r="R262" s="274">
        <v>1010200283</v>
      </c>
      <c r="S262" s="238">
        <v>293</v>
      </c>
      <c r="T262" s="269" t="s">
        <v>131</v>
      </c>
      <c r="U262" s="269">
        <v>361</v>
      </c>
      <c r="V262" s="275">
        <v>361</v>
      </c>
      <c r="W262" s="269">
        <v>0</v>
      </c>
      <c r="X262" s="276">
        <v>31352</v>
      </c>
      <c r="Y262" s="293"/>
      <c r="Z262" s="277">
        <v>1141498.69</v>
      </c>
      <c r="AA262" s="277"/>
      <c r="AB262" s="278">
        <v>1141498.69</v>
      </c>
      <c r="AC262" s="278">
        <v>1138621.3227825486</v>
      </c>
      <c r="AD262" s="278">
        <v>2877.367217451334</v>
      </c>
      <c r="AE262" s="278">
        <v>0</v>
      </c>
      <c r="AF262" s="278">
        <v>3162.0462326869806</v>
      </c>
      <c r="AG262" s="278">
        <v>3162.0462326869806</v>
      </c>
      <c r="AH262" s="278">
        <v>0</v>
      </c>
      <c r="AI262" s="279">
        <v>3162.0462326869806</v>
      </c>
      <c r="AJ262" s="277"/>
      <c r="AK262" s="280" t="e">
        <v>#REF!</v>
      </c>
      <c r="AL262" s="280" t="e">
        <v>#REF!</v>
      </c>
      <c r="AM262" s="281">
        <v>2877.367217451334</v>
      </c>
      <c r="AN262" s="281">
        <v>2877.367217451334</v>
      </c>
      <c r="AO262" s="281">
        <v>2877.367217451334</v>
      </c>
      <c r="AP262" s="282">
        <v>0</v>
      </c>
      <c r="AQ262" s="282">
        <v>0</v>
      </c>
      <c r="AR262" s="282">
        <v>0</v>
      </c>
      <c r="AS262" s="282">
        <v>0</v>
      </c>
      <c r="AT262" s="282">
        <v>0</v>
      </c>
      <c r="AU262" s="282">
        <v>0</v>
      </c>
      <c r="AV262" s="282">
        <v>0</v>
      </c>
      <c r="AW262" s="282">
        <v>0</v>
      </c>
      <c r="AX262" s="282">
        <v>0</v>
      </c>
      <c r="AY262" s="282">
        <v>0</v>
      </c>
      <c r="AZ262" s="282">
        <v>0</v>
      </c>
      <c r="BA262" s="282">
        <v>0</v>
      </c>
      <c r="BB262" s="281">
        <v>221.33593980394878</v>
      </c>
      <c r="BC262" s="281">
        <v>1438.683608725667</v>
      </c>
      <c r="BD262" s="283"/>
      <c r="BE262" s="284">
        <v>0.02</v>
      </c>
      <c r="BF262" s="280">
        <v>0</v>
      </c>
      <c r="BG262" s="285"/>
      <c r="BH262" s="286"/>
      <c r="BI262" s="285"/>
      <c r="BJ262" s="280">
        <v>0</v>
      </c>
      <c r="BK262" s="280">
        <v>0</v>
      </c>
      <c r="BL262" s="283"/>
      <c r="BM262" s="287">
        <v>0</v>
      </c>
      <c r="BN262" s="280">
        <v>0</v>
      </c>
      <c r="BO262" s="280">
        <v>0</v>
      </c>
      <c r="BP262" s="280" t="e">
        <v>#REF!</v>
      </c>
      <c r="BQ262" s="288" t="e">
        <v>#REF!</v>
      </c>
      <c r="BR262" s="289"/>
      <c r="BS262" s="290" t="e">
        <v>#REF!</v>
      </c>
      <c r="BU262" s="291">
        <v>2877.35</v>
      </c>
      <c r="BV262" s="291">
        <v>-1.7217451334090583E-2</v>
      </c>
      <c r="BW262" s="292">
        <v>0</v>
      </c>
      <c r="BX262" s="238" t="s">
        <v>859</v>
      </c>
      <c r="BY262" s="435">
        <f t="shared" si="6"/>
        <v>0.9974793074730105</v>
      </c>
      <c r="BZ262" s="435">
        <v>1</v>
      </c>
      <c r="CA262" s="436">
        <f t="shared" si="7"/>
        <v>2.5206925269894986E-3</v>
      </c>
    </row>
    <row r="263" spans="1:79" s="268" customFormat="1" ht="31.5">
      <c r="A263" s="269">
        <v>250</v>
      </c>
      <c r="B263" s="269" t="s">
        <v>862</v>
      </c>
      <c r="C263" s="269" t="s">
        <v>95</v>
      </c>
      <c r="D263" s="271" t="s">
        <v>863</v>
      </c>
      <c r="E263" s="272">
        <v>41058</v>
      </c>
      <c r="F263" s="238"/>
      <c r="G263" s="238"/>
      <c r="H263" s="272">
        <v>40909</v>
      </c>
      <c r="I263" s="272">
        <v>50405</v>
      </c>
      <c r="J263" s="269"/>
      <c r="K263" s="269" t="s">
        <v>1584</v>
      </c>
      <c r="L263" s="273"/>
      <c r="M263" s="238">
        <v>1</v>
      </c>
      <c r="N263" s="269" t="s">
        <v>1585</v>
      </c>
      <c r="O263" s="269" t="s">
        <v>82</v>
      </c>
      <c r="P263" s="269" t="s">
        <v>1586</v>
      </c>
      <c r="Q263" s="269"/>
      <c r="R263" s="274">
        <v>1010200284</v>
      </c>
      <c r="S263" s="238">
        <v>294</v>
      </c>
      <c r="T263" s="269" t="s">
        <v>131</v>
      </c>
      <c r="U263" s="269">
        <v>361</v>
      </c>
      <c r="V263" s="275">
        <v>361</v>
      </c>
      <c r="W263" s="269">
        <v>0</v>
      </c>
      <c r="X263" s="276">
        <v>28795</v>
      </c>
      <c r="Y263" s="293"/>
      <c r="Z263" s="277">
        <v>734104.58</v>
      </c>
      <c r="AA263" s="277"/>
      <c r="AB263" s="278">
        <v>734104.58</v>
      </c>
      <c r="AC263" s="278">
        <v>734104.58</v>
      </c>
      <c r="AD263" s="278">
        <v>0</v>
      </c>
      <c r="AE263" s="278">
        <v>0</v>
      </c>
      <c r="AF263" s="278">
        <v>2033.5306925207756</v>
      </c>
      <c r="AG263" s="278">
        <v>2033.5306925207756</v>
      </c>
      <c r="AH263" s="278">
        <v>0</v>
      </c>
      <c r="AI263" s="279">
        <v>2033.5306925207756</v>
      </c>
      <c r="AJ263" s="277"/>
      <c r="AK263" s="280" t="e">
        <v>#REF!</v>
      </c>
      <c r="AL263" s="280" t="e">
        <v>#REF!</v>
      </c>
      <c r="AM263" s="281">
        <v>0</v>
      </c>
      <c r="AN263" s="281">
        <v>0</v>
      </c>
      <c r="AO263" s="281">
        <v>0</v>
      </c>
      <c r="AP263" s="282">
        <v>0</v>
      </c>
      <c r="AQ263" s="282">
        <v>0</v>
      </c>
      <c r="AR263" s="282">
        <v>0</v>
      </c>
      <c r="AS263" s="282">
        <v>0</v>
      </c>
      <c r="AT263" s="282">
        <v>0</v>
      </c>
      <c r="AU263" s="282">
        <v>0</v>
      </c>
      <c r="AV263" s="282">
        <v>0</v>
      </c>
      <c r="AW263" s="282">
        <v>0</v>
      </c>
      <c r="AX263" s="282">
        <v>0</v>
      </c>
      <c r="AY263" s="282">
        <v>0</v>
      </c>
      <c r="AZ263" s="282">
        <v>0</v>
      </c>
      <c r="BA263" s="282">
        <v>0</v>
      </c>
      <c r="BB263" s="281">
        <v>0</v>
      </c>
      <c r="BC263" s="281">
        <v>0</v>
      </c>
      <c r="BD263" s="283"/>
      <c r="BE263" s="284">
        <v>0.02</v>
      </c>
      <c r="BF263" s="280">
        <v>0</v>
      </c>
      <c r="BG263" s="285"/>
      <c r="BH263" s="286"/>
      <c r="BI263" s="285"/>
      <c r="BJ263" s="280">
        <v>0</v>
      </c>
      <c r="BK263" s="280">
        <v>0</v>
      </c>
      <c r="BL263" s="283"/>
      <c r="BM263" s="287">
        <v>0</v>
      </c>
      <c r="BN263" s="280">
        <v>0</v>
      </c>
      <c r="BO263" s="280">
        <v>0</v>
      </c>
      <c r="BP263" s="280" t="e">
        <v>#REF!</v>
      </c>
      <c r="BQ263" s="288" t="e">
        <v>#REF!</v>
      </c>
      <c r="BR263" s="289"/>
      <c r="BS263" s="290" t="e">
        <v>#REF!</v>
      </c>
      <c r="BU263" s="291"/>
      <c r="BV263" s="291">
        <v>0</v>
      </c>
      <c r="BW263" s="292">
        <v>0</v>
      </c>
      <c r="BX263" s="238" t="s">
        <v>859</v>
      </c>
      <c r="BY263" s="435">
        <f t="shared" si="6"/>
        <v>1</v>
      </c>
      <c r="BZ263" s="435">
        <v>1</v>
      </c>
      <c r="CA263" s="436">
        <f t="shared" si="7"/>
        <v>0</v>
      </c>
    </row>
    <row r="264" spans="1:79" s="268" customFormat="1" ht="31.5">
      <c r="A264" s="269">
        <v>251</v>
      </c>
      <c r="B264" s="269" t="s">
        <v>862</v>
      </c>
      <c r="C264" s="269" t="s">
        <v>95</v>
      </c>
      <c r="D264" s="271" t="s">
        <v>863</v>
      </c>
      <c r="E264" s="272">
        <v>41058</v>
      </c>
      <c r="F264" s="238"/>
      <c r="G264" s="238"/>
      <c r="H264" s="272">
        <v>40909</v>
      </c>
      <c r="I264" s="272">
        <v>50405</v>
      </c>
      <c r="J264" s="269"/>
      <c r="K264" s="269" t="s">
        <v>1587</v>
      </c>
      <c r="L264" s="273"/>
      <c r="M264" s="238">
        <v>1</v>
      </c>
      <c r="N264" s="269" t="s">
        <v>1588</v>
      </c>
      <c r="O264" s="269" t="s">
        <v>82</v>
      </c>
      <c r="P264" s="269" t="s">
        <v>1589</v>
      </c>
      <c r="Q264" s="269"/>
      <c r="R264" s="274">
        <v>1010200285</v>
      </c>
      <c r="S264" s="238">
        <v>295</v>
      </c>
      <c r="T264" s="269" t="s">
        <v>131</v>
      </c>
      <c r="U264" s="269">
        <v>361</v>
      </c>
      <c r="V264" s="275">
        <v>361</v>
      </c>
      <c r="W264" s="269">
        <v>0</v>
      </c>
      <c r="X264" s="276">
        <v>29983</v>
      </c>
      <c r="Y264" s="293"/>
      <c r="Z264" s="277">
        <v>461675.96</v>
      </c>
      <c r="AA264" s="277"/>
      <c r="AB264" s="278">
        <v>461675.96</v>
      </c>
      <c r="AC264" s="278">
        <v>461675.96</v>
      </c>
      <c r="AD264" s="278">
        <v>0</v>
      </c>
      <c r="AE264" s="278">
        <v>0</v>
      </c>
      <c r="AF264" s="278">
        <v>1278.8807756232688</v>
      </c>
      <c r="AG264" s="278">
        <v>1278.8807756232688</v>
      </c>
      <c r="AH264" s="278">
        <v>0</v>
      </c>
      <c r="AI264" s="279">
        <v>1278.8807756232688</v>
      </c>
      <c r="AJ264" s="277"/>
      <c r="AK264" s="280" t="e">
        <v>#REF!</v>
      </c>
      <c r="AL264" s="280" t="e">
        <v>#REF!</v>
      </c>
      <c r="AM264" s="281">
        <v>0</v>
      </c>
      <c r="AN264" s="281">
        <v>0</v>
      </c>
      <c r="AO264" s="281">
        <v>0</v>
      </c>
      <c r="AP264" s="282">
        <v>0</v>
      </c>
      <c r="AQ264" s="282">
        <v>0</v>
      </c>
      <c r="AR264" s="282">
        <v>0</v>
      </c>
      <c r="AS264" s="282">
        <v>0</v>
      </c>
      <c r="AT264" s="282">
        <v>0</v>
      </c>
      <c r="AU264" s="282">
        <v>0</v>
      </c>
      <c r="AV264" s="282">
        <v>0</v>
      </c>
      <c r="AW264" s="282">
        <v>0</v>
      </c>
      <c r="AX264" s="282">
        <v>0</v>
      </c>
      <c r="AY264" s="282">
        <v>0</v>
      </c>
      <c r="AZ264" s="282">
        <v>0</v>
      </c>
      <c r="BA264" s="282">
        <v>0</v>
      </c>
      <c r="BB264" s="281">
        <v>0</v>
      </c>
      <c r="BC264" s="281">
        <v>0</v>
      </c>
      <c r="BD264" s="283"/>
      <c r="BE264" s="284">
        <v>0.02</v>
      </c>
      <c r="BF264" s="280">
        <v>0</v>
      </c>
      <c r="BG264" s="285"/>
      <c r="BH264" s="286"/>
      <c r="BI264" s="285"/>
      <c r="BJ264" s="280">
        <v>0</v>
      </c>
      <c r="BK264" s="280">
        <v>0</v>
      </c>
      <c r="BL264" s="283"/>
      <c r="BM264" s="287">
        <v>0</v>
      </c>
      <c r="BN264" s="280">
        <v>0</v>
      </c>
      <c r="BO264" s="280">
        <v>0</v>
      </c>
      <c r="BP264" s="280" t="e">
        <v>#REF!</v>
      </c>
      <c r="BQ264" s="288" t="e">
        <v>#REF!</v>
      </c>
      <c r="BR264" s="289"/>
      <c r="BS264" s="290" t="e">
        <v>#REF!</v>
      </c>
      <c r="BU264" s="291"/>
      <c r="BV264" s="291">
        <v>0</v>
      </c>
      <c r="BW264" s="292">
        <v>0</v>
      </c>
      <c r="BX264" s="238" t="s">
        <v>859</v>
      </c>
      <c r="BY264" s="435">
        <f t="shared" si="6"/>
        <v>1</v>
      </c>
      <c r="BZ264" s="435">
        <v>1</v>
      </c>
      <c r="CA264" s="436">
        <f t="shared" si="7"/>
        <v>0</v>
      </c>
    </row>
    <row r="265" spans="1:79" s="268" customFormat="1" ht="31.5">
      <c r="A265" s="269">
        <v>252</v>
      </c>
      <c r="B265" s="269" t="s">
        <v>862</v>
      </c>
      <c r="C265" s="269" t="s">
        <v>95</v>
      </c>
      <c r="D265" s="271" t="s">
        <v>863</v>
      </c>
      <c r="E265" s="272">
        <v>41058</v>
      </c>
      <c r="F265" s="238"/>
      <c r="G265" s="238"/>
      <c r="H265" s="272">
        <v>40909</v>
      </c>
      <c r="I265" s="272">
        <v>50405</v>
      </c>
      <c r="J265" s="269"/>
      <c r="K265" s="269" t="s">
        <v>1590</v>
      </c>
      <c r="L265" s="273"/>
      <c r="M265" s="238">
        <v>1</v>
      </c>
      <c r="N265" s="269" t="s">
        <v>1591</v>
      </c>
      <c r="O265" s="269" t="s">
        <v>82</v>
      </c>
      <c r="P265" s="269" t="s">
        <v>1592</v>
      </c>
      <c r="Q265" s="269"/>
      <c r="R265" s="274">
        <v>1010200286</v>
      </c>
      <c r="S265" s="238">
        <v>296</v>
      </c>
      <c r="T265" s="269" t="s">
        <v>131</v>
      </c>
      <c r="U265" s="269">
        <v>361</v>
      </c>
      <c r="V265" s="275">
        <v>361</v>
      </c>
      <c r="W265" s="269">
        <v>0</v>
      </c>
      <c r="X265" s="276">
        <v>29921</v>
      </c>
      <c r="Y265" s="293"/>
      <c r="Z265" s="277">
        <v>485037.32</v>
      </c>
      <c r="AA265" s="277"/>
      <c r="AB265" s="278">
        <v>485037.32</v>
      </c>
      <c r="AC265" s="278">
        <v>485037.32</v>
      </c>
      <c r="AD265" s="278">
        <v>0</v>
      </c>
      <c r="AE265" s="278">
        <v>0</v>
      </c>
      <c r="AF265" s="278">
        <v>1343.5936842105264</v>
      </c>
      <c r="AG265" s="278">
        <v>1343.5936842105264</v>
      </c>
      <c r="AH265" s="278">
        <v>0</v>
      </c>
      <c r="AI265" s="279">
        <v>1343.5936842105264</v>
      </c>
      <c r="AJ265" s="277"/>
      <c r="AK265" s="280" t="e">
        <v>#REF!</v>
      </c>
      <c r="AL265" s="280" t="e">
        <v>#REF!</v>
      </c>
      <c r="AM265" s="281">
        <v>0</v>
      </c>
      <c r="AN265" s="281">
        <v>0</v>
      </c>
      <c r="AO265" s="281">
        <v>0</v>
      </c>
      <c r="AP265" s="282">
        <v>0</v>
      </c>
      <c r="AQ265" s="282">
        <v>0</v>
      </c>
      <c r="AR265" s="282">
        <v>0</v>
      </c>
      <c r="AS265" s="282">
        <v>0</v>
      </c>
      <c r="AT265" s="282">
        <v>0</v>
      </c>
      <c r="AU265" s="282">
        <v>0</v>
      </c>
      <c r="AV265" s="282">
        <v>0</v>
      </c>
      <c r="AW265" s="282">
        <v>0</v>
      </c>
      <c r="AX265" s="282">
        <v>0</v>
      </c>
      <c r="AY265" s="282">
        <v>0</v>
      </c>
      <c r="AZ265" s="282">
        <v>0</v>
      </c>
      <c r="BA265" s="282">
        <v>0</v>
      </c>
      <c r="BB265" s="281">
        <v>0</v>
      </c>
      <c r="BC265" s="281">
        <v>0</v>
      </c>
      <c r="BD265" s="283"/>
      <c r="BE265" s="284">
        <v>0.02</v>
      </c>
      <c r="BF265" s="280">
        <v>0</v>
      </c>
      <c r="BG265" s="285"/>
      <c r="BH265" s="286"/>
      <c r="BI265" s="285"/>
      <c r="BJ265" s="280">
        <v>0</v>
      </c>
      <c r="BK265" s="280">
        <v>0</v>
      </c>
      <c r="BL265" s="283"/>
      <c r="BM265" s="287">
        <v>0</v>
      </c>
      <c r="BN265" s="280">
        <v>0</v>
      </c>
      <c r="BO265" s="280">
        <v>0</v>
      </c>
      <c r="BP265" s="280" t="e">
        <v>#REF!</v>
      </c>
      <c r="BQ265" s="288" t="e">
        <v>#REF!</v>
      </c>
      <c r="BR265" s="289"/>
      <c r="BS265" s="290" t="e">
        <v>#REF!</v>
      </c>
      <c r="BU265" s="291"/>
      <c r="BV265" s="291">
        <v>0</v>
      </c>
      <c r="BW265" s="292">
        <v>0</v>
      </c>
      <c r="BX265" s="238" t="s">
        <v>859</v>
      </c>
      <c r="BY265" s="435">
        <f t="shared" si="6"/>
        <v>1</v>
      </c>
      <c r="BZ265" s="435">
        <v>1</v>
      </c>
      <c r="CA265" s="436">
        <f t="shared" si="7"/>
        <v>0</v>
      </c>
    </row>
    <row r="266" spans="1:79" s="268" customFormat="1" ht="31.5">
      <c r="A266" s="269">
        <v>253</v>
      </c>
      <c r="B266" s="269" t="s">
        <v>862</v>
      </c>
      <c r="C266" s="269" t="s">
        <v>95</v>
      </c>
      <c r="D266" s="271" t="s">
        <v>863</v>
      </c>
      <c r="E266" s="272">
        <v>41058</v>
      </c>
      <c r="F266" s="238"/>
      <c r="G266" s="238"/>
      <c r="H266" s="272">
        <v>40909</v>
      </c>
      <c r="I266" s="272">
        <v>50405</v>
      </c>
      <c r="J266" s="269"/>
      <c r="K266" s="269" t="s">
        <v>1593</v>
      </c>
      <c r="L266" s="273"/>
      <c r="M266" s="238">
        <v>1</v>
      </c>
      <c r="N266" s="269" t="s">
        <v>1594</v>
      </c>
      <c r="O266" s="269" t="s">
        <v>82</v>
      </c>
      <c r="P266" s="269" t="s">
        <v>1595</v>
      </c>
      <c r="Q266" s="269"/>
      <c r="R266" s="274">
        <v>1010200287</v>
      </c>
      <c r="S266" s="238">
        <v>297</v>
      </c>
      <c r="T266" s="269" t="s">
        <v>131</v>
      </c>
      <c r="U266" s="269">
        <v>361</v>
      </c>
      <c r="V266" s="275">
        <v>361</v>
      </c>
      <c r="W266" s="269">
        <v>0</v>
      </c>
      <c r="X266" s="276">
        <v>31533</v>
      </c>
      <c r="Y266" s="293"/>
      <c r="Z266" s="277">
        <v>1094515.6100000001</v>
      </c>
      <c r="AA266" s="277"/>
      <c r="AB266" s="278">
        <v>1094515.6100000001</v>
      </c>
      <c r="AC266" s="278">
        <v>1075582.6288102493</v>
      </c>
      <c r="AD266" s="278">
        <v>18932.981189750833</v>
      </c>
      <c r="AE266" s="278">
        <v>0</v>
      </c>
      <c r="AF266" s="278">
        <v>3031.8991966759004</v>
      </c>
      <c r="AG266" s="278">
        <v>3031.8991966759004</v>
      </c>
      <c r="AH266" s="278">
        <v>0</v>
      </c>
      <c r="AI266" s="279">
        <v>3031.8991966759004</v>
      </c>
      <c r="AJ266" s="277"/>
      <c r="AK266" s="280" t="e">
        <v>#REF!</v>
      </c>
      <c r="AL266" s="280" t="e">
        <v>#REF!</v>
      </c>
      <c r="AM266" s="281">
        <v>18932.981189750833</v>
      </c>
      <c r="AN266" s="281">
        <v>18932.981189750833</v>
      </c>
      <c r="AO266" s="281">
        <v>18932.981189750833</v>
      </c>
      <c r="AP266" s="282">
        <v>15901.081993074933</v>
      </c>
      <c r="AQ266" s="282">
        <v>12869.182796399033</v>
      </c>
      <c r="AR266" s="282">
        <v>9837.2835997231323</v>
      </c>
      <c r="AS266" s="282">
        <v>6805.3844030472319</v>
      </c>
      <c r="AT266" s="282">
        <v>3773.4852063713315</v>
      </c>
      <c r="AU266" s="282">
        <v>741.58600969543113</v>
      </c>
      <c r="AV266" s="282">
        <v>0</v>
      </c>
      <c r="AW266" s="282">
        <v>0</v>
      </c>
      <c r="AX266" s="282">
        <v>0</v>
      </c>
      <c r="AY266" s="282">
        <v>0</v>
      </c>
      <c r="AZ266" s="282">
        <v>0</v>
      </c>
      <c r="BA266" s="282">
        <v>0</v>
      </c>
      <c r="BB266" s="281">
        <v>5296.9988613893784</v>
      </c>
      <c r="BC266" s="281">
        <v>9466.4905948754167</v>
      </c>
      <c r="BD266" s="283"/>
      <c r="BE266" s="284">
        <v>0.02</v>
      </c>
      <c r="BF266" s="280">
        <v>0</v>
      </c>
      <c r="BG266" s="285"/>
      <c r="BH266" s="286"/>
      <c r="BI266" s="285"/>
      <c r="BJ266" s="280">
        <v>0</v>
      </c>
      <c r="BK266" s="280">
        <v>0</v>
      </c>
      <c r="BL266" s="283"/>
      <c r="BM266" s="287">
        <v>0</v>
      </c>
      <c r="BN266" s="280">
        <v>0</v>
      </c>
      <c r="BO266" s="280">
        <v>0</v>
      </c>
      <c r="BP266" s="280" t="e">
        <v>#REF!</v>
      </c>
      <c r="BQ266" s="288" t="e">
        <v>#REF!</v>
      </c>
      <c r="BR266" s="289"/>
      <c r="BS266" s="290" t="e">
        <v>#REF!</v>
      </c>
      <c r="BU266" s="291">
        <v>18932.95</v>
      </c>
      <c r="BV266" s="291">
        <v>-3.1189750832709251E-2</v>
      </c>
      <c r="BW266" s="292">
        <v>0</v>
      </c>
      <c r="BX266" s="238" t="s">
        <v>859</v>
      </c>
      <c r="BY266" s="435">
        <f t="shared" si="6"/>
        <v>0.98270195416422534</v>
      </c>
      <c r="BZ266" s="435">
        <v>1</v>
      </c>
      <c r="CA266" s="436">
        <f t="shared" si="7"/>
        <v>1.7298045835774656E-2</v>
      </c>
    </row>
    <row r="267" spans="1:79" s="268" customFormat="1" ht="31.5">
      <c r="A267" s="269">
        <v>254</v>
      </c>
      <c r="B267" s="269" t="s">
        <v>862</v>
      </c>
      <c r="C267" s="269" t="s">
        <v>95</v>
      </c>
      <c r="D267" s="271" t="s">
        <v>863</v>
      </c>
      <c r="E267" s="272">
        <v>41058</v>
      </c>
      <c r="F267" s="238"/>
      <c r="G267" s="238"/>
      <c r="H267" s="272">
        <v>40909</v>
      </c>
      <c r="I267" s="272">
        <v>50405</v>
      </c>
      <c r="J267" s="269"/>
      <c r="K267" s="269" t="s">
        <v>1596</v>
      </c>
      <c r="L267" s="273"/>
      <c r="M267" s="238">
        <v>1</v>
      </c>
      <c r="N267" s="269" t="s">
        <v>1597</v>
      </c>
      <c r="O267" s="269" t="s">
        <v>82</v>
      </c>
      <c r="P267" s="269" t="s">
        <v>1598</v>
      </c>
      <c r="Q267" s="269"/>
      <c r="R267" s="274">
        <v>1010200288</v>
      </c>
      <c r="S267" s="238">
        <v>298</v>
      </c>
      <c r="T267" s="269" t="s">
        <v>131</v>
      </c>
      <c r="U267" s="269">
        <v>361</v>
      </c>
      <c r="V267" s="275">
        <v>361</v>
      </c>
      <c r="W267" s="269">
        <v>0</v>
      </c>
      <c r="X267" s="276">
        <v>32782</v>
      </c>
      <c r="Y267" s="293"/>
      <c r="Z267" s="277">
        <v>1157375.95</v>
      </c>
      <c r="AA267" s="277"/>
      <c r="AB267" s="278">
        <v>1157375.95</v>
      </c>
      <c r="AC267" s="278">
        <v>1023228.0516828254</v>
      </c>
      <c r="AD267" s="278">
        <v>134147.89831717452</v>
      </c>
      <c r="AE267" s="278">
        <v>95675.567569252074</v>
      </c>
      <c r="AF267" s="278">
        <v>3206.0275623268699</v>
      </c>
      <c r="AG267" s="278">
        <v>3206.0275623268699</v>
      </c>
      <c r="AH267" s="278">
        <v>0</v>
      </c>
      <c r="AI267" s="279">
        <v>3206.0275623268699</v>
      </c>
      <c r="AJ267" s="277"/>
      <c r="AK267" s="280" t="e">
        <v>#REF!</v>
      </c>
      <c r="AL267" s="280" t="e">
        <v>#REF!</v>
      </c>
      <c r="AM267" s="281">
        <v>38472.330747922439</v>
      </c>
      <c r="AN267" s="281">
        <v>38472.330747922439</v>
      </c>
      <c r="AO267" s="281">
        <v>134147.89831717452</v>
      </c>
      <c r="AP267" s="282">
        <v>130941.87075484765</v>
      </c>
      <c r="AQ267" s="282">
        <v>127735.84319252078</v>
      </c>
      <c r="AR267" s="282">
        <v>124529.81563019392</v>
      </c>
      <c r="AS267" s="282">
        <v>121323.78806786705</v>
      </c>
      <c r="AT267" s="282">
        <v>118117.76050554018</v>
      </c>
      <c r="AU267" s="282">
        <v>114911.73294321331</v>
      </c>
      <c r="AV267" s="282">
        <v>111705.70538088644</v>
      </c>
      <c r="AW267" s="282">
        <v>108499.67781855958</v>
      </c>
      <c r="AX267" s="282">
        <v>105293.65025623271</v>
      </c>
      <c r="AY267" s="282">
        <v>102087.62269390584</v>
      </c>
      <c r="AZ267" s="282">
        <v>98881.595131578972</v>
      </c>
      <c r="BA267" s="282">
        <v>95675.567569252104</v>
      </c>
      <c r="BB267" s="281">
        <v>114911.73294321333</v>
      </c>
      <c r="BC267" s="281">
        <v>114911.7329432133</v>
      </c>
      <c r="BD267" s="283"/>
      <c r="BE267" s="284">
        <v>0.02</v>
      </c>
      <c r="BF267" s="280">
        <v>0</v>
      </c>
      <c r="BG267" s="285"/>
      <c r="BH267" s="286"/>
      <c r="BI267" s="285"/>
      <c r="BJ267" s="280">
        <v>0</v>
      </c>
      <c r="BK267" s="280">
        <v>0</v>
      </c>
      <c r="BL267" s="283"/>
      <c r="BM267" s="287">
        <v>0</v>
      </c>
      <c r="BN267" s="280">
        <v>0</v>
      </c>
      <c r="BO267" s="280">
        <v>0</v>
      </c>
      <c r="BP267" s="280" t="e">
        <v>#REF!</v>
      </c>
      <c r="BQ267" s="288" t="e">
        <v>#REF!</v>
      </c>
      <c r="BR267" s="289"/>
      <c r="BS267" s="290" t="e">
        <v>#REF!</v>
      </c>
      <c r="BU267" s="291">
        <v>38472.36</v>
      </c>
      <c r="BV267" s="291">
        <v>2.9252077561977785E-2</v>
      </c>
      <c r="BW267" s="292">
        <v>0</v>
      </c>
      <c r="BX267" s="238" t="s">
        <v>859</v>
      </c>
      <c r="BY267" s="435">
        <f t="shared" si="6"/>
        <v>0.8840930655962097</v>
      </c>
      <c r="BZ267" s="435">
        <v>0.91733406282612651</v>
      </c>
      <c r="CA267" s="436">
        <f t="shared" si="7"/>
        <v>3.3240997229916802E-2</v>
      </c>
    </row>
    <row r="268" spans="1:79" s="268" customFormat="1" ht="31.5">
      <c r="A268" s="269">
        <v>255</v>
      </c>
      <c r="B268" s="269" t="s">
        <v>862</v>
      </c>
      <c r="C268" s="269" t="s">
        <v>95</v>
      </c>
      <c r="D268" s="271" t="s">
        <v>863</v>
      </c>
      <c r="E268" s="272">
        <v>41058</v>
      </c>
      <c r="F268" s="238"/>
      <c r="G268" s="238"/>
      <c r="H268" s="272">
        <v>40909</v>
      </c>
      <c r="I268" s="272">
        <v>50405</v>
      </c>
      <c r="J268" s="269"/>
      <c r="K268" s="269" t="s">
        <v>1599</v>
      </c>
      <c r="L268" s="273"/>
      <c r="M268" s="238">
        <v>1</v>
      </c>
      <c r="N268" s="269" t="s">
        <v>1600</v>
      </c>
      <c r="O268" s="269" t="s">
        <v>82</v>
      </c>
      <c r="P268" s="269" t="s">
        <v>1601</v>
      </c>
      <c r="Q268" s="269"/>
      <c r="R268" s="274">
        <v>1010200289</v>
      </c>
      <c r="S268" s="238">
        <v>299</v>
      </c>
      <c r="T268" s="269" t="s">
        <v>131</v>
      </c>
      <c r="U268" s="269">
        <v>361</v>
      </c>
      <c r="V268" s="275">
        <v>361</v>
      </c>
      <c r="W268" s="269">
        <v>0</v>
      </c>
      <c r="X268" s="276">
        <v>31352</v>
      </c>
      <c r="Y268" s="293"/>
      <c r="Z268" s="277">
        <v>1055281.3999999999</v>
      </c>
      <c r="AA268" s="277"/>
      <c r="AB268" s="278">
        <v>1055281.3999999999</v>
      </c>
      <c r="AC268" s="278">
        <v>1054293.5437119114</v>
      </c>
      <c r="AD268" s="278">
        <v>987.8562880884856</v>
      </c>
      <c r="AE268" s="278">
        <v>0</v>
      </c>
      <c r="AF268" s="278">
        <v>2923.217174515235</v>
      </c>
      <c r="AG268" s="278">
        <v>2923.217174515235</v>
      </c>
      <c r="AH268" s="278">
        <v>0</v>
      </c>
      <c r="AI268" s="279">
        <v>2923.217174515235</v>
      </c>
      <c r="AJ268" s="277"/>
      <c r="AK268" s="280" t="e">
        <v>#REF!</v>
      </c>
      <c r="AL268" s="280" t="e">
        <v>#REF!</v>
      </c>
      <c r="AM268" s="281">
        <v>987.8562880884856</v>
      </c>
      <c r="AN268" s="281">
        <v>987.8562880884856</v>
      </c>
      <c r="AO268" s="281">
        <v>987.8562880884856</v>
      </c>
      <c r="AP268" s="282">
        <v>0</v>
      </c>
      <c r="AQ268" s="282">
        <v>0</v>
      </c>
      <c r="AR268" s="282">
        <v>0</v>
      </c>
      <c r="AS268" s="282">
        <v>0</v>
      </c>
      <c r="AT268" s="282">
        <v>0</v>
      </c>
      <c r="AU268" s="282">
        <v>0</v>
      </c>
      <c r="AV268" s="282">
        <v>0</v>
      </c>
      <c r="AW268" s="282">
        <v>0</v>
      </c>
      <c r="AX268" s="282">
        <v>0</v>
      </c>
      <c r="AY268" s="282">
        <v>0</v>
      </c>
      <c r="AZ268" s="282">
        <v>0</v>
      </c>
      <c r="BA268" s="282">
        <v>0</v>
      </c>
      <c r="BB268" s="281">
        <v>75.98894523757582</v>
      </c>
      <c r="BC268" s="281">
        <v>493.9281440442428</v>
      </c>
      <c r="BD268" s="283"/>
      <c r="BE268" s="284">
        <v>0.02</v>
      </c>
      <c r="BF268" s="280">
        <v>0</v>
      </c>
      <c r="BG268" s="285"/>
      <c r="BH268" s="286"/>
      <c r="BI268" s="285"/>
      <c r="BJ268" s="280">
        <v>0</v>
      </c>
      <c r="BK268" s="280">
        <v>0</v>
      </c>
      <c r="BL268" s="283"/>
      <c r="BM268" s="287">
        <v>0</v>
      </c>
      <c r="BN268" s="280">
        <v>0</v>
      </c>
      <c r="BO268" s="280">
        <v>0</v>
      </c>
      <c r="BP268" s="280" t="e">
        <v>#REF!</v>
      </c>
      <c r="BQ268" s="288" t="e">
        <v>#REF!</v>
      </c>
      <c r="BR268" s="289"/>
      <c r="BS268" s="290" t="e">
        <v>#REF!</v>
      </c>
      <c r="BU268" s="291">
        <v>987.88</v>
      </c>
      <c r="BV268" s="291">
        <v>2.3711911514396888E-2</v>
      </c>
      <c r="BW268" s="292">
        <v>0</v>
      </c>
      <c r="BX268" s="238" t="s">
        <v>859</v>
      </c>
      <c r="BY268" s="435">
        <f t="shared" si="6"/>
        <v>0.99906389301650866</v>
      </c>
      <c r="BZ268" s="435">
        <v>1</v>
      </c>
      <c r="CA268" s="436">
        <f t="shared" si="7"/>
        <v>9.3610698349133603E-4</v>
      </c>
    </row>
    <row r="269" spans="1:79" s="268" customFormat="1" ht="31.5">
      <c r="A269" s="269">
        <v>256</v>
      </c>
      <c r="B269" s="269" t="s">
        <v>862</v>
      </c>
      <c r="C269" s="269" t="s">
        <v>95</v>
      </c>
      <c r="D269" s="271" t="s">
        <v>863</v>
      </c>
      <c r="E269" s="272">
        <v>41058</v>
      </c>
      <c r="F269" s="238"/>
      <c r="G269" s="238"/>
      <c r="H269" s="272">
        <v>40909</v>
      </c>
      <c r="I269" s="272">
        <v>50405</v>
      </c>
      <c r="J269" s="269"/>
      <c r="K269" s="269" t="s">
        <v>1602</v>
      </c>
      <c r="L269" s="273"/>
      <c r="M269" s="238">
        <v>1</v>
      </c>
      <c r="N269" s="269" t="s">
        <v>1603</v>
      </c>
      <c r="O269" s="269" t="s">
        <v>82</v>
      </c>
      <c r="P269" s="269" t="s">
        <v>1604</v>
      </c>
      <c r="Q269" s="269"/>
      <c r="R269" s="274">
        <v>1010200290</v>
      </c>
      <c r="S269" s="238">
        <v>300</v>
      </c>
      <c r="T269" s="269" t="s">
        <v>131</v>
      </c>
      <c r="U269" s="269">
        <v>361</v>
      </c>
      <c r="V269" s="275">
        <v>361</v>
      </c>
      <c r="W269" s="269">
        <v>0</v>
      </c>
      <c r="X269" s="276">
        <v>23012</v>
      </c>
      <c r="Y269" s="293"/>
      <c r="Z269" s="277">
        <v>380308.34</v>
      </c>
      <c r="AA269" s="277"/>
      <c r="AB269" s="278">
        <v>380308.34</v>
      </c>
      <c r="AC269" s="278">
        <v>380308.34</v>
      </c>
      <c r="AD269" s="278">
        <v>0</v>
      </c>
      <c r="AE269" s="278">
        <v>0</v>
      </c>
      <c r="AF269" s="278">
        <v>1053.4857063711911</v>
      </c>
      <c r="AG269" s="278">
        <v>1053.4857063711911</v>
      </c>
      <c r="AH269" s="278">
        <v>0</v>
      </c>
      <c r="AI269" s="279">
        <v>1053.4857063711911</v>
      </c>
      <c r="AJ269" s="277"/>
      <c r="AK269" s="280" t="e">
        <v>#REF!</v>
      </c>
      <c r="AL269" s="280" t="e">
        <v>#REF!</v>
      </c>
      <c r="AM269" s="281">
        <v>0</v>
      </c>
      <c r="AN269" s="281">
        <v>0</v>
      </c>
      <c r="AO269" s="281">
        <v>0</v>
      </c>
      <c r="AP269" s="282">
        <v>0</v>
      </c>
      <c r="AQ269" s="282">
        <v>0</v>
      </c>
      <c r="AR269" s="282">
        <v>0</v>
      </c>
      <c r="AS269" s="282">
        <v>0</v>
      </c>
      <c r="AT269" s="282">
        <v>0</v>
      </c>
      <c r="AU269" s="282">
        <v>0</v>
      </c>
      <c r="AV269" s="282">
        <v>0</v>
      </c>
      <c r="AW269" s="282">
        <v>0</v>
      </c>
      <c r="AX269" s="282">
        <v>0</v>
      </c>
      <c r="AY269" s="282">
        <v>0</v>
      </c>
      <c r="AZ269" s="282">
        <v>0</v>
      </c>
      <c r="BA269" s="282">
        <v>0</v>
      </c>
      <c r="BB269" s="281">
        <v>0</v>
      </c>
      <c r="BC269" s="281">
        <v>0</v>
      </c>
      <c r="BD269" s="283"/>
      <c r="BE269" s="284">
        <v>0.02</v>
      </c>
      <c r="BF269" s="280">
        <v>0</v>
      </c>
      <c r="BG269" s="285"/>
      <c r="BH269" s="286"/>
      <c r="BI269" s="285"/>
      <c r="BJ269" s="280">
        <v>0</v>
      </c>
      <c r="BK269" s="280">
        <v>0</v>
      </c>
      <c r="BL269" s="283"/>
      <c r="BM269" s="287">
        <v>0</v>
      </c>
      <c r="BN269" s="280">
        <v>0</v>
      </c>
      <c r="BO269" s="280">
        <v>0</v>
      </c>
      <c r="BP269" s="280" t="e">
        <v>#REF!</v>
      </c>
      <c r="BQ269" s="288" t="e">
        <v>#REF!</v>
      </c>
      <c r="BR269" s="289"/>
      <c r="BS269" s="290" t="e">
        <v>#REF!</v>
      </c>
      <c r="BU269" s="291"/>
      <c r="BV269" s="291">
        <v>0</v>
      </c>
      <c r="BW269" s="292">
        <v>0</v>
      </c>
      <c r="BX269" s="238" t="s">
        <v>859</v>
      </c>
      <c r="BY269" s="435">
        <f t="shared" si="6"/>
        <v>1</v>
      </c>
      <c r="BZ269" s="435">
        <v>1</v>
      </c>
      <c r="CA269" s="436">
        <f t="shared" si="7"/>
        <v>0</v>
      </c>
    </row>
    <row r="270" spans="1:79" s="268" customFormat="1" ht="31.5">
      <c r="A270" s="269">
        <v>257</v>
      </c>
      <c r="B270" s="269" t="s">
        <v>862</v>
      </c>
      <c r="C270" s="269" t="s">
        <v>95</v>
      </c>
      <c r="D270" s="271" t="s">
        <v>863</v>
      </c>
      <c r="E270" s="272">
        <v>41058</v>
      </c>
      <c r="F270" s="238"/>
      <c r="G270" s="238"/>
      <c r="H270" s="272">
        <v>40909</v>
      </c>
      <c r="I270" s="272">
        <v>50405</v>
      </c>
      <c r="J270" s="269"/>
      <c r="K270" s="269" t="s">
        <v>1605</v>
      </c>
      <c r="L270" s="273"/>
      <c r="M270" s="238">
        <v>1</v>
      </c>
      <c r="N270" s="269" t="s">
        <v>1606</v>
      </c>
      <c r="O270" s="269" t="s">
        <v>82</v>
      </c>
      <c r="P270" s="269" t="s">
        <v>1607</v>
      </c>
      <c r="Q270" s="269"/>
      <c r="R270" s="274">
        <v>1010200291</v>
      </c>
      <c r="S270" s="238">
        <v>301</v>
      </c>
      <c r="T270" s="269" t="s">
        <v>131</v>
      </c>
      <c r="U270" s="269">
        <v>361</v>
      </c>
      <c r="V270" s="275">
        <v>361</v>
      </c>
      <c r="W270" s="269">
        <v>0</v>
      </c>
      <c r="X270" s="276">
        <v>35977</v>
      </c>
      <c r="Y270" s="293"/>
      <c r="Z270" s="277">
        <v>728419.18</v>
      </c>
      <c r="AA270" s="277"/>
      <c r="AB270" s="278">
        <v>728419.18</v>
      </c>
      <c r="AC270" s="278">
        <v>455769.59387534636</v>
      </c>
      <c r="AD270" s="278">
        <v>272649.5861246537</v>
      </c>
      <c r="AE270" s="278">
        <v>248436.20618005536</v>
      </c>
      <c r="AF270" s="278">
        <v>2017.7816620498616</v>
      </c>
      <c r="AG270" s="278">
        <v>2017.7816620498616</v>
      </c>
      <c r="AH270" s="278">
        <v>0</v>
      </c>
      <c r="AI270" s="279">
        <v>2017.7816620498616</v>
      </c>
      <c r="AJ270" s="277"/>
      <c r="AK270" s="280" t="e">
        <v>#REF!</v>
      </c>
      <c r="AL270" s="280" t="e">
        <v>#REF!</v>
      </c>
      <c r="AM270" s="281">
        <v>24213.379944598339</v>
      </c>
      <c r="AN270" s="281">
        <v>24213.379944598339</v>
      </c>
      <c r="AO270" s="281">
        <v>272649.5861246537</v>
      </c>
      <c r="AP270" s="282">
        <v>270631.80446260382</v>
      </c>
      <c r="AQ270" s="282">
        <v>268614.02280055394</v>
      </c>
      <c r="AR270" s="282">
        <v>266596.24113850406</v>
      </c>
      <c r="AS270" s="282">
        <v>264578.45947645418</v>
      </c>
      <c r="AT270" s="282">
        <v>262560.67781440431</v>
      </c>
      <c r="AU270" s="282">
        <v>260542.89615235446</v>
      </c>
      <c r="AV270" s="282">
        <v>258525.11449030461</v>
      </c>
      <c r="AW270" s="282">
        <v>256507.33282825476</v>
      </c>
      <c r="AX270" s="282">
        <v>254489.55116620491</v>
      </c>
      <c r="AY270" s="282">
        <v>252471.76950415506</v>
      </c>
      <c r="AZ270" s="282">
        <v>250453.98784210521</v>
      </c>
      <c r="BA270" s="282">
        <v>248436.20618005536</v>
      </c>
      <c r="BB270" s="281">
        <v>260542.89615235449</v>
      </c>
      <c r="BC270" s="281">
        <v>260542.89615235454</v>
      </c>
      <c r="BD270" s="283"/>
      <c r="BE270" s="284">
        <v>0.02</v>
      </c>
      <c r="BF270" s="280">
        <v>0</v>
      </c>
      <c r="BG270" s="285"/>
      <c r="BH270" s="286"/>
      <c r="BI270" s="285"/>
      <c r="BJ270" s="280">
        <v>0</v>
      </c>
      <c r="BK270" s="280">
        <v>0</v>
      </c>
      <c r="BL270" s="283"/>
      <c r="BM270" s="287">
        <v>0</v>
      </c>
      <c r="BN270" s="280">
        <v>0</v>
      </c>
      <c r="BO270" s="280">
        <v>0</v>
      </c>
      <c r="BP270" s="280" t="e">
        <v>#REF!</v>
      </c>
      <c r="BQ270" s="288" t="e">
        <v>#REF!</v>
      </c>
      <c r="BR270" s="289"/>
      <c r="BS270" s="290" t="e">
        <v>#REF!</v>
      </c>
      <c r="BU270" s="291">
        <v>24213.360000000001</v>
      </c>
      <c r="BV270" s="291">
        <v>-1.9944598338042852E-2</v>
      </c>
      <c r="BW270" s="292">
        <v>0</v>
      </c>
      <c r="BX270" s="238" t="s">
        <v>859</v>
      </c>
      <c r="BY270" s="435">
        <f t="shared" si="6"/>
        <v>0.62569686025475924</v>
      </c>
      <c r="BZ270" s="435">
        <v>0.65893785748467615</v>
      </c>
      <c r="CA270" s="436">
        <f t="shared" si="7"/>
        <v>3.3240997229916913E-2</v>
      </c>
    </row>
    <row r="271" spans="1:79" s="268" customFormat="1" ht="31.5">
      <c r="A271" s="269">
        <v>258</v>
      </c>
      <c r="B271" s="269" t="s">
        <v>862</v>
      </c>
      <c r="C271" s="269" t="s">
        <v>95</v>
      </c>
      <c r="D271" s="271" t="s">
        <v>863</v>
      </c>
      <c r="E271" s="272">
        <v>41058</v>
      </c>
      <c r="F271" s="238"/>
      <c r="G271" s="238"/>
      <c r="H271" s="272">
        <v>40909</v>
      </c>
      <c r="I271" s="272">
        <v>50405</v>
      </c>
      <c r="J271" s="269"/>
      <c r="K271" s="269" t="s">
        <v>1608</v>
      </c>
      <c r="L271" s="273"/>
      <c r="M271" s="238">
        <v>1</v>
      </c>
      <c r="N271" s="269" t="s">
        <v>1609</v>
      </c>
      <c r="O271" s="269" t="s">
        <v>82</v>
      </c>
      <c r="P271" s="269" t="s">
        <v>1610</v>
      </c>
      <c r="Q271" s="269"/>
      <c r="R271" s="274">
        <v>1010200292</v>
      </c>
      <c r="S271" s="238">
        <v>302</v>
      </c>
      <c r="T271" s="269" t="s">
        <v>131</v>
      </c>
      <c r="U271" s="269">
        <v>361</v>
      </c>
      <c r="V271" s="275">
        <v>361</v>
      </c>
      <c r="W271" s="269">
        <v>0</v>
      </c>
      <c r="X271" s="276">
        <v>31382</v>
      </c>
      <c r="Y271" s="293"/>
      <c r="Z271" s="277">
        <v>1020402.63</v>
      </c>
      <c r="AA271" s="277"/>
      <c r="AB271" s="278">
        <v>1020402.63</v>
      </c>
      <c r="AC271" s="278">
        <v>1016920.2637437674</v>
      </c>
      <c r="AD271" s="278">
        <v>3482.3662562326062</v>
      </c>
      <c r="AE271" s="278">
        <v>0</v>
      </c>
      <c r="AF271" s="278">
        <v>2826.600083102493</v>
      </c>
      <c r="AG271" s="278">
        <v>2826.600083102493</v>
      </c>
      <c r="AH271" s="278">
        <v>0</v>
      </c>
      <c r="AI271" s="279">
        <v>2826.600083102493</v>
      </c>
      <c r="AJ271" s="277"/>
      <c r="AK271" s="280" t="e">
        <v>#REF!</v>
      </c>
      <c r="AL271" s="280" t="e">
        <v>#REF!</v>
      </c>
      <c r="AM271" s="281">
        <v>3482.3662562326062</v>
      </c>
      <c r="AN271" s="281">
        <v>3482.3662562326062</v>
      </c>
      <c r="AO271" s="281">
        <v>3482.3662562326062</v>
      </c>
      <c r="AP271" s="282">
        <v>655.7661731301132</v>
      </c>
      <c r="AQ271" s="282">
        <v>0</v>
      </c>
      <c r="AR271" s="282">
        <v>0</v>
      </c>
      <c r="AS271" s="282">
        <v>0</v>
      </c>
      <c r="AT271" s="282">
        <v>0</v>
      </c>
      <c r="AU271" s="282">
        <v>0</v>
      </c>
      <c r="AV271" s="282">
        <v>0</v>
      </c>
      <c r="AW271" s="282">
        <v>0</v>
      </c>
      <c r="AX271" s="282">
        <v>0</v>
      </c>
      <c r="AY271" s="282">
        <v>0</v>
      </c>
      <c r="AZ271" s="282">
        <v>0</v>
      </c>
      <c r="BA271" s="282">
        <v>0</v>
      </c>
      <c r="BB271" s="281">
        <v>318.31787918174763</v>
      </c>
      <c r="BC271" s="281">
        <v>1741.1831281163031</v>
      </c>
      <c r="BD271" s="283"/>
      <c r="BE271" s="284">
        <v>0.02</v>
      </c>
      <c r="BF271" s="280">
        <v>0</v>
      </c>
      <c r="BG271" s="285"/>
      <c r="BH271" s="286"/>
      <c r="BI271" s="285"/>
      <c r="BJ271" s="280">
        <v>0</v>
      </c>
      <c r="BK271" s="280">
        <v>0</v>
      </c>
      <c r="BL271" s="283"/>
      <c r="BM271" s="287">
        <v>0</v>
      </c>
      <c r="BN271" s="280">
        <v>0</v>
      </c>
      <c r="BO271" s="280">
        <v>0</v>
      </c>
      <c r="BP271" s="280" t="e">
        <v>#REF!</v>
      </c>
      <c r="BQ271" s="288" t="e">
        <v>#REF!</v>
      </c>
      <c r="BR271" s="289"/>
      <c r="BS271" s="290" t="e">
        <v>#REF!</v>
      </c>
      <c r="BU271" s="291">
        <v>3482.37</v>
      </c>
      <c r="BV271" s="291">
        <v>3.7437673936437932E-3</v>
      </c>
      <c r="BW271" s="292">
        <v>0</v>
      </c>
      <c r="BX271" s="238" t="s">
        <v>859</v>
      </c>
      <c r="BY271" s="435">
        <f t="shared" ref="BY271:BY334" si="8">AC271/Z271*100%</f>
        <v>0.99658726256298202</v>
      </c>
      <c r="BZ271" s="435">
        <v>1</v>
      </c>
      <c r="CA271" s="436">
        <f t="shared" ref="CA271:CA334" si="9">BZ271-BY271</f>
        <v>3.4127374370179764E-3</v>
      </c>
    </row>
    <row r="272" spans="1:79" s="268" customFormat="1" ht="31.5">
      <c r="A272" s="269">
        <v>259</v>
      </c>
      <c r="B272" s="269" t="s">
        <v>862</v>
      </c>
      <c r="C272" s="269" t="s">
        <v>95</v>
      </c>
      <c r="D272" s="271" t="s">
        <v>863</v>
      </c>
      <c r="E272" s="272">
        <v>41058</v>
      </c>
      <c r="F272" s="238"/>
      <c r="G272" s="238"/>
      <c r="H272" s="272">
        <v>40909</v>
      </c>
      <c r="I272" s="272">
        <v>50405</v>
      </c>
      <c r="J272" s="269"/>
      <c r="K272" s="269" t="s">
        <v>1611</v>
      </c>
      <c r="L272" s="273"/>
      <c r="M272" s="238">
        <v>1</v>
      </c>
      <c r="N272" s="269" t="s">
        <v>1612</v>
      </c>
      <c r="O272" s="269" t="s">
        <v>82</v>
      </c>
      <c r="P272" s="269" t="s">
        <v>1613</v>
      </c>
      <c r="Q272" s="269"/>
      <c r="R272" s="274">
        <v>1010200293</v>
      </c>
      <c r="S272" s="238">
        <v>303</v>
      </c>
      <c r="T272" s="269" t="s">
        <v>131</v>
      </c>
      <c r="U272" s="269">
        <v>361</v>
      </c>
      <c r="V272" s="275">
        <v>361</v>
      </c>
      <c r="W272" s="269">
        <v>0</v>
      </c>
      <c r="X272" s="276">
        <v>32417</v>
      </c>
      <c r="Y272" s="293"/>
      <c r="Z272" s="277">
        <v>1066750.27</v>
      </c>
      <c r="AA272" s="277"/>
      <c r="AB272" s="278">
        <v>1066750.27</v>
      </c>
      <c r="AC272" s="278">
        <v>972454.96973268699</v>
      </c>
      <c r="AD272" s="278">
        <v>94295.300267313025</v>
      </c>
      <c r="AE272" s="278">
        <v>58835.457497229923</v>
      </c>
      <c r="AF272" s="278">
        <v>2954.9868975069253</v>
      </c>
      <c r="AG272" s="278">
        <v>2954.9868975069253</v>
      </c>
      <c r="AH272" s="278">
        <v>0</v>
      </c>
      <c r="AI272" s="279">
        <v>2954.9868975069253</v>
      </c>
      <c r="AJ272" s="277"/>
      <c r="AK272" s="280" t="e">
        <v>#REF!</v>
      </c>
      <c r="AL272" s="280" t="e">
        <v>#REF!</v>
      </c>
      <c r="AM272" s="281">
        <v>35459.842770083102</v>
      </c>
      <c r="AN272" s="281">
        <v>35459.842770083102</v>
      </c>
      <c r="AO272" s="281">
        <v>94295.300267313025</v>
      </c>
      <c r="AP272" s="282">
        <v>91340.313369806099</v>
      </c>
      <c r="AQ272" s="282">
        <v>88385.326472299173</v>
      </c>
      <c r="AR272" s="282">
        <v>85430.339574792248</v>
      </c>
      <c r="AS272" s="282">
        <v>82475.352677285322</v>
      </c>
      <c r="AT272" s="282">
        <v>79520.365779778396</v>
      </c>
      <c r="AU272" s="282">
        <v>76565.378882271471</v>
      </c>
      <c r="AV272" s="282">
        <v>73610.391984764545</v>
      </c>
      <c r="AW272" s="282">
        <v>70655.405087257619</v>
      </c>
      <c r="AX272" s="282">
        <v>67700.418189750693</v>
      </c>
      <c r="AY272" s="282">
        <v>64745.431292243768</v>
      </c>
      <c r="AZ272" s="282">
        <v>61790.444394736842</v>
      </c>
      <c r="BA272" s="282">
        <v>58835.457497229916</v>
      </c>
      <c r="BB272" s="281">
        <v>76565.378882271456</v>
      </c>
      <c r="BC272" s="281">
        <v>76565.378882271471</v>
      </c>
      <c r="BD272" s="283"/>
      <c r="BE272" s="284">
        <v>0.02</v>
      </c>
      <c r="BF272" s="280">
        <v>0</v>
      </c>
      <c r="BG272" s="285"/>
      <c r="BH272" s="286"/>
      <c r="BI272" s="285"/>
      <c r="BJ272" s="280">
        <v>0</v>
      </c>
      <c r="BK272" s="280">
        <v>0</v>
      </c>
      <c r="BL272" s="283"/>
      <c r="BM272" s="287">
        <v>0</v>
      </c>
      <c r="BN272" s="280">
        <v>0</v>
      </c>
      <c r="BO272" s="280">
        <v>0</v>
      </c>
      <c r="BP272" s="280" t="e">
        <v>#REF!</v>
      </c>
      <c r="BQ272" s="288" t="e">
        <v>#REF!</v>
      </c>
      <c r="BR272" s="289"/>
      <c r="BS272" s="290" t="e">
        <v>#REF!</v>
      </c>
      <c r="BU272" s="291">
        <v>35459.879999999997</v>
      </c>
      <c r="BV272" s="291">
        <v>3.7229916895739734E-2</v>
      </c>
      <c r="BW272" s="292">
        <v>0</v>
      </c>
      <c r="BX272" s="238" t="s">
        <v>859</v>
      </c>
      <c r="BY272" s="435">
        <f t="shared" si="8"/>
        <v>0.91160508422715181</v>
      </c>
      <c r="BZ272" s="435">
        <v>0.94484608145706872</v>
      </c>
      <c r="CA272" s="436">
        <f t="shared" si="9"/>
        <v>3.3240997229916913E-2</v>
      </c>
    </row>
    <row r="273" spans="1:79" s="268" customFormat="1" ht="31.5">
      <c r="A273" s="269">
        <v>260</v>
      </c>
      <c r="B273" s="269" t="s">
        <v>862</v>
      </c>
      <c r="C273" s="269" t="s">
        <v>95</v>
      </c>
      <c r="D273" s="271" t="s">
        <v>863</v>
      </c>
      <c r="E273" s="272">
        <v>41058</v>
      </c>
      <c r="F273" s="238"/>
      <c r="G273" s="238"/>
      <c r="H273" s="272">
        <v>40909</v>
      </c>
      <c r="I273" s="272">
        <v>50405</v>
      </c>
      <c r="J273" s="269"/>
      <c r="K273" s="269" t="s">
        <v>1614</v>
      </c>
      <c r="L273" s="273"/>
      <c r="M273" s="238">
        <v>1</v>
      </c>
      <c r="N273" s="269" t="s">
        <v>1615</v>
      </c>
      <c r="O273" s="269" t="s">
        <v>82</v>
      </c>
      <c r="P273" s="269" t="s">
        <v>1616</v>
      </c>
      <c r="Q273" s="269"/>
      <c r="R273" s="274">
        <v>1010200294</v>
      </c>
      <c r="S273" s="238">
        <v>304</v>
      </c>
      <c r="T273" s="269" t="s">
        <v>131</v>
      </c>
      <c r="U273" s="269">
        <v>361</v>
      </c>
      <c r="V273" s="275">
        <v>361</v>
      </c>
      <c r="W273" s="269">
        <v>0</v>
      </c>
      <c r="X273" s="276">
        <v>32690</v>
      </c>
      <c r="Y273" s="293"/>
      <c r="Z273" s="277">
        <v>1333863.1299999999</v>
      </c>
      <c r="AA273" s="277"/>
      <c r="AB273" s="278">
        <v>1333863.1299999999</v>
      </c>
      <c r="AC273" s="278">
        <v>1111115.0363711913</v>
      </c>
      <c r="AD273" s="278">
        <v>222748.09362880862</v>
      </c>
      <c r="AE273" s="278">
        <v>178409.15301939036</v>
      </c>
      <c r="AF273" s="278">
        <v>3694.9117174515231</v>
      </c>
      <c r="AG273" s="278">
        <v>3694.9117174515231</v>
      </c>
      <c r="AH273" s="278">
        <v>0</v>
      </c>
      <c r="AI273" s="279">
        <v>3694.9117174515231</v>
      </c>
      <c r="AJ273" s="277"/>
      <c r="AK273" s="280" t="e">
        <v>#REF!</v>
      </c>
      <c r="AL273" s="280" t="e">
        <v>#REF!</v>
      </c>
      <c r="AM273" s="281">
        <v>44338.940609418278</v>
      </c>
      <c r="AN273" s="281">
        <v>44338.940609418278</v>
      </c>
      <c r="AO273" s="281">
        <v>222748.09362880862</v>
      </c>
      <c r="AP273" s="282">
        <v>219053.1819113571</v>
      </c>
      <c r="AQ273" s="282">
        <v>215358.27019390557</v>
      </c>
      <c r="AR273" s="282">
        <v>211663.35847645404</v>
      </c>
      <c r="AS273" s="282">
        <v>207968.44675900252</v>
      </c>
      <c r="AT273" s="282">
        <v>204273.53504155099</v>
      </c>
      <c r="AU273" s="282">
        <v>200578.62332409946</v>
      </c>
      <c r="AV273" s="282">
        <v>196883.71160664794</v>
      </c>
      <c r="AW273" s="282">
        <v>193188.79988919641</v>
      </c>
      <c r="AX273" s="282">
        <v>189493.88817174488</v>
      </c>
      <c r="AY273" s="282">
        <v>185798.97645429336</v>
      </c>
      <c r="AZ273" s="282">
        <v>182104.06473684183</v>
      </c>
      <c r="BA273" s="282">
        <v>178409.1530193903</v>
      </c>
      <c r="BB273" s="281">
        <v>200578.62332409943</v>
      </c>
      <c r="BC273" s="281">
        <v>200578.62332409949</v>
      </c>
      <c r="BD273" s="283"/>
      <c r="BE273" s="284">
        <v>0.02</v>
      </c>
      <c r="BF273" s="280">
        <v>0</v>
      </c>
      <c r="BG273" s="285"/>
      <c r="BH273" s="286"/>
      <c r="BI273" s="285"/>
      <c r="BJ273" s="280">
        <v>0</v>
      </c>
      <c r="BK273" s="280">
        <v>0</v>
      </c>
      <c r="BL273" s="283"/>
      <c r="BM273" s="287">
        <v>0</v>
      </c>
      <c r="BN273" s="280">
        <v>0</v>
      </c>
      <c r="BO273" s="280">
        <v>0</v>
      </c>
      <c r="BP273" s="280" t="e">
        <v>#REF!</v>
      </c>
      <c r="BQ273" s="288" t="e">
        <v>#REF!</v>
      </c>
      <c r="BR273" s="289"/>
      <c r="BS273" s="290" t="e">
        <v>#REF!</v>
      </c>
      <c r="BU273" s="291">
        <v>44338.92</v>
      </c>
      <c r="BV273" s="291">
        <v>-2.0609418279491365E-2</v>
      </c>
      <c r="BW273" s="292">
        <v>0</v>
      </c>
      <c r="BX273" s="238" t="s">
        <v>859</v>
      </c>
      <c r="BY273" s="435">
        <f t="shared" si="8"/>
        <v>0.83300528471102675</v>
      </c>
      <c r="BZ273" s="435">
        <v>0.86624628194094377</v>
      </c>
      <c r="CA273" s="436">
        <f t="shared" si="9"/>
        <v>3.3240997229917024E-2</v>
      </c>
    </row>
    <row r="274" spans="1:79" s="268" customFormat="1" ht="31.5">
      <c r="A274" s="269">
        <v>261</v>
      </c>
      <c r="B274" s="269" t="s">
        <v>862</v>
      </c>
      <c r="C274" s="269" t="s">
        <v>95</v>
      </c>
      <c r="D274" s="271" t="s">
        <v>863</v>
      </c>
      <c r="E274" s="272">
        <v>41058</v>
      </c>
      <c r="F274" s="238"/>
      <c r="G274" s="238"/>
      <c r="H274" s="272">
        <v>40909</v>
      </c>
      <c r="I274" s="272">
        <v>50405</v>
      </c>
      <c r="J274" s="269"/>
      <c r="K274" s="269" t="s">
        <v>1617</v>
      </c>
      <c r="L274" s="273"/>
      <c r="M274" s="238">
        <v>1</v>
      </c>
      <c r="N274" s="269" t="s">
        <v>1618</v>
      </c>
      <c r="O274" s="269" t="s">
        <v>82</v>
      </c>
      <c r="P274" s="269" t="s">
        <v>1619</v>
      </c>
      <c r="Q274" s="269"/>
      <c r="R274" s="274">
        <v>1010200295</v>
      </c>
      <c r="S274" s="238">
        <v>305</v>
      </c>
      <c r="T274" s="269" t="s">
        <v>131</v>
      </c>
      <c r="U274" s="269">
        <v>361</v>
      </c>
      <c r="V274" s="275">
        <v>361</v>
      </c>
      <c r="W274" s="269">
        <v>0</v>
      </c>
      <c r="X274" s="276">
        <v>32752</v>
      </c>
      <c r="Y274" s="293"/>
      <c r="Z274" s="277">
        <v>1285960.52</v>
      </c>
      <c r="AA274" s="277"/>
      <c r="AB274" s="278">
        <v>1285960.52</v>
      </c>
      <c r="AC274" s="278">
        <v>1137748.9086869806</v>
      </c>
      <c r="AD274" s="278">
        <v>148211.61131301941</v>
      </c>
      <c r="AE274" s="278">
        <v>105465.00122991692</v>
      </c>
      <c r="AF274" s="278">
        <v>3562.217506925208</v>
      </c>
      <c r="AG274" s="278">
        <v>3562.217506925208</v>
      </c>
      <c r="AH274" s="278">
        <v>0</v>
      </c>
      <c r="AI274" s="279">
        <v>3562.217506925208</v>
      </c>
      <c r="AJ274" s="277"/>
      <c r="AK274" s="280" t="e">
        <v>#REF!</v>
      </c>
      <c r="AL274" s="280" t="e">
        <v>#REF!</v>
      </c>
      <c r="AM274" s="281">
        <v>42746.610083102496</v>
      </c>
      <c r="AN274" s="281">
        <v>42746.610083102496</v>
      </c>
      <c r="AO274" s="281">
        <v>148211.61131301941</v>
      </c>
      <c r="AP274" s="282">
        <v>144649.39380609422</v>
      </c>
      <c r="AQ274" s="282">
        <v>141087.17629916902</v>
      </c>
      <c r="AR274" s="282">
        <v>137524.95879224382</v>
      </c>
      <c r="AS274" s="282">
        <v>133962.74128531863</v>
      </c>
      <c r="AT274" s="282">
        <v>130400.52377839341</v>
      </c>
      <c r="AU274" s="282">
        <v>126838.3062714682</v>
      </c>
      <c r="AV274" s="282">
        <v>123276.08876454299</v>
      </c>
      <c r="AW274" s="282">
        <v>119713.87125761778</v>
      </c>
      <c r="AX274" s="282">
        <v>116151.65375069257</v>
      </c>
      <c r="AY274" s="282">
        <v>112589.43624376736</v>
      </c>
      <c r="AZ274" s="282">
        <v>109027.21873684214</v>
      </c>
      <c r="BA274" s="282">
        <v>105465.00122991693</v>
      </c>
      <c r="BB274" s="281">
        <v>126838.30627146819</v>
      </c>
      <c r="BC274" s="281">
        <v>126838.30627146817</v>
      </c>
      <c r="BD274" s="283"/>
      <c r="BE274" s="284">
        <v>0.02</v>
      </c>
      <c r="BF274" s="280">
        <v>0</v>
      </c>
      <c r="BG274" s="285"/>
      <c r="BH274" s="286"/>
      <c r="BI274" s="285"/>
      <c r="BJ274" s="280">
        <v>0</v>
      </c>
      <c r="BK274" s="280">
        <v>0</v>
      </c>
      <c r="BL274" s="283"/>
      <c r="BM274" s="287">
        <v>0</v>
      </c>
      <c r="BN274" s="280">
        <v>0</v>
      </c>
      <c r="BO274" s="280">
        <v>0</v>
      </c>
      <c r="BP274" s="280" t="e">
        <v>#REF!</v>
      </c>
      <c r="BQ274" s="288" t="e">
        <v>#REF!</v>
      </c>
      <c r="BR274" s="289"/>
      <c r="BS274" s="290" t="e">
        <v>#REF!</v>
      </c>
      <c r="BU274" s="291">
        <v>42746.64</v>
      </c>
      <c r="BV274" s="291">
        <v>2.9916897503426298E-2</v>
      </c>
      <c r="BW274" s="292">
        <v>0</v>
      </c>
      <c r="BX274" s="238" t="s">
        <v>859</v>
      </c>
      <c r="BY274" s="435">
        <f t="shared" si="8"/>
        <v>0.88474637517408439</v>
      </c>
      <c r="BZ274" s="435">
        <v>0.91798737240400119</v>
      </c>
      <c r="CA274" s="436">
        <f t="shared" si="9"/>
        <v>3.3240997229916802E-2</v>
      </c>
    </row>
    <row r="275" spans="1:79" s="268" customFormat="1" ht="31.5">
      <c r="A275" s="269">
        <v>262</v>
      </c>
      <c r="B275" s="269" t="s">
        <v>862</v>
      </c>
      <c r="C275" s="269" t="s">
        <v>95</v>
      </c>
      <c r="D275" s="271" t="s">
        <v>863</v>
      </c>
      <c r="E275" s="272">
        <v>41058</v>
      </c>
      <c r="F275" s="238"/>
      <c r="G275" s="238"/>
      <c r="H275" s="272">
        <v>40909</v>
      </c>
      <c r="I275" s="272">
        <v>50405</v>
      </c>
      <c r="J275" s="269"/>
      <c r="K275" s="269" t="s">
        <v>1620</v>
      </c>
      <c r="L275" s="273"/>
      <c r="M275" s="238">
        <v>1</v>
      </c>
      <c r="N275" s="269" t="s">
        <v>1621</v>
      </c>
      <c r="O275" s="269" t="s">
        <v>82</v>
      </c>
      <c r="P275" s="269" t="s">
        <v>1622</v>
      </c>
      <c r="Q275" s="269"/>
      <c r="R275" s="274">
        <v>1010200296</v>
      </c>
      <c r="S275" s="238">
        <v>306</v>
      </c>
      <c r="T275" s="269" t="s">
        <v>131</v>
      </c>
      <c r="U275" s="269">
        <v>361</v>
      </c>
      <c r="V275" s="275">
        <v>361</v>
      </c>
      <c r="W275" s="269">
        <v>0</v>
      </c>
      <c r="X275" s="276">
        <v>38322</v>
      </c>
      <c r="Y275" s="293"/>
      <c r="Z275" s="277">
        <v>206730.21</v>
      </c>
      <c r="AA275" s="277"/>
      <c r="AB275" s="278">
        <v>206730.21</v>
      </c>
      <c r="AC275" s="278">
        <v>120894.17096038781</v>
      </c>
      <c r="AD275" s="278">
        <v>85836.03903961218</v>
      </c>
      <c r="AE275" s="278">
        <v>78964.120701662046</v>
      </c>
      <c r="AF275" s="278">
        <v>572.65986149584489</v>
      </c>
      <c r="AG275" s="278">
        <v>572.65986149584489</v>
      </c>
      <c r="AH275" s="278">
        <v>0</v>
      </c>
      <c r="AI275" s="279">
        <v>572.65986149584489</v>
      </c>
      <c r="AJ275" s="277"/>
      <c r="AK275" s="280" t="e">
        <v>#REF!</v>
      </c>
      <c r="AL275" s="280" t="e">
        <v>#REF!</v>
      </c>
      <c r="AM275" s="281">
        <v>6871.9183379501392</v>
      </c>
      <c r="AN275" s="281">
        <v>6871.9183379501392</v>
      </c>
      <c r="AO275" s="281">
        <v>85836.03903961218</v>
      </c>
      <c r="AP275" s="282">
        <v>85263.379178116331</v>
      </c>
      <c r="AQ275" s="282">
        <v>84690.719316620482</v>
      </c>
      <c r="AR275" s="282">
        <v>84118.059455124632</v>
      </c>
      <c r="AS275" s="282">
        <v>83545.399593628783</v>
      </c>
      <c r="AT275" s="282">
        <v>82972.739732132934</v>
      </c>
      <c r="AU275" s="282">
        <v>82400.079870637084</v>
      </c>
      <c r="AV275" s="282">
        <v>81827.420009141235</v>
      </c>
      <c r="AW275" s="282">
        <v>81254.760147645386</v>
      </c>
      <c r="AX275" s="282">
        <v>80682.100286149536</v>
      </c>
      <c r="AY275" s="282">
        <v>80109.440424653687</v>
      </c>
      <c r="AZ275" s="282">
        <v>79536.780563157838</v>
      </c>
      <c r="BA275" s="282">
        <v>78964.120701661988</v>
      </c>
      <c r="BB275" s="281">
        <v>82400.07987063707</v>
      </c>
      <c r="BC275" s="281">
        <v>82400.079870637113</v>
      </c>
      <c r="BD275" s="283"/>
      <c r="BE275" s="284">
        <v>0.02</v>
      </c>
      <c r="BF275" s="280">
        <v>0</v>
      </c>
      <c r="BG275" s="285"/>
      <c r="BH275" s="286"/>
      <c r="BI275" s="285"/>
      <c r="BJ275" s="280">
        <v>0</v>
      </c>
      <c r="BK275" s="280">
        <v>0</v>
      </c>
      <c r="BL275" s="283"/>
      <c r="BM275" s="287">
        <v>0</v>
      </c>
      <c r="BN275" s="280">
        <v>0</v>
      </c>
      <c r="BO275" s="280">
        <v>0</v>
      </c>
      <c r="BP275" s="280" t="e">
        <v>#REF!</v>
      </c>
      <c r="BQ275" s="288" t="e">
        <v>#REF!</v>
      </c>
      <c r="BR275" s="289"/>
      <c r="BS275" s="290" t="e">
        <v>#REF!</v>
      </c>
      <c r="BU275" s="291">
        <v>6871.92</v>
      </c>
      <c r="BV275" s="291">
        <v>1.6620498608972412E-3</v>
      </c>
      <c r="BW275" s="292">
        <v>0</v>
      </c>
      <c r="BX275" s="238" t="s">
        <v>859</v>
      </c>
      <c r="BY275" s="435">
        <f t="shared" si="8"/>
        <v>0.58479199029685991</v>
      </c>
      <c r="BZ275" s="435">
        <v>0.61803298752677682</v>
      </c>
      <c r="CA275" s="436">
        <f t="shared" si="9"/>
        <v>3.3240997229916913E-2</v>
      </c>
    </row>
    <row r="276" spans="1:79" s="268" customFormat="1" ht="31.5">
      <c r="A276" s="269">
        <v>263</v>
      </c>
      <c r="B276" s="269" t="s">
        <v>862</v>
      </c>
      <c r="C276" s="269" t="s">
        <v>95</v>
      </c>
      <c r="D276" s="271" t="s">
        <v>863</v>
      </c>
      <c r="E276" s="272">
        <v>41058</v>
      </c>
      <c r="F276" s="238"/>
      <c r="G276" s="238"/>
      <c r="H276" s="272">
        <v>40909</v>
      </c>
      <c r="I276" s="272">
        <v>50405</v>
      </c>
      <c r="J276" s="269"/>
      <c r="K276" s="269" t="s">
        <v>1623</v>
      </c>
      <c r="L276" s="273"/>
      <c r="M276" s="238">
        <v>1</v>
      </c>
      <c r="N276" s="269" t="s">
        <v>1624</v>
      </c>
      <c r="O276" s="269" t="s">
        <v>82</v>
      </c>
      <c r="P276" s="269" t="s">
        <v>1625</v>
      </c>
      <c r="Q276" s="269"/>
      <c r="R276" s="274">
        <v>1010200297</v>
      </c>
      <c r="S276" s="238">
        <v>307</v>
      </c>
      <c r="T276" s="269" t="s">
        <v>131</v>
      </c>
      <c r="U276" s="269">
        <v>361</v>
      </c>
      <c r="V276" s="275">
        <v>361</v>
      </c>
      <c r="W276" s="269">
        <v>0</v>
      </c>
      <c r="X276" s="276">
        <v>32782</v>
      </c>
      <c r="Y276" s="293"/>
      <c r="Z276" s="277">
        <v>1481226.92</v>
      </c>
      <c r="AA276" s="277"/>
      <c r="AB276" s="278">
        <v>1481226.92</v>
      </c>
      <c r="AC276" s="278">
        <v>1309544.1708753463</v>
      </c>
      <c r="AD276" s="278">
        <v>171682.74912465364</v>
      </c>
      <c r="AE276" s="278">
        <v>122445.28918005529</v>
      </c>
      <c r="AF276" s="278">
        <v>4103.1216620498617</v>
      </c>
      <c r="AG276" s="278">
        <v>4103.1216620498617</v>
      </c>
      <c r="AH276" s="278">
        <v>0</v>
      </c>
      <c r="AI276" s="279">
        <v>4103.1216620498617</v>
      </c>
      <c r="AJ276" s="277"/>
      <c r="AK276" s="280" t="e">
        <v>#REF!</v>
      </c>
      <c r="AL276" s="280" t="e">
        <v>#REF!</v>
      </c>
      <c r="AM276" s="281">
        <v>49237.45994459834</v>
      </c>
      <c r="AN276" s="281">
        <v>49237.45994459834</v>
      </c>
      <c r="AO276" s="281">
        <v>171682.74912465364</v>
      </c>
      <c r="AP276" s="282">
        <v>167579.62746260376</v>
      </c>
      <c r="AQ276" s="282">
        <v>163476.50580055389</v>
      </c>
      <c r="AR276" s="282">
        <v>159373.38413850401</v>
      </c>
      <c r="AS276" s="282">
        <v>155270.26247645414</v>
      </c>
      <c r="AT276" s="282">
        <v>151167.14081440427</v>
      </c>
      <c r="AU276" s="282">
        <v>147064.01915235439</v>
      </c>
      <c r="AV276" s="282">
        <v>142960.89749030452</v>
      </c>
      <c r="AW276" s="282">
        <v>138857.77582825464</v>
      </c>
      <c r="AX276" s="282">
        <v>134754.65416620477</v>
      </c>
      <c r="AY276" s="282">
        <v>130651.53250415491</v>
      </c>
      <c r="AZ276" s="282">
        <v>126548.41084210505</v>
      </c>
      <c r="BA276" s="282">
        <v>122445.28918005519</v>
      </c>
      <c r="BB276" s="281">
        <v>147064.01915235439</v>
      </c>
      <c r="BC276" s="281">
        <v>147064.01915235445</v>
      </c>
      <c r="BD276" s="283"/>
      <c r="BE276" s="284">
        <v>0.02</v>
      </c>
      <c r="BF276" s="280">
        <v>0</v>
      </c>
      <c r="BG276" s="285"/>
      <c r="BH276" s="286"/>
      <c r="BI276" s="285"/>
      <c r="BJ276" s="280">
        <v>0</v>
      </c>
      <c r="BK276" s="280">
        <v>0</v>
      </c>
      <c r="BL276" s="283"/>
      <c r="BM276" s="287">
        <v>0</v>
      </c>
      <c r="BN276" s="280">
        <v>0</v>
      </c>
      <c r="BO276" s="280">
        <v>0</v>
      </c>
      <c r="BP276" s="280" t="e">
        <v>#REF!</v>
      </c>
      <c r="BQ276" s="288" t="e">
        <v>#REF!</v>
      </c>
      <c r="BR276" s="289"/>
      <c r="BS276" s="290" t="e">
        <v>#REF!</v>
      </c>
      <c r="BU276" s="291">
        <v>49237.440000000002</v>
      </c>
      <c r="BV276" s="291">
        <v>-1.9944598338042852E-2</v>
      </c>
      <c r="BW276" s="292">
        <v>0</v>
      </c>
      <c r="BX276" s="238" t="s">
        <v>859</v>
      </c>
      <c r="BY276" s="435">
        <f t="shared" si="8"/>
        <v>0.88409422836802509</v>
      </c>
      <c r="BZ276" s="435">
        <v>0.91733522559794201</v>
      </c>
      <c r="CA276" s="436">
        <f t="shared" si="9"/>
        <v>3.3240997229916913E-2</v>
      </c>
    </row>
    <row r="277" spans="1:79" s="268" customFormat="1" ht="31.5">
      <c r="A277" s="269">
        <v>264</v>
      </c>
      <c r="B277" s="269" t="s">
        <v>862</v>
      </c>
      <c r="C277" s="269" t="s">
        <v>95</v>
      </c>
      <c r="D277" s="271" t="s">
        <v>863</v>
      </c>
      <c r="E277" s="272">
        <v>41058</v>
      </c>
      <c r="F277" s="238"/>
      <c r="G277" s="238"/>
      <c r="H277" s="272">
        <v>40909</v>
      </c>
      <c r="I277" s="272">
        <v>50405</v>
      </c>
      <c r="J277" s="269"/>
      <c r="K277" s="269" t="s">
        <v>1626</v>
      </c>
      <c r="L277" s="273"/>
      <c r="M277" s="238">
        <v>1</v>
      </c>
      <c r="N277" s="269" t="s">
        <v>1627</v>
      </c>
      <c r="O277" s="269" t="s">
        <v>82</v>
      </c>
      <c r="P277" s="269" t="s">
        <v>1628</v>
      </c>
      <c r="Q277" s="269"/>
      <c r="R277" s="274">
        <v>1010200298</v>
      </c>
      <c r="S277" s="238">
        <v>308</v>
      </c>
      <c r="T277" s="269" t="s">
        <v>131</v>
      </c>
      <c r="U277" s="269">
        <v>361</v>
      </c>
      <c r="V277" s="275">
        <v>361</v>
      </c>
      <c r="W277" s="269">
        <v>0</v>
      </c>
      <c r="X277" s="276">
        <v>33970</v>
      </c>
      <c r="Y277" s="293"/>
      <c r="Z277" s="277">
        <v>437542.36</v>
      </c>
      <c r="AA277" s="277"/>
      <c r="AB277" s="278">
        <v>437542.36</v>
      </c>
      <c r="AC277" s="278">
        <v>344447.32284764544</v>
      </c>
      <c r="AD277" s="278">
        <v>93095.037152354547</v>
      </c>
      <c r="AE277" s="278">
        <v>78550.692775623247</v>
      </c>
      <c r="AF277" s="278">
        <v>1212.0286980609417</v>
      </c>
      <c r="AG277" s="278">
        <v>1212.0286980609417</v>
      </c>
      <c r="AH277" s="278">
        <v>0</v>
      </c>
      <c r="AI277" s="279">
        <v>1212.0286980609417</v>
      </c>
      <c r="AJ277" s="277"/>
      <c r="AK277" s="280" t="e">
        <v>#REF!</v>
      </c>
      <c r="AL277" s="280" t="e">
        <v>#REF!</v>
      </c>
      <c r="AM277" s="281">
        <v>14544.3443767313</v>
      </c>
      <c r="AN277" s="281">
        <v>14544.3443767313</v>
      </c>
      <c r="AO277" s="281">
        <v>93095.037152354547</v>
      </c>
      <c r="AP277" s="282">
        <v>91883.008454293609</v>
      </c>
      <c r="AQ277" s="282">
        <v>90670.979756232671</v>
      </c>
      <c r="AR277" s="282">
        <v>89458.951058171733</v>
      </c>
      <c r="AS277" s="282">
        <v>88246.922360110795</v>
      </c>
      <c r="AT277" s="282">
        <v>87034.893662049857</v>
      </c>
      <c r="AU277" s="282">
        <v>85822.864963988919</v>
      </c>
      <c r="AV277" s="282">
        <v>84610.836265927981</v>
      </c>
      <c r="AW277" s="282">
        <v>83398.807567867043</v>
      </c>
      <c r="AX277" s="282">
        <v>82186.778869806105</v>
      </c>
      <c r="AY277" s="282">
        <v>80974.750171745167</v>
      </c>
      <c r="AZ277" s="282">
        <v>79762.721473684229</v>
      </c>
      <c r="BA277" s="282">
        <v>78550.692775623291</v>
      </c>
      <c r="BB277" s="281">
        <v>85822.864963988919</v>
      </c>
      <c r="BC277" s="281">
        <v>85822.86496398889</v>
      </c>
      <c r="BD277" s="283"/>
      <c r="BE277" s="284">
        <v>0.02</v>
      </c>
      <c r="BF277" s="280">
        <v>0</v>
      </c>
      <c r="BG277" s="285"/>
      <c r="BH277" s="286"/>
      <c r="BI277" s="285"/>
      <c r="BJ277" s="280">
        <v>0</v>
      </c>
      <c r="BK277" s="280">
        <v>0</v>
      </c>
      <c r="BL277" s="283"/>
      <c r="BM277" s="287">
        <v>0</v>
      </c>
      <c r="BN277" s="280">
        <v>0</v>
      </c>
      <c r="BO277" s="280">
        <v>0</v>
      </c>
      <c r="BP277" s="280" t="e">
        <v>#REF!</v>
      </c>
      <c r="BQ277" s="288" t="e">
        <v>#REF!</v>
      </c>
      <c r="BR277" s="289"/>
      <c r="BS277" s="290" t="e">
        <v>#REF!</v>
      </c>
      <c r="BU277" s="291">
        <v>14544.36</v>
      </c>
      <c r="BV277" s="291">
        <v>1.562326870043762E-2</v>
      </c>
      <c r="BW277" s="292">
        <v>0</v>
      </c>
      <c r="BX277" s="238" t="s">
        <v>859</v>
      </c>
      <c r="BY277" s="435">
        <f t="shared" si="8"/>
        <v>0.78723194446280687</v>
      </c>
      <c r="BZ277" s="435">
        <v>0.82047294169272378</v>
      </c>
      <c r="CA277" s="436">
        <f t="shared" si="9"/>
        <v>3.3240997229916913E-2</v>
      </c>
    </row>
    <row r="278" spans="1:79" s="268" customFormat="1" ht="31.5">
      <c r="A278" s="269">
        <v>265</v>
      </c>
      <c r="B278" s="269" t="s">
        <v>862</v>
      </c>
      <c r="C278" s="269" t="s">
        <v>95</v>
      </c>
      <c r="D278" s="271" t="s">
        <v>863</v>
      </c>
      <c r="E278" s="272">
        <v>41058</v>
      </c>
      <c r="F278" s="238"/>
      <c r="G278" s="238"/>
      <c r="H278" s="272">
        <v>40909</v>
      </c>
      <c r="I278" s="272">
        <v>50405</v>
      </c>
      <c r="J278" s="269"/>
      <c r="K278" s="269" t="s">
        <v>1629</v>
      </c>
      <c r="L278" s="273"/>
      <c r="M278" s="238">
        <v>1</v>
      </c>
      <c r="N278" s="269" t="s">
        <v>1630</v>
      </c>
      <c r="O278" s="269" t="s">
        <v>82</v>
      </c>
      <c r="P278" s="269" t="s">
        <v>1631</v>
      </c>
      <c r="Q278" s="269"/>
      <c r="R278" s="274">
        <v>1010200299</v>
      </c>
      <c r="S278" s="238">
        <v>309</v>
      </c>
      <c r="T278" s="269" t="s">
        <v>131</v>
      </c>
      <c r="U278" s="269">
        <v>361</v>
      </c>
      <c r="V278" s="275">
        <v>361</v>
      </c>
      <c r="W278" s="269">
        <v>0</v>
      </c>
      <c r="X278" s="276">
        <v>32051</v>
      </c>
      <c r="Y278" s="293"/>
      <c r="Z278" s="277">
        <v>1056980.33</v>
      </c>
      <c r="AA278" s="277"/>
      <c r="AB278" s="278">
        <v>1056980.33</v>
      </c>
      <c r="AC278" s="278">
        <v>994579.14699861477</v>
      </c>
      <c r="AD278" s="278">
        <v>62401.183001385303</v>
      </c>
      <c r="AE278" s="278">
        <v>27266.102779778652</v>
      </c>
      <c r="AF278" s="278">
        <v>2927.9233518005544</v>
      </c>
      <c r="AG278" s="278">
        <v>2927.9233518005544</v>
      </c>
      <c r="AH278" s="278">
        <v>0</v>
      </c>
      <c r="AI278" s="279">
        <v>2927.9233518005544</v>
      </c>
      <c r="AJ278" s="277"/>
      <c r="AK278" s="280" t="e">
        <v>#REF!</v>
      </c>
      <c r="AL278" s="280" t="e">
        <v>#REF!</v>
      </c>
      <c r="AM278" s="281">
        <v>35135.080221606651</v>
      </c>
      <c r="AN278" s="281">
        <v>35135.080221606651</v>
      </c>
      <c r="AO278" s="281">
        <v>62401.183001385303</v>
      </c>
      <c r="AP278" s="282">
        <v>59473.259649584747</v>
      </c>
      <c r="AQ278" s="282">
        <v>56545.33629778419</v>
      </c>
      <c r="AR278" s="282">
        <v>53617.412945983633</v>
      </c>
      <c r="AS278" s="282">
        <v>50689.489594183076</v>
      </c>
      <c r="AT278" s="282">
        <v>47761.56624238252</v>
      </c>
      <c r="AU278" s="282">
        <v>44833.642890581963</v>
      </c>
      <c r="AV278" s="282">
        <v>41905.719538781406</v>
      </c>
      <c r="AW278" s="282">
        <v>38977.79618698085</v>
      </c>
      <c r="AX278" s="282">
        <v>36049.872835180293</v>
      </c>
      <c r="AY278" s="282">
        <v>33121.949483379736</v>
      </c>
      <c r="AZ278" s="282">
        <v>30194.026131579183</v>
      </c>
      <c r="BA278" s="282">
        <v>27266.10277977863</v>
      </c>
      <c r="BB278" s="281">
        <v>44833.64289058197</v>
      </c>
      <c r="BC278" s="281">
        <v>44833.642890581978</v>
      </c>
      <c r="BD278" s="283"/>
      <c r="BE278" s="284">
        <v>0.02</v>
      </c>
      <c r="BF278" s="280">
        <v>0</v>
      </c>
      <c r="BG278" s="285"/>
      <c r="BH278" s="286"/>
      <c r="BI278" s="285"/>
      <c r="BJ278" s="280">
        <v>0</v>
      </c>
      <c r="BK278" s="280">
        <v>0</v>
      </c>
      <c r="BL278" s="283"/>
      <c r="BM278" s="287">
        <v>0</v>
      </c>
      <c r="BN278" s="280">
        <v>0</v>
      </c>
      <c r="BO278" s="280">
        <v>0</v>
      </c>
      <c r="BP278" s="280" t="e">
        <v>#REF!</v>
      </c>
      <c r="BQ278" s="288" t="e">
        <v>#REF!</v>
      </c>
      <c r="BR278" s="289"/>
      <c r="BS278" s="290" t="e">
        <v>#REF!</v>
      </c>
      <c r="BU278" s="291">
        <v>35135.040000000001</v>
      </c>
      <c r="BV278" s="291">
        <v>-4.0221606650447939E-2</v>
      </c>
      <c r="BW278" s="292">
        <v>0</v>
      </c>
      <c r="BX278" s="238" t="s">
        <v>859</v>
      </c>
      <c r="BY278" s="435">
        <f t="shared" si="8"/>
        <v>0.94096277742331746</v>
      </c>
      <c r="BZ278" s="435">
        <v>0.97420377465323438</v>
      </c>
      <c r="CA278" s="436">
        <f t="shared" si="9"/>
        <v>3.3240997229916913E-2</v>
      </c>
    </row>
    <row r="279" spans="1:79" s="268" customFormat="1" ht="31.5">
      <c r="A279" s="269">
        <v>266</v>
      </c>
      <c r="B279" s="269" t="s">
        <v>862</v>
      </c>
      <c r="C279" s="269" t="s">
        <v>95</v>
      </c>
      <c r="D279" s="271" t="s">
        <v>863</v>
      </c>
      <c r="E279" s="272">
        <v>41058</v>
      </c>
      <c r="F279" s="238"/>
      <c r="G279" s="238"/>
      <c r="H279" s="272">
        <v>40909</v>
      </c>
      <c r="I279" s="272">
        <v>50405</v>
      </c>
      <c r="J279" s="269"/>
      <c r="K279" s="269" t="s">
        <v>1632</v>
      </c>
      <c r="L279" s="273"/>
      <c r="M279" s="238">
        <v>1</v>
      </c>
      <c r="N279" s="269" t="s">
        <v>1633</v>
      </c>
      <c r="O279" s="269" t="s">
        <v>82</v>
      </c>
      <c r="P279" s="269" t="s">
        <v>1634</v>
      </c>
      <c r="Q279" s="269"/>
      <c r="R279" s="274">
        <v>1010200300</v>
      </c>
      <c r="S279" s="238">
        <v>310</v>
      </c>
      <c r="T279" s="269" t="s">
        <v>131</v>
      </c>
      <c r="U279" s="269">
        <v>361</v>
      </c>
      <c r="V279" s="275">
        <v>361</v>
      </c>
      <c r="W279" s="269">
        <v>0</v>
      </c>
      <c r="X279" s="276">
        <v>29921</v>
      </c>
      <c r="Y279" s="293"/>
      <c r="Z279" s="277">
        <v>509140.04</v>
      </c>
      <c r="AA279" s="277"/>
      <c r="AB279" s="278">
        <v>509140.04</v>
      </c>
      <c r="AC279" s="278">
        <v>509140.04</v>
      </c>
      <c r="AD279" s="278">
        <v>0</v>
      </c>
      <c r="AE279" s="278">
        <v>0</v>
      </c>
      <c r="AF279" s="278">
        <v>1410.3602216066481</v>
      </c>
      <c r="AG279" s="278">
        <v>1410.3602216066481</v>
      </c>
      <c r="AH279" s="278">
        <v>0</v>
      </c>
      <c r="AI279" s="279">
        <v>1410.3602216066481</v>
      </c>
      <c r="AJ279" s="277"/>
      <c r="AK279" s="280" t="e">
        <v>#REF!</v>
      </c>
      <c r="AL279" s="280" t="e">
        <v>#REF!</v>
      </c>
      <c r="AM279" s="281">
        <v>0</v>
      </c>
      <c r="AN279" s="281">
        <v>0</v>
      </c>
      <c r="AO279" s="281">
        <v>0</v>
      </c>
      <c r="AP279" s="282">
        <v>0</v>
      </c>
      <c r="AQ279" s="282">
        <v>0</v>
      </c>
      <c r="AR279" s="282">
        <v>0</v>
      </c>
      <c r="AS279" s="282">
        <v>0</v>
      </c>
      <c r="AT279" s="282">
        <v>0</v>
      </c>
      <c r="AU279" s="282">
        <v>0</v>
      </c>
      <c r="AV279" s="282">
        <v>0</v>
      </c>
      <c r="AW279" s="282">
        <v>0</v>
      </c>
      <c r="AX279" s="282">
        <v>0</v>
      </c>
      <c r="AY279" s="282">
        <v>0</v>
      </c>
      <c r="AZ279" s="282">
        <v>0</v>
      </c>
      <c r="BA279" s="282">
        <v>0</v>
      </c>
      <c r="BB279" s="281">
        <v>0</v>
      </c>
      <c r="BC279" s="281">
        <v>0</v>
      </c>
      <c r="BD279" s="283"/>
      <c r="BE279" s="284">
        <v>0.02</v>
      </c>
      <c r="BF279" s="280">
        <v>0</v>
      </c>
      <c r="BG279" s="285"/>
      <c r="BH279" s="286"/>
      <c r="BI279" s="285"/>
      <c r="BJ279" s="280">
        <v>0</v>
      </c>
      <c r="BK279" s="280">
        <v>0</v>
      </c>
      <c r="BL279" s="283"/>
      <c r="BM279" s="287">
        <v>0</v>
      </c>
      <c r="BN279" s="280">
        <v>0</v>
      </c>
      <c r="BO279" s="280">
        <v>0</v>
      </c>
      <c r="BP279" s="280" t="e">
        <v>#REF!</v>
      </c>
      <c r="BQ279" s="288" t="e">
        <v>#REF!</v>
      </c>
      <c r="BR279" s="289"/>
      <c r="BS279" s="290" t="e">
        <v>#REF!</v>
      </c>
      <c r="BU279" s="291"/>
      <c r="BV279" s="291">
        <v>0</v>
      </c>
      <c r="BW279" s="292">
        <v>0</v>
      </c>
      <c r="BX279" s="238" t="s">
        <v>859</v>
      </c>
      <c r="BY279" s="435">
        <f t="shared" si="8"/>
        <v>1</v>
      </c>
      <c r="BZ279" s="435">
        <v>1</v>
      </c>
      <c r="CA279" s="436">
        <f t="shared" si="9"/>
        <v>0</v>
      </c>
    </row>
    <row r="280" spans="1:79" s="268" customFormat="1" ht="31.5">
      <c r="A280" s="269">
        <v>267</v>
      </c>
      <c r="B280" s="269" t="s">
        <v>862</v>
      </c>
      <c r="C280" s="269" t="s">
        <v>95</v>
      </c>
      <c r="D280" s="271" t="s">
        <v>863</v>
      </c>
      <c r="E280" s="272">
        <v>41058</v>
      </c>
      <c r="F280" s="238"/>
      <c r="G280" s="238"/>
      <c r="H280" s="272">
        <v>40909</v>
      </c>
      <c r="I280" s="272">
        <v>50405</v>
      </c>
      <c r="J280" s="269"/>
      <c r="K280" s="269" t="s">
        <v>1635</v>
      </c>
      <c r="L280" s="273"/>
      <c r="M280" s="238">
        <v>1</v>
      </c>
      <c r="N280" s="269" t="s">
        <v>1636</v>
      </c>
      <c r="O280" s="269" t="s">
        <v>82</v>
      </c>
      <c r="P280" s="269" t="s">
        <v>1637</v>
      </c>
      <c r="Q280" s="269"/>
      <c r="R280" s="274">
        <v>1010200301</v>
      </c>
      <c r="S280" s="238">
        <v>311</v>
      </c>
      <c r="T280" s="269" t="s">
        <v>131</v>
      </c>
      <c r="U280" s="269">
        <v>361</v>
      </c>
      <c r="V280" s="275">
        <v>361</v>
      </c>
      <c r="W280" s="269">
        <v>0</v>
      </c>
      <c r="X280" s="276">
        <v>24108</v>
      </c>
      <c r="Y280" s="293"/>
      <c r="Z280" s="277">
        <v>500376.22</v>
      </c>
      <c r="AA280" s="277"/>
      <c r="AB280" s="278">
        <v>500376.22</v>
      </c>
      <c r="AC280" s="278">
        <v>500376.22</v>
      </c>
      <c r="AD280" s="278">
        <v>0</v>
      </c>
      <c r="AE280" s="278">
        <v>0</v>
      </c>
      <c r="AF280" s="278">
        <v>1386.0837119113573</v>
      </c>
      <c r="AG280" s="278">
        <v>1386.0837119113573</v>
      </c>
      <c r="AH280" s="278">
        <v>0</v>
      </c>
      <c r="AI280" s="279">
        <v>1386.0837119113573</v>
      </c>
      <c r="AJ280" s="277"/>
      <c r="AK280" s="280" t="e">
        <v>#REF!</v>
      </c>
      <c r="AL280" s="280" t="e">
        <v>#REF!</v>
      </c>
      <c r="AM280" s="281">
        <v>0</v>
      </c>
      <c r="AN280" s="281">
        <v>0</v>
      </c>
      <c r="AO280" s="281">
        <v>0</v>
      </c>
      <c r="AP280" s="282">
        <v>0</v>
      </c>
      <c r="AQ280" s="282">
        <v>0</v>
      </c>
      <c r="AR280" s="282">
        <v>0</v>
      </c>
      <c r="AS280" s="282">
        <v>0</v>
      </c>
      <c r="AT280" s="282">
        <v>0</v>
      </c>
      <c r="AU280" s="282">
        <v>0</v>
      </c>
      <c r="AV280" s="282">
        <v>0</v>
      </c>
      <c r="AW280" s="282">
        <v>0</v>
      </c>
      <c r="AX280" s="282">
        <v>0</v>
      </c>
      <c r="AY280" s="282">
        <v>0</v>
      </c>
      <c r="AZ280" s="282">
        <v>0</v>
      </c>
      <c r="BA280" s="282">
        <v>0</v>
      </c>
      <c r="BB280" s="281">
        <v>0</v>
      </c>
      <c r="BC280" s="281">
        <v>0</v>
      </c>
      <c r="BD280" s="283"/>
      <c r="BE280" s="284">
        <v>0.02</v>
      </c>
      <c r="BF280" s="280">
        <v>0</v>
      </c>
      <c r="BG280" s="285"/>
      <c r="BH280" s="286"/>
      <c r="BI280" s="285"/>
      <c r="BJ280" s="280">
        <v>0</v>
      </c>
      <c r="BK280" s="280">
        <v>0</v>
      </c>
      <c r="BL280" s="283"/>
      <c r="BM280" s="287">
        <v>0</v>
      </c>
      <c r="BN280" s="280">
        <v>0</v>
      </c>
      <c r="BO280" s="280">
        <v>0</v>
      </c>
      <c r="BP280" s="280" t="e">
        <v>#REF!</v>
      </c>
      <c r="BQ280" s="288" t="e">
        <v>#REF!</v>
      </c>
      <c r="BR280" s="289"/>
      <c r="BS280" s="290" t="e">
        <v>#REF!</v>
      </c>
      <c r="BU280" s="291"/>
      <c r="BV280" s="291">
        <v>0</v>
      </c>
      <c r="BW280" s="292">
        <v>0</v>
      </c>
      <c r="BX280" s="238" t="s">
        <v>859</v>
      </c>
      <c r="BY280" s="435">
        <f t="shared" si="8"/>
        <v>1</v>
      </c>
      <c r="BZ280" s="435">
        <v>1</v>
      </c>
      <c r="CA280" s="436">
        <f t="shared" si="9"/>
        <v>0</v>
      </c>
    </row>
    <row r="281" spans="1:79" s="268" customFormat="1" ht="31.5">
      <c r="A281" s="269">
        <v>268</v>
      </c>
      <c r="B281" s="269" t="s">
        <v>862</v>
      </c>
      <c r="C281" s="269" t="s">
        <v>95</v>
      </c>
      <c r="D281" s="271" t="s">
        <v>863</v>
      </c>
      <c r="E281" s="272">
        <v>41058</v>
      </c>
      <c r="F281" s="238"/>
      <c r="G281" s="238"/>
      <c r="H281" s="272">
        <v>40909</v>
      </c>
      <c r="I281" s="272">
        <v>50405</v>
      </c>
      <c r="J281" s="269"/>
      <c r="K281" s="269" t="s">
        <v>1638</v>
      </c>
      <c r="L281" s="302"/>
      <c r="M281" s="238">
        <v>1</v>
      </c>
      <c r="N281" s="269" t="s">
        <v>1639</v>
      </c>
      <c r="O281" s="269" t="s">
        <v>82</v>
      </c>
      <c r="P281" s="269" t="s">
        <v>1640</v>
      </c>
      <c r="Q281" s="269"/>
      <c r="R281" s="274">
        <v>1010200302</v>
      </c>
      <c r="S281" s="238">
        <v>312</v>
      </c>
      <c r="T281" s="269" t="s">
        <v>131</v>
      </c>
      <c r="U281" s="269">
        <v>361</v>
      </c>
      <c r="V281" s="275">
        <v>361</v>
      </c>
      <c r="W281" s="269">
        <v>0</v>
      </c>
      <c r="X281" s="276">
        <v>31352</v>
      </c>
      <c r="Y281" s="293"/>
      <c r="Z281" s="277">
        <v>2419600.02</v>
      </c>
      <c r="AA281" s="277"/>
      <c r="AB281" s="278">
        <v>2419600.02</v>
      </c>
      <c r="AC281" s="278">
        <v>2416685.775515235</v>
      </c>
      <c r="AD281" s="278">
        <v>2914.2444847649895</v>
      </c>
      <c r="AE281" s="278">
        <v>0</v>
      </c>
      <c r="AF281" s="278">
        <v>6702.4931301939059</v>
      </c>
      <c r="AG281" s="278">
        <v>6702.4931301939059</v>
      </c>
      <c r="AH281" s="278">
        <v>0</v>
      </c>
      <c r="AI281" s="279">
        <v>6702.4931301939059</v>
      </c>
      <c r="AJ281" s="277"/>
      <c r="AK281" s="280" t="e">
        <v>#REF!</v>
      </c>
      <c r="AL281" s="280" t="e">
        <v>#REF!</v>
      </c>
      <c r="AM281" s="281">
        <v>2914.2444847649895</v>
      </c>
      <c r="AN281" s="281">
        <v>2914.2444847649895</v>
      </c>
      <c r="AO281" s="281">
        <v>2914.2444847649895</v>
      </c>
      <c r="AP281" s="282">
        <v>0</v>
      </c>
      <c r="AQ281" s="282">
        <v>0</v>
      </c>
      <c r="AR281" s="282">
        <v>0</v>
      </c>
      <c r="AS281" s="282">
        <v>0</v>
      </c>
      <c r="AT281" s="282">
        <v>0</v>
      </c>
      <c r="AU281" s="282">
        <v>0</v>
      </c>
      <c r="AV281" s="282">
        <v>0</v>
      </c>
      <c r="AW281" s="282">
        <v>0</v>
      </c>
      <c r="AX281" s="282">
        <v>0</v>
      </c>
      <c r="AY281" s="282">
        <v>0</v>
      </c>
      <c r="AZ281" s="282">
        <v>0</v>
      </c>
      <c r="BA281" s="282">
        <v>0</v>
      </c>
      <c r="BB281" s="281">
        <v>224.17265267422997</v>
      </c>
      <c r="BC281" s="281">
        <v>1457.1222423824947</v>
      </c>
      <c r="BD281" s="283"/>
      <c r="BE281" s="284">
        <v>0.02</v>
      </c>
      <c r="BF281" s="280">
        <v>0</v>
      </c>
      <c r="BG281" s="285"/>
      <c r="BH281" s="286"/>
      <c r="BI281" s="285"/>
      <c r="BJ281" s="280">
        <v>0</v>
      </c>
      <c r="BK281" s="280">
        <v>0</v>
      </c>
      <c r="BL281" s="283"/>
      <c r="BM281" s="287">
        <v>0</v>
      </c>
      <c r="BN281" s="280">
        <v>0</v>
      </c>
      <c r="BO281" s="280">
        <v>0</v>
      </c>
      <c r="BP281" s="280" t="e">
        <v>#REF!</v>
      </c>
      <c r="BQ281" s="288" t="e">
        <v>#REF!</v>
      </c>
      <c r="BR281" s="289"/>
      <c r="BS281" s="290" t="e">
        <v>#REF!</v>
      </c>
      <c r="BU281" s="291">
        <v>2914.38</v>
      </c>
      <c r="BV281" s="291">
        <v>0.13551523501064366</v>
      </c>
      <c r="BW281" s="292">
        <v>0</v>
      </c>
      <c r="BX281" s="238" t="s">
        <v>859</v>
      </c>
      <c r="BY281" s="435">
        <f t="shared" si="8"/>
        <v>0.99879556767206301</v>
      </c>
      <c r="BZ281" s="435">
        <v>1</v>
      </c>
      <c r="CA281" s="436">
        <f t="shared" si="9"/>
        <v>1.2044323279369884E-3</v>
      </c>
    </row>
    <row r="282" spans="1:79" s="268" customFormat="1" ht="31.5">
      <c r="A282" s="269">
        <v>269</v>
      </c>
      <c r="B282" s="269" t="s">
        <v>862</v>
      </c>
      <c r="C282" s="269" t="s">
        <v>95</v>
      </c>
      <c r="D282" s="271" t="s">
        <v>863</v>
      </c>
      <c r="E282" s="272">
        <v>41058</v>
      </c>
      <c r="F282" s="238"/>
      <c r="G282" s="238"/>
      <c r="H282" s="272">
        <v>40909</v>
      </c>
      <c r="I282" s="272">
        <v>50405</v>
      </c>
      <c r="J282" s="269"/>
      <c r="K282" s="269" t="s">
        <v>1641</v>
      </c>
      <c r="L282" s="273"/>
      <c r="M282" s="238">
        <v>1</v>
      </c>
      <c r="N282" s="269" t="s">
        <v>1642</v>
      </c>
      <c r="O282" s="269" t="s">
        <v>82</v>
      </c>
      <c r="P282" s="269" t="s">
        <v>1643</v>
      </c>
      <c r="Q282" s="269"/>
      <c r="R282" s="274">
        <v>1010200303</v>
      </c>
      <c r="S282" s="238">
        <v>313</v>
      </c>
      <c r="T282" s="269" t="s">
        <v>131</v>
      </c>
      <c r="U282" s="269">
        <v>361</v>
      </c>
      <c r="V282" s="275">
        <v>361</v>
      </c>
      <c r="W282" s="269">
        <v>0</v>
      </c>
      <c r="X282" s="276">
        <v>33664</v>
      </c>
      <c r="Y282" s="293"/>
      <c r="Z282" s="277">
        <v>212939.66</v>
      </c>
      <c r="AA282" s="277"/>
      <c r="AB282" s="278">
        <v>212939.66</v>
      </c>
      <c r="AC282" s="278">
        <v>173097.25795844872</v>
      </c>
      <c r="AD282" s="278">
        <v>39842.402041551279</v>
      </c>
      <c r="AE282" s="278">
        <v>32764.075393351832</v>
      </c>
      <c r="AF282" s="278">
        <v>589.86055401662054</v>
      </c>
      <c r="AG282" s="278">
        <v>589.86055401662054</v>
      </c>
      <c r="AH282" s="278">
        <v>0</v>
      </c>
      <c r="AI282" s="279">
        <v>589.86055401662054</v>
      </c>
      <c r="AJ282" s="277"/>
      <c r="AK282" s="280" t="e">
        <v>#REF!</v>
      </c>
      <c r="AL282" s="280" t="e">
        <v>#REF!</v>
      </c>
      <c r="AM282" s="281">
        <v>7078.3266481994469</v>
      </c>
      <c r="AN282" s="281">
        <v>7078.3266481994469</v>
      </c>
      <c r="AO282" s="281">
        <v>39842.402041551279</v>
      </c>
      <c r="AP282" s="282">
        <v>39252.541487534661</v>
      </c>
      <c r="AQ282" s="282">
        <v>38662.680933518044</v>
      </c>
      <c r="AR282" s="282">
        <v>38072.820379501427</v>
      </c>
      <c r="AS282" s="282">
        <v>37482.95982548481</v>
      </c>
      <c r="AT282" s="282">
        <v>36893.099271468192</v>
      </c>
      <c r="AU282" s="282">
        <v>36303.238717451575</v>
      </c>
      <c r="AV282" s="282">
        <v>35713.378163434958</v>
      </c>
      <c r="AW282" s="282">
        <v>35123.517609418341</v>
      </c>
      <c r="AX282" s="282">
        <v>34533.657055401723</v>
      </c>
      <c r="AY282" s="282">
        <v>33943.796501385106</v>
      </c>
      <c r="AZ282" s="282">
        <v>33353.935947368489</v>
      </c>
      <c r="BA282" s="282">
        <v>32764.075393351868</v>
      </c>
      <c r="BB282" s="281">
        <v>36303.238717451568</v>
      </c>
      <c r="BC282" s="281">
        <v>36303.238717451553</v>
      </c>
      <c r="BD282" s="283"/>
      <c r="BE282" s="284">
        <v>0.02</v>
      </c>
      <c r="BF282" s="280">
        <v>0</v>
      </c>
      <c r="BG282" s="285"/>
      <c r="BH282" s="286"/>
      <c r="BI282" s="285"/>
      <c r="BJ282" s="280">
        <v>0</v>
      </c>
      <c r="BK282" s="280">
        <v>0</v>
      </c>
      <c r="BL282" s="283"/>
      <c r="BM282" s="287">
        <v>0</v>
      </c>
      <c r="BN282" s="280">
        <v>0</v>
      </c>
      <c r="BO282" s="280">
        <v>0</v>
      </c>
      <c r="BP282" s="280" t="e">
        <v>#REF!</v>
      </c>
      <c r="BQ282" s="288" t="e">
        <v>#REF!</v>
      </c>
      <c r="BR282" s="289"/>
      <c r="BS282" s="290" t="e">
        <v>#REF!</v>
      </c>
      <c r="BU282" s="291">
        <v>7078.32</v>
      </c>
      <c r="BV282" s="291">
        <v>-6.6481994472269434E-3</v>
      </c>
      <c r="BW282" s="292">
        <v>0</v>
      </c>
      <c r="BX282" s="238" t="s">
        <v>859</v>
      </c>
      <c r="BY282" s="435">
        <f t="shared" si="8"/>
        <v>0.81289346455445977</v>
      </c>
      <c r="BZ282" s="435">
        <v>0.84613446178437668</v>
      </c>
      <c r="CA282" s="436">
        <f t="shared" si="9"/>
        <v>3.3240997229916913E-2</v>
      </c>
    </row>
    <row r="283" spans="1:79" s="268" customFormat="1" ht="31.5">
      <c r="A283" s="269">
        <v>270</v>
      </c>
      <c r="B283" s="269" t="s">
        <v>862</v>
      </c>
      <c r="C283" s="269" t="s">
        <v>95</v>
      </c>
      <c r="D283" s="271" t="s">
        <v>863</v>
      </c>
      <c r="E283" s="272">
        <v>41058</v>
      </c>
      <c r="F283" s="238"/>
      <c r="G283" s="238"/>
      <c r="H283" s="272">
        <v>40909</v>
      </c>
      <c r="I283" s="272">
        <v>50405</v>
      </c>
      <c r="J283" s="269"/>
      <c r="K283" s="269" t="s">
        <v>1644</v>
      </c>
      <c r="L283" s="273"/>
      <c r="M283" s="238">
        <v>1</v>
      </c>
      <c r="N283" s="269" t="s">
        <v>1645</v>
      </c>
      <c r="O283" s="269" t="s">
        <v>82</v>
      </c>
      <c r="P283" s="269" t="s">
        <v>1646</v>
      </c>
      <c r="Q283" s="269"/>
      <c r="R283" s="274">
        <v>1010200304</v>
      </c>
      <c r="S283" s="238">
        <v>314</v>
      </c>
      <c r="T283" s="269" t="s">
        <v>131</v>
      </c>
      <c r="U283" s="269">
        <v>361</v>
      </c>
      <c r="V283" s="275">
        <v>361</v>
      </c>
      <c r="W283" s="269">
        <v>0</v>
      </c>
      <c r="X283" s="276">
        <v>33635</v>
      </c>
      <c r="Y283" s="293"/>
      <c r="Z283" s="277">
        <v>216544.92</v>
      </c>
      <c r="AA283" s="277"/>
      <c r="AB283" s="278">
        <v>216544.92</v>
      </c>
      <c r="AC283" s="278">
        <v>176273.12644321326</v>
      </c>
      <c r="AD283" s="278">
        <v>40271.793556786753</v>
      </c>
      <c r="AE283" s="278">
        <v>33073.624470914176</v>
      </c>
      <c r="AF283" s="278">
        <v>599.84742382271475</v>
      </c>
      <c r="AG283" s="278">
        <v>599.84742382271475</v>
      </c>
      <c r="AH283" s="278">
        <v>0</v>
      </c>
      <c r="AI283" s="279">
        <v>599.84742382271475</v>
      </c>
      <c r="AJ283" s="277"/>
      <c r="AK283" s="280" t="e">
        <v>#REF!</v>
      </c>
      <c r="AL283" s="280" t="e">
        <v>#REF!</v>
      </c>
      <c r="AM283" s="281">
        <v>7198.1690858725769</v>
      </c>
      <c r="AN283" s="281">
        <v>7198.1690858725769</v>
      </c>
      <c r="AO283" s="281">
        <v>40271.793556786753</v>
      </c>
      <c r="AP283" s="282">
        <v>39671.94613296404</v>
      </c>
      <c r="AQ283" s="282">
        <v>39072.098709141326</v>
      </c>
      <c r="AR283" s="282">
        <v>38472.251285318613</v>
      </c>
      <c r="AS283" s="282">
        <v>37872.403861495899</v>
      </c>
      <c r="AT283" s="282">
        <v>37272.556437673185</v>
      </c>
      <c r="AU283" s="282">
        <v>36672.709013850472</v>
      </c>
      <c r="AV283" s="282">
        <v>36072.861590027758</v>
      </c>
      <c r="AW283" s="282">
        <v>35473.014166205045</v>
      </c>
      <c r="AX283" s="282">
        <v>34873.166742382331</v>
      </c>
      <c r="AY283" s="282">
        <v>34273.319318559617</v>
      </c>
      <c r="AZ283" s="282">
        <v>33673.471894736904</v>
      </c>
      <c r="BA283" s="282">
        <v>33073.62447091419</v>
      </c>
      <c r="BB283" s="281">
        <v>36672.709013850472</v>
      </c>
      <c r="BC283" s="281">
        <v>36672.709013850465</v>
      </c>
      <c r="BD283" s="283"/>
      <c r="BE283" s="284">
        <v>0.02</v>
      </c>
      <c r="BF283" s="280">
        <v>0</v>
      </c>
      <c r="BG283" s="285"/>
      <c r="BH283" s="286"/>
      <c r="BI283" s="285"/>
      <c r="BJ283" s="280">
        <v>0</v>
      </c>
      <c r="BK283" s="280">
        <v>0</v>
      </c>
      <c r="BL283" s="283"/>
      <c r="BM283" s="287">
        <v>0</v>
      </c>
      <c r="BN283" s="280">
        <v>0</v>
      </c>
      <c r="BO283" s="280">
        <v>0</v>
      </c>
      <c r="BP283" s="280" t="e">
        <v>#REF!</v>
      </c>
      <c r="BQ283" s="288" t="e">
        <v>#REF!</v>
      </c>
      <c r="BR283" s="289"/>
      <c r="BS283" s="290" t="e">
        <v>#REF!</v>
      </c>
      <c r="BU283" s="291">
        <v>7198.2</v>
      </c>
      <c r="BV283" s="291">
        <v>3.0914127422875026E-2</v>
      </c>
      <c r="BW283" s="292">
        <v>0</v>
      </c>
      <c r="BX283" s="238" t="s">
        <v>859</v>
      </c>
      <c r="BY283" s="435">
        <f t="shared" si="8"/>
        <v>0.81402568318487101</v>
      </c>
      <c r="BZ283" s="435">
        <v>0.84726668041478792</v>
      </c>
      <c r="CA283" s="436">
        <f t="shared" si="9"/>
        <v>3.3240997229916913E-2</v>
      </c>
    </row>
    <row r="284" spans="1:79" s="268" customFormat="1" ht="31.5">
      <c r="A284" s="269">
        <v>271</v>
      </c>
      <c r="B284" s="269" t="s">
        <v>862</v>
      </c>
      <c r="C284" s="269" t="s">
        <v>95</v>
      </c>
      <c r="D284" s="271" t="s">
        <v>863</v>
      </c>
      <c r="E284" s="272">
        <v>41058</v>
      </c>
      <c r="F284" s="238"/>
      <c r="G284" s="238"/>
      <c r="H284" s="272">
        <v>40909</v>
      </c>
      <c r="I284" s="272">
        <v>50405</v>
      </c>
      <c r="J284" s="269"/>
      <c r="K284" s="269" t="s">
        <v>1647</v>
      </c>
      <c r="L284" s="273"/>
      <c r="M284" s="238">
        <v>1</v>
      </c>
      <c r="N284" s="269" t="s">
        <v>1648</v>
      </c>
      <c r="O284" s="269" t="s">
        <v>82</v>
      </c>
      <c r="P284" s="269" t="s">
        <v>1649</v>
      </c>
      <c r="Q284" s="269"/>
      <c r="R284" s="274">
        <v>1010200305</v>
      </c>
      <c r="S284" s="238">
        <v>315</v>
      </c>
      <c r="T284" s="269" t="s">
        <v>131</v>
      </c>
      <c r="U284" s="269">
        <v>361</v>
      </c>
      <c r="V284" s="275">
        <v>361</v>
      </c>
      <c r="W284" s="269">
        <v>0</v>
      </c>
      <c r="X284" s="276">
        <v>33695</v>
      </c>
      <c r="Y284" s="293"/>
      <c r="Z284" s="277">
        <v>366712.51</v>
      </c>
      <c r="AA284" s="277"/>
      <c r="AB284" s="278">
        <v>366712.51</v>
      </c>
      <c r="AC284" s="278">
        <v>297873.66694044333</v>
      </c>
      <c r="AD284" s="278">
        <v>68838.843059556675</v>
      </c>
      <c r="AE284" s="278">
        <v>56648.953530470804</v>
      </c>
      <c r="AF284" s="278">
        <v>1015.8241274238227</v>
      </c>
      <c r="AG284" s="278">
        <v>1015.8241274238227</v>
      </c>
      <c r="AH284" s="278">
        <v>0</v>
      </c>
      <c r="AI284" s="279">
        <v>1015.8241274238227</v>
      </c>
      <c r="AJ284" s="277"/>
      <c r="AK284" s="280" t="e">
        <v>#REF!</v>
      </c>
      <c r="AL284" s="280" t="e">
        <v>#REF!</v>
      </c>
      <c r="AM284" s="281">
        <v>12189.889529085873</v>
      </c>
      <c r="AN284" s="281">
        <v>12189.889529085873</v>
      </c>
      <c r="AO284" s="281">
        <v>68838.843059556675</v>
      </c>
      <c r="AP284" s="282">
        <v>67823.018932132851</v>
      </c>
      <c r="AQ284" s="282">
        <v>66807.194804709026</v>
      </c>
      <c r="AR284" s="282">
        <v>65791.370677285202</v>
      </c>
      <c r="AS284" s="282">
        <v>64775.546549861378</v>
      </c>
      <c r="AT284" s="282">
        <v>63759.722422437553</v>
      </c>
      <c r="AU284" s="282">
        <v>62743.898295013729</v>
      </c>
      <c r="AV284" s="282">
        <v>61728.074167589904</v>
      </c>
      <c r="AW284" s="282">
        <v>60712.25004016608</v>
      </c>
      <c r="AX284" s="282">
        <v>59696.425912742256</v>
      </c>
      <c r="AY284" s="282">
        <v>58680.601785318431</v>
      </c>
      <c r="AZ284" s="282">
        <v>57664.777657894607</v>
      </c>
      <c r="BA284" s="282">
        <v>56648.953530470782</v>
      </c>
      <c r="BB284" s="281">
        <v>62743.898295013736</v>
      </c>
      <c r="BC284" s="281">
        <v>62743.898295013743</v>
      </c>
      <c r="BD284" s="283"/>
      <c r="BE284" s="284">
        <v>0.02</v>
      </c>
      <c r="BF284" s="280">
        <v>0</v>
      </c>
      <c r="BG284" s="285"/>
      <c r="BH284" s="286"/>
      <c r="BI284" s="285"/>
      <c r="BJ284" s="280">
        <v>0</v>
      </c>
      <c r="BK284" s="280">
        <v>0</v>
      </c>
      <c r="BL284" s="283"/>
      <c r="BM284" s="287">
        <v>0</v>
      </c>
      <c r="BN284" s="280">
        <v>0</v>
      </c>
      <c r="BO284" s="280">
        <v>0</v>
      </c>
      <c r="BP284" s="280" t="e">
        <v>#REF!</v>
      </c>
      <c r="BQ284" s="288" t="e">
        <v>#REF!</v>
      </c>
      <c r="BR284" s="289"/>
      <c r="BS284" s="290" t="e">
        <v>#REF!</v>
      </c>
      <c r="BU284" s="291">
        <v>12189.84</v>
      </c>
      <c r="BV284" s="291">
        <v>-4.9529085872563883E-2</v>
      </c>
      <c r="BW284" s="292">
        <v>0</v>
      </c>
      <c r="BX284" s="238" t="s">
        <v>859</v>
      </c>
      <c r="BY284" s="435">
        <f t="shared" si="8"/>
        <v>0.81228117071992811</v>
      </c>
      <c r="BZ284" s="435">
        <v>0.84552216794984503</v>
      </c>
      <c r="CA284" s="436">
        <f t="shared" si="9"/>
        <v>3.3240997229916913E-2</v>
      </c>
    </row>
    <row r="285" spans="1:79" s="268" customFormat="1" ht="31.5">
      <c r="A285" s="269">
        <v>272</v>
      </c>
      <c r="B285" s="269" t="s">
        <v>862</v>
      </c>
      <c r="C285" s="269" t="s">
        <v>95</v>
      </c>
      <c r="D285" s="271" t="s">
        <v>863</v>
      </c>
      <c r="E285" s="272">
        <v>41058</v>
      </c>
      <c r="F285" s="238"/>
      <c r="G285" s="238"/>
      <c r="H285" s="272">
        <v>40909</v>
      </c>
      <c r="I285" s="272">
        <v>50405</v>
      </c>
      <c r="J285" s="269"/>
      <c r="K285" s="269" t="s">
        <v>1650</v>
      </c>
      <c r="L285" s="273"/>
      <c r="M285" s="238">
        <v>1</v>
      </c>
      <c r="N285" s="269" t="s">
        <v>1651</v>
      </c>
      <c r="O285" s="269" t="s">
        <v>82</v>
      </c>
      <c r="P285" s="269" t="s">
        <v>1652</v>
      </c>
      <c r="Q285" s="269"/>
      <c r="R285" s="274">
        <v>1010200306</v>
      </c>
      <c r="S285" s="238">
        <v>316</v>
      </c>
      <c r="T285" s="269" t="s">
        <v>131</v>
      </c>
      <c r="U285" s="269">
        <v>361</v>
      </c>
      <c r="V285" s="275">
        <v>361</v>
      </c>
      <c r="W285" s="269">
        <v>0</v>
      </c>
      <c r="X285" s="276">
        <v>34820</v>
      </c>
      <c r="Y285" s="293"/>
      <c r="Z285" s="277">
        <v>30029.1</v>
      </c>
      <c r="AA285" s="277"/>
      <c r="AB285" s="278">
        <v>30029.1</v>
      </c>
      <c r="AC285" s="278">
        <v>30029.1</v>
      </c>
      <c r="AD285" s="278">
        <v>0</v>
      </c>
      <c r="AE285" s="278">
        <v>0</v>
      </c>
      <c r="AF285" s="278">
        <v>83.183102493074784</v>
      </c>
      <c r="AG285" s="278">
        <v>83.183102493074784</v>
      </c>
      <c r="AH285" s="278">
        <v>0</v>
      </c>
      <c r="AI285" s="279">
        <v>83.183102493074784</v>
      </c>
      <c r="AJ285" s="277"/>
      <c r="AK285" s="280" t="e">
        <v>#REF!</v>
      </c>
      <c r="AL285" s="280" t="e">
        <v>#REF!</v>
      </c>
      <c r="AM285" s="281">
        <v>0</v>
      </c>
      <c r="AN285" s="281">
        <v>0</v>
      </c>
      <c r="AO285" s="281">
        <v>0</v>
      </c>
      <c r="AP285" s="282">
        <v>0</v>
      </c>
      <c r="AQ285" s="282">
        <v>0</v>
      </c>
      <c r="AR285" s="282">
        <v>0</v>
      </c>
      <c r="AS285" s="282">
        <v>0</v>
      </c>
      <c r="AT285" s="282">
        <v>0</v>
      </c>
      <c r="AU285" s="282">
        <v>0</v>
      </c>
      <c r="AV285" s="282">
        <v>0</v>
      </c>
      <c r="AW285" s="282">
        <v>0</v>
      </c>
      <c r="AX285" s="282">
        <v>0</v>
      </c>
      <c r="AY285" s="282">
        <v>0</v>
      </c>
      <c r="AZ285" s="282">
        <v>0</v>
      </c>
      <c r="BA285" s="282">
        <v>0</v>
      </c>
      <c r="BB285" s="281">
        <v>0</v>
      </c>
      <c r="BC285" s="281">
        <v>0</v>
      </c>
      <c r="BD285" s="283"/>
      <c r="BE285" s="284">
        <v>0.02</v>
      </c>
      <c r="BF285" s="280">
        <v>0</v>
      </c>
      <c r="BG285" s="285"/>
      <c r="BH285" s="286"/>
      <c r="BI285" s="285"/>
      <c r="BJ285" s="280">
        <v>0</v>
      </c>
      <c r="BK285" s="280">
        <v>0</v>
      </c>
      <c r="BL285" s="283"/>
      <c r="BM285" s="287">
        <v>0</v>
      </c>
      <c r="BN285" s="280">
        <v>0</v>
      </c>
      <c r="BO285" s="280">
        <v>0</v>
      </c>
      <c r="BP285" s="280" t="e">
        <v>#REF!</v>
      </c>
      <c r="BQ285" s="288" t="e">
        <v>#REF!</v>
      </c>
      <c r="BR285" s="289"/>
      <c r="BS285" s="290" t="e">
        <v>#REF!</v>
      </c>
      <c r="BU285" s="291"/>
      <c r="BV285" s="291">
        <v>0</v>
      </c>
      <c r="BW285" s="292">
        <v>0</v>
      </c>
      <c r="BX285" s="238" t="s">
        <v>859</v>
      </c>
      <c r="BY285" s="435">
        <f t="shared" si="8"/>
        <v>1</v>
      </c>
      <c r="BZ285" s="435">
        <v>1</v>
      </c>
      <c r="CA285" s="436">
        <f t="shared" si="9"/>
        <v>0</v>
      </c>
    </row>
    <row r="286" spans="1:79" s="268" customFormat="1" ht="31.5">
      <c r="A286" s="269">
        <v>273</v>
      </c>
      <c r="B286" s="269" t="s">
        <v>862</v>
      </c>
      <c r="C286" s="269" t="s">
        <v>95</v>
      </c>
      <c r="D286" s="271" t="s">
        <v>863</v>
      </c>
      <c r="E286" s="272">
        <v>41058</v>
      </c>
      <c r="F286" s="238"/>
      <c r="G286" s="238"/>
      <c r="H286" s="272">
        <v>40909</v>
      </c>
      <c r="I286" s="272">
        <v>50405</v>
      </c>
      <c r="J286" s="269"/>
      <c r="K286" s="269" t="s">
        <v>1653</v>
      </c>
      <c r="L286" s="273"/>
      <c r="M286" s="238">
        <v>1</v>
      </c>
      <c r="N286" s="269" t="s">
        <v>1654</v>
      </c>
      <c r="O286" s="269" t="s">
        <v>82</v>
      </c>
      <c r="P286" s="269" t="s">
        <v>1655</v>
      </c>
      <c r="Q286" s="269"/>
      <c r="R286" s="274">
        <v>1010200307</v>
      </c>
      <c r="S286" s="238">
        <v>317</v>
      </c>
      <c r="T286" s="269" t="s">
        <v>131</v>
      </c>
      <c r="U286" s="269">
        <v>361</v>
      </c>
      <c r="V286" s="275">
        <v>361</v>
      </c>
      <c r="W286" s="269">
        <v>0</v>
      </c>
      <c r="X286" s="276">
        <v>33604</v>
      </c>
      <c r="Y286" s="293"/>
      <c r="Z286" s="277">
        <v>351757.53</v>
      </c>
      <c r="AA286" s="277"/>
      <c r="AB286" s="278">
        <v>351757.53</v>
      </c>
      <c r="AC286" s="278">
        <v>286508.09493074787</v>
      </c>
      <c r="AD286" s="278">
        <v>65249.435069252155</v>
      </c>
      <c r="AE286" s="278">
        <v>53556.663988919747</v>
      </c>
      <c r="AF286" s="278">
        <v>974.39759002770086</v>
      </c>
      <c r="AG286" s="278">
        <v>974.39759002770086</v>
      </c>
      <c r="AH286" s="278">
        <v>0</v>
      </c>
      <c r="AI286" s="279">
        <v>974.39759002770086</v>
      </c>
      <c r="AJ286" s="277"/>
      <c r="AK286" s="280" t="e">
        <v>#REF!</v>
      </c>
      <c r="AL286" s="280" t="e">
        <v>#REF!</v>
      </c>
      <c r="AM286" s="281">
        <v>11692.77108033241</v>
      </c>
      <c r="AN286" s="281">
        <v>11692.77108033241</v>
      </c>
      <c r="AO286" s="281">
        <v>65249.435069252155</v>
      </c>
      <c r="AP286" s="282">
        <v>64275.037479224455</v>
      </c>
      <c r="AQ286" s="282">
        <v>63300.639889196755</v>
      </c>
      <c r="AR286" s="282">
        <v>62326.242299169055</v>
      </c>
      <c r="AS286" s="282">
        <v>61351.844709141355</v>
      </c>
      <c r="AT286" s="282">
        <v>60377.447119113654</v>
      </c>
      <c r="AU286" s="282">
        <v>59403.049529085954</v>
      </c>
      <c r="AV286" s="282">
        <v>58428.651939058254</v>
      </c>
      <c r="AW286" s="282">
        <v>57454.254349030554</v>
      </c>
      <c r="AX286" s="282">
        <v>56479.856759002854</v>
      </c>
      <c r="AY286" s="282">
        <v>55505.459168975154</v>
      </c>
      <c r="AZ286" s="282">
        <v>54531.061578947454</v>
      </c>
      <c r="BA286" s="282">
        <v>53556.663988919754</v>
      </c>
      <c r="BB286" s="281">
        <v>59403.049529085954</v>
      </c>
      <c r="BC286" s="281">
        <v>59403.049529085954</v>
      </c>
      <c r="BD286" s="283"/>
      <c r="BE286" s="284">
        <v>0.02</v>
      </c>
      <c r="BF286" s="280">
        <v>0</v>
      </c>
      <c r="BG286" s="285"/>
      <c r="BH286" s="286"/>
      <c r="BI286" s="285"/>
      <c r="BJ286" s="280">
        <v>0</v>
      </c>
      <c r="BK286" s="280">
        <v>0</v>
      </c>
      <c r="BL286" s="283"/>
      <c r="BM286" s="287">
        <v>0</v>
      </c>
      <c r="BN286" s="280">
        <v>0</v>
      </c>
      <c r="BO286" s="280">
        <v>0</v>
      </c>
      <c r="BP286" s="280" t="e">
        <v>#REF!</v>
      </c>
      <c r="BQ286" s="288" t="e">
        <v>#REF!</v>
      </c>
      <c r="BR286" s="289"/>
      <c r="BS286" s="290" t="e">
        <v>#REF!</v>
      </c>
      <c r="BU286" s="291">
        <v>11692.8</v>
      </c>
      <c r="BV286" s="291">
        <v>2.8919667589434539E-2</v>
      </c>
      <c r="BW286" s="292">
        <v>0</v>
      </c>
      <c r="BX286" s="238" t="s">
        <v>859</v>
      </c>
      <c r="BY286" s="435">
        <f t="shared" si="8"/>
        <v>0.81450451090769216</v>
      </c>
      <c r="BZ286" s="435">
        <v>0.84774550813760907</v>
      </c>
      <c r="CA286" s="436">
        <f t="shared" si="9"/>
        <v>3.3240997229916913E-2</v>
      </c>
    </row>
    <row r="287" spans="1:79" s="268" customFormat="1" ht="31.5">
      <c r="A287" s="269">
        <v>274</v>
      </c>
      <c r="B287" s="269" t="s">
        <v>862</v>
      </c>
      <c r="C287" s="269" t="s">
        <v>95</v>
      </c>
      <c r="D287" s="271" t="s">
        <v>863</v>
      </c>
      <c r="E287" s="272">
        <v>41058</v>
      </c>
      <c r="F287" s="238"/>
      <c r="G287" s="238"/>
      <c r="H287" s="272">
        <v>40909</v>
      </c>
      <c r="I287" s="272">
        <v>50405</v>
      </c>
      <c r="J287" s="269"/>
      <c r="K287" s="269" t="s">
        <v>1656</v>
      </c>
      <c r="L287" s="273"/>
      <c r="M287" s="238">
        <v>1</v>
      </c>
      <c r="N287" s="269" t="s">
        <v>1657</v>
      </c>
      <c r="O287" s="269" t="s">
        <v>82</v>
      </c>
      <c r="P287" s="269" t="s">
        <v>1658</v>
      </c>
      <c r="Q287" s="269"/>
      <c r="R287" s="274">
        <v>1010200308</v>
      </c>
      <c r="S287" s="238">
        <v>318</v>
      </c>
      <c r="T287" s="269" t="s">
        <v>131</v>
      </c>
      <c r="U287" s="269">
        <v>361</v>
      </c>
      <c r="V287" s="275">
        <v>361</v>
      </c>
      <c r="W287" s="269">
        <v>0</v>
      </c>
      <c r="X287" s="276">
        <v>35309</v>
      </c>
      <c r="Y287" s="293"/>
      <c r="Z287" s="277">
        <v>305162.77</v>
      </c>
      <c r="AA287" s="277"/>
      <c r="AB287" s="278">
        <v>305162.77</v>
      </c>
      <c r="AC287" s="278">
        <v>207239.14678254849</v>
      </c>
      <c r="AD287" s="278">
        <v>97923.623217451532</v>
      </c>
      <c r="AE287" s="278">
        <v>87779.708425207762</v>
      </c>
      <c r="AF287" s="278">
        <v>845.32623268698069</v>
      </c>
      <c r="AG287" s="278">
        <v>845.32623268698069</v>
      </c>
      <c r="AH287" s="278">
        <v>0</v>
      </c>
      <c r="AI287" s="279">
        <v>845.32623268698069</v>
      </c>
      <c r="AJ287" s="277"/>
      <c r="AK287" s="280" t="e">
        <v>#REF!</v>
      </c>
      <c r="AL287" s="280" t="e">
        <v>#REF!</v>
      </c>
      <c r="AM287" s="281">
        <v>10143.914792243768</v>
      </c>
      <c r="AN287" s="281">
        <v>10143.914792243768</v>
      </c>
      <c r="AO287" s="281">
        <v>97923.623217451532</v>
      </c>
      <c r="AP287" s="282">
        <v>97078.296984764558</v>
      </c>
      <c r="AQ287" s="282">
        <v>96232.970752077585</v>
      </c>
      <c r="AR287" s="282">
        <v>95387.644519390611</v>
      </c>
      <c r="AS287" s="282">
        <v>94542.318286703638</v>
      </c>
      <c r="AT287" s="282">
        <v>93696.992054016664</v>
      </c>
      <c r="AU287" s="282">
        <v>92851.665821329691</v>
      </c>
      <c r="AV287" s="282">
        <v>92006.339588642717</v>
      </c>
      <c r="AW287" s="282">
        <v>91161.013355955743</v>
      </c>
      <c r="AX287" s="282">
        <v>90315.68712326877</v>
      </c>
      <c r="AY287" s="282">
        <v>89470.360890581796</v>
      </c>
      <c r="AZ287" s="282">
        <v>88625.034657894823</v>
      </c>
      <c r="BA287" s="282">
        <v>87779.708425207849</v>
      </c>
      <c r="BB287" s="281">
        <v>92851.665821329676</v>
      </c>
      <c r="BC287" s="281">
        <v>92851.665821329647</v>
      </c>
      <c r="BD287" s="283"/>
      <c r="BE287" s="284">
        <v>0.02</v>
      </c>
      <c r="BF287" s="280">
        <v>0</v>
      </c>
      <c r="BG287" s="285"/>
      <c r="BH287" s="286"/>
      <c r="BI287" s="285"/>
      <c r="BJ287" s="280">
        <v>0</v>
      </c>
      <c r="BK287" s="280">
        <v>0</v>
      </c>
      <c r="BL287" s="283"/>
      <c r="BM287" s="287">
        <v>0</v>
      </c>
      <c r="BN287" s="280">
        <v>0</v>
      </c>
      <c r="BO287" s="280">
        <v>0</v>
      </c>
      <c r="BP287" s="280" t="e">
        <v>#REF!</v>
      </c>
      <c r="BQ287" s="288" t="e">
        <v>#REF!</v>
      </c>
      <c r="BR287" s="289"/>
      <c r="BS287" s="290" t="e">
        <v>#REF!</v>
      </c>
      <c r="BU287" s="291">
        <v>10143.959999999999</v>
      </c>
      <c r="BV287" s="291">
        <v>4.5207756231320673E-2</v>
      </c>
      <c r="BW287" s="292">
        <v>0</v>
      </c>
      <c r="BX287" s="238" t="s">
        <v>859</v>
      </c>
      <c r="BY287" s="435">
        <f t="shared" si="8"/>
        <v>0.67911019021929997</v>
      </c>
      <c r="BZ287" s="435">
        <v>0.71235118744921688</v>
      </c>
      <c r="CA287" s="436">
        <f t="shared" si="9"/>
        <v>3.3240997229916913E-2</v>
      </c>
    </row>
    <row r="288" spans="1:79" s="268" customFormat="1" ht="31.5">
      <c r="A288" s="269">
        <v>275</v>
      </c>
      <c r="B288" s="269" t="s">
        <v>862</v>
      </c>
      <c r="C288" s="269" t="s">
        <v>95</v>
      </c>
      <c r="D288" s="271" t="s">
        <v>863</v>
      </c>
      <c r="E288" s="272">
        <v>41058</v>
      </c>
      <c r="F288" s="238"/>
      <c r="G288" s="238"/>
      <c r="H288" s="272">
        <v>40909</v>
      </c>
      <c r="I288" s="272">
        <v>50405</v>
      </c>
      <c r="J288" s="269"/>
      <c r="K288" s="269" t="s">
        <v>1659</v>
      </c>
      <c r="L288" s="273"/>
      <c r="M288" s="238">
        <v>1</v>
      </c>
      <c r="N288" s="269" t="s">
        <v>1660</v>
      </c>
      <c r="O288" s="269" t="s">
        <v>82</v>
      </c>
      <c r="P288" s="269" t="s">
        <v>1661</v>
      </c>
      <c r="Q288" s="269"/>
      <c r="R288" s="274">
        <v>1010200309</v>
      </c>
      <c r="S288" s="238">
        <v>319</v>
      </c>
      <c r="T288" s="269" t="s">
        <v>131</v>
      </c>
      <c r="U288" s="269">
        <v>361</v>
      </c>
      <c r="V288" s="275">
        <v>361</v>
      </c>
      <c r="W288" s="269">
        <v>0</v>
      </c>
      <c r="X288" s="276">
        <v>35217</v>
      </c>
      <c r="Y288" s="293"/>
      <c r="Z288" s="277">
        <v>122177.19</v>
      </c>
      <c r="AA288" s="277"/>
      <c r="AB288" s="278">
        <v>122177.19</v>
      </c>
      <c r="AC288" s="278">
        <v>83867.535677285341</v>
      </c>
      <c r="AD288" s="278">
        <v>38309.654322714661</v>
      </c>
      <c r="AE288" s="278">
        <v>34248.362688365632</v>
      </c>
      <c r="AF288" s="278">
        <v>338.44096952908586</v>
      </c>
      <c r="AG288" s="278">
        <v>338.44096952908586</v>
      </c>
      <c r="AH288" s="278">
        <v>0</v>
      </c>
      <c r="AI288" s="279">
        <v>338.44096952908586</v>
      </c>
      <c r="AJ288" s="277"/>
      <c r="AK288" s="280" t="e">
        <v>#REF!</v>
      </c>
      <c r="AL288" s="280" t="e">
        <v>#REF!</v>
      </c>
      <c r="AM288" s="281">
        <v>4061.2916343490306</v>
      </c>
      <c r="AN288" s="281">
        <v>4061.2916343490306</v>
      </c>
      <c r="AO288" s="281">
        <v>38309.654322714661</v>
      </c>
      <c r="AP288" s="282">
        <v>37971.213353185572</v>
      </c>
      <c r="AQ288" s="282">
        <v>37632.772383656484</v>
      </c>
      <c r="AR288" s="282">
        <v>37294.331414127395</v>
      </c>
      <c r="AS288" s="282">
        <v>36955.890444598306</v>
      </c>
      <c r="AT288" s="282">
        <v>36617.449475069217</v>
      </c>
      <c r="AU288" s="282">
        <v>36279.008505540129</v>
      </c>
      <c r="AV288" s="282">
        <v>35940.56753601104</v>
      </c>
      <c r="AW288" s="282">
        <v>35602.126566481951</v>
      </c>
      <c r="AX288" s="282">
        <v>35263.685596952862</v>
      </c>
      <c r="AY288" s="282">
        <v>34925.244627423774</v>
      </c>
      <c r="AZ288" s="282">
        <v>34586.803657894685</v>
      </c>
      <c r="BA288" s="282">
        <v>34248.362688365596</v>
      </c>
      <c r="BB288" s="281">
        <v>36279.008505540121</v>
      </c>
      <c r="BC288" s="281">
        <v>36279.008505540143</v>
      </c>
      <c r="BD288" s="283"/>
      <c r="BE288" s="284">
        <v>0.02</v>
      </c>
      <c r="BF288" s="280">
        <v>0</v>
      </c>
      <c r="BG288" s="285"/>
      <c r="BH288" s="286"/>
      <c r="BI288" s="285"/>
      <c r="BJ288" s="280">
        <v>0</v>
      </c>
      <c r="BK288" s="280">
        <v>0</v>
      </c>
      <c r="BL288" s="283"/>
      <c r="BM288" s="287">
        <v>0</v>
      </c>
      <c r="BN288" s="280">
        <v>0</v>
      </c>
      <c r="BO288" s="280">
        <v>0</v>
      </c>
      <c r="BP288" s="280" t="e">
        <v>#REF!</v>
      </c>
      <c r="BQ288" s="288" t="e">
        <v>#REF!</v>
      </c>
      <c r="BR288" s="289"/>
      <c r="BS288" s="290" t="e">
        <v>#REF!</v>
      </c>
      <c r="BU288" s="291">
        <v>4061.28</v>
      </c>
      <c r="BV288" s="291">
        <v>-1.1634349030373414E-2</v>
      </c>
      <c r="BW288" s="292">
        <v>0</v>
      </c>
      <c r="BX288" s="238" t="s">
        <v>859</v>
      </c>
      <c r="BY288" s="435">
        <f t="shared" si="8"/>
        <v>0.68644184464616786</v>
      </c>
      <c r="BZ288" s="435">
        <v>0.71968284187608489</v>
      </c>
      <c r="CA288" s="436">
        <f t="shared" si="9"/>
        <v>3.3240997229917024E-2</v>
      </c>
    </row>
    <row r="289" spans="1:79" s="268" customFormat="1" ht="31.5">
      <c r="A289" s="269">
        <v>276</v>
      </c>
      <c r="B289" s="269" t="s">
        <v>862</v>
      </c>
      <c r="C289" s="269" t="s">
        <v>95</v>
      </c>
      <c r="D289" s="271" t="s">
        <v>863</v>
      </c>
      <c r="E289" s="272">
        <v>41058</v>
      </c>
      <c r="F289" s="238"/>
      <c r="G289" s="238"/>
      <c r="H289" s="272">
        <v>40909</v>
      </c>
      <c r="I289" s="272">
        <v>50405</v>
      </c>
      <c r="J289" s="269"/>
      <c r="K289" s="269" t="s">
        <v>1662</v>
      </c>
      <c r="L289" s="303"/>
      <c r="M289" s="238">
        <v>1</v>
      </c>
      <c r="N289" s="269" t="s">
        <v>1663</v>
      </c>
      <c r="O289" s="269" t="s">
        <v>82</v>
      </c>
      <c r="P289" s="269" t="s">
        <v>1664</v>
      </c>
      <c r="Q289" s="269"/>
      <c r="R289" s="274">
        <v>1010200310</v>
      </c>
      <c r="S289" s="238">
        <v>320</v>
      </c>
      <c r="T289" s="269" t="s">
        <v>131</v>
      </c>
      <c r="U289" s="269">
        <v>361</v>
      </c>
      <c r="V289" s="275">
        <v>361</v>
      </c>
      <c r="W289" s="269">
        <v>0</v>
      </c>
      <c r="X289" s="276">
        <v>34394</v>
      </c>
      <c r="Y289" s="293"/>
      <c r="Z289" s="277">
        <v>1579354.36</v>
      </c>
      <c r="AA289" s="277"/>
      <c r="AB289" s="278">
        <v>1579354.36</v>
      </c>
      <c r="AC289" s="278">
        <v>1188762.6042880889</v>
      </c>
      <c r="AD289" s="278">
        <v>390591.75571191125</v>
      </c>
      <c r="AE289" s="278">
        <v>338092.44180609408</v>
      </c>
      <c r="AF289" s="278">
        <v>4374.9428254847644</v>
      </c>
      <c r="AG289" s="278">
        <v>4374.9428254847644</v>
      </c>
      <c r="AH289" s="278">
        <v>0</v>
      </c>
      <c r="AI289" s="279">
        <v>4374.9428254847644</v>
      </c>
      <c r="AJ289" s="277"/>
      <c r="AK289" s="280" t="e">
        <v>#REF!</v>
      </c>
      <c r="AL289" s="280" t="e">
        <v>#REF!</v>
      </c>
      <c r="AM289" s="281">
        <v>52499.313905817173</v>
      </c>
      <c r="AN289" s="281">
        <v>52499.313905817173</v>
      </c>
      <c r="AO289" s="281">
        <v>390591.75571191125</v>
      </c>
      <c r="AP289" s="282">
        <v>386216.81288642646</v>
      </c>
      <c r="AQ289" s="282">
        <v>381841.87006094167</v>
      </c>
      <c r="AR289" s="282">
        <v>377466.92723545688</v>
      </c>
      <c r="AS289" s="282">
        <v>373091.98440997209</v>
      </c>
      <c r="AT289" s="282">
        <v>368717.04158448731</v>
      </c>
      <c r="AU289" s="282">
        <v>364342.09875900252</v>
      </c>
      <c r="AV289" s="282">
        <v>359967.15593351773</v>
      </c>
      <c r="AW289" s="282">
        <v>355592.21310803294</v>
      </c>
      <c r="AX289" s="282">
        <v>351217.27028254815</v>
      </c>
      <c r="AY289" s="282">
        <v>346842.32745706337</v>
      </c>
      <c r="AZ289" s="282">
        <v>342467.38463157858</v>
      </c>
      <c r="BA289" s="282">
        <v>338092.44180609379</v>
      </c>
      <c r="BB289" s="281">
        <v>364342.09875900246</v>
      </c>
      <c r="BC289" s="281">
        <v>364342.09875900263</v>
      </c>
      <c r="BD289" s="283"/>
      <c r="BE289" s="284">
        <v>0.02</v>
      </c>
      <c r="BF289" s="280">
        <v>0</v>
      </c>
      <c r="BG289" s="285"/>
      <c r="BH289" s="286"/>
      <c r="BI289" s="285"/>
      <c r="BJ289" s="280">
        <v>0</v>
      </c>
      <c r="BK289" s="280">
        <v>0</v>
      </c>
      <c r="BL289" s="283"/>
      <c r="BM289" s="287">
        <v>0</v>
      </c>
      <c r="BN289" s="280">
        <v>0</v>
      </c>
      <c r="BO289" s="280">
        <v>0</v>
      </c>
      <c r="BP289" s="280" t="e">
        <v>#REF!</v>
      </c>
      <c r="BQ289" s="288" t="e">
        <v>#REF!</v>
      </c>
      <c r="BR289" s="289"/>
      <c r="BS289" s="290" t="e">
        <v>#REF!</v>
      </c>
      <c r="BU289" s="291">
        <v>52499.28</v>
      </c>
      <c r="BV289" s="291">
        <v>-3.3905817173945252E-2</v>
      </c>
      <c r="BW289" s="292">
        <v>0</v>
      </c>
      <c r="BX289" s="238" t="s">
        <v>859</v>
      </c>
      <c r="BY289" s="435">
        <f t="shared" si="8"/>
        <v>0.75268896860365697</v>
      </c>
      <c r="BZ289" s="435">
        <v>0.78592996583357388</v>
      </c>
      <c r="CA289" s="436">
        <f t="shared" si="9"/>
        <v>3.3240997229916913E-2</v>
      </c>
    </row>
    <row r="290" spans="1:79" s="268" customFormat="1" ht="31.5">
      <c r="A290" s="269">
        <v>277</v>
      </c>
      <c r="B290" s="269" t="s">
        <v>862</v>
      </c>
      <c r="C290" s="269" t="s">
        <v>95</v>
      </c>
      <c r="D290" s="271" t="s">
        <v>863</v>
      </c>
      <c r="E290" s="272">
        <v>41058</v>
      </c>
      <c r="F290" s="238"/>
      <c r="G290" s="238"/>
      <c r="H290" s="272">
        <v>40909</v>
      </c>
      <c r="I290" s="272">
        <v>50405</v>
      </c>
      <c r="J290" s="269"/>
      <c r="K290" s="269" t="s">
        <v>1665</v>
      </c>
      <c r="L290" s="273"/>
      <c r="M290" s="238">
        <v>1</v>
      </c>
      <c r="N290" s="269" t="s">
        <v>1666</v>
      </c>
      <c r="O290" s="269" t="s">
        <v>82</v>
      </c>
      <c r="P290" s="269" t="s">
        <v>1667</v>
      </c>
      <c r="Q290" s="269"/>
      <c r="R290" s="274">
        <v>1010200311</v>
      </c>
      <c r="S290" s="238">
        <v>321</v>
      </c>
      <c r="T290" s="269" t="s">
        <v>131</v>
      </c>
      <c r="U290" s="269">
        <v>361</v>
      </c>
      <c r="V290" s="275">
        <v>361</v>
      </c>
      <c r="W290" s="269">
        <v>0</v>
      </c>
      <c r="X290" s="276">
        <v>34394</v>
      </c>
      <c r="Y290" s="293"/>
      <c r="Z290" s="277">
        <v>1131547.83</v>
      </c>
      <c r="AA290" s="277"/>
      <c r="AB290" s="278">
        <v>1131547.83</v>
      </c>
      <c r="AC290" s="278">
        <v>851708.12263573403</v>
      </c>
      <c r="AD290" s="278">
        <v>279839.70736426604</v>
      </c>
      <c r="AE290" s="278">
        <v>242225.92908171756</v>
      </c>
      <c r="AF290" s="278">
        <v>3134.4815235457068</v>
      </c>
      <c r="AG290" s="278">
        <v>3134.4815235457068</v>
      </c>
      <c r="AH290" s="278">
        <v>0</v>
      </c>
      <c r="AI290" s="279">
        <v>3134.4815235457068</v>
      </c>
      <c r="AJ290" s="277"/>
      <c r="AK290" s="280" t="e">
        <v>#REF!</v>
      </c>
      <c r="AL290" s="280" t="e">
        <v>#REF!</v>
      </c>
      <c r="AM290" s="281">
        <v>37613.778282548483</v>
      </c>
      <c r="AN290" s="281">
        <v>37613.778282548483</v>
      </c>
      <c r="AO290" s="281">
        <v>279839.70736426604</v>
      </c>
      <c r="AP290" s="282">
        <v>276705.22584072035</v>
      </c>
      <c r="AQ290" s="282">
        <v>273570.74431717466</v>
      </c>
      <c r="AR290" s="282">
        <v>270436.26279362896</v>
      </c>
      <c r="AS290" s="282">
        <v>267301.78127008327</v>
      </c>
      <c r="AT290" s="282">
        <v>264167.29974653758</v>
      </c>
      <c r="AU290" s="282">
        <v>261032.81822299186</v>
      </c>
      <c r="AV290" s="282">
        <v>257898.33669944614</v>
      </c>
      <c r="AW290" s="282">
        <v>254763.85517590042</v>
      </c>
      <c r="AX290" s="282">
        <v>251629.3736523547</v>
      </c>
      <c r="AY290" s="282">
        <v>248494.89212880898</v>
      </c>
      <c r="AZ290" s="282">
        <v>245360.41060526326</v>
      </c>
      <c r="BA290" s="282">
        <v>242225.92908171754</v>
      </c>
      <c r="BB290" s="281">
        <v>261032.81822299183</v>
      </c>
      <c r="BC290" s="281">
        <v>261032.8182229918</v>
      </c>
      <c r="BD290" s="283"/>
      <c r="BE290" s="284">
        <v>0.02</v>
      </c>
      <c r="BF290" s="280">
        <v>0</v>
      </c>
      <c r="BG290" s="285"/>
      <c r="BH290" s="286"/>
      <c r="BI290" s="285"/>
      <c r="BJ290" s="280">
        <v>0</v>
      </c>
      <c r="BK290" s="280">
        <v>0</v>
      </c>
      <c r="BL290" s="283"/>
      <c r="BM290" s="287">
        <v>0</v>
      </c>
      <c r="BN290" s="280">
        <v>0</v>
      </c>
      <c r="BO290" s="280">
        <v>0</v>
      </c>
      <c r="BP290" s="280" t="e">
        <v>#REF!</v>
      </c>
      <c r="BQ290" s="288" t="e">
        <v>#REF!</v>
      </c>
      <c r="BR290" s="289"/>
      <c r="BS290" s="290" t="e">
        <v>#REF!</v>
      </c>
      <c r="BU290" s="291">
        <v>37613.760000000002</v>
      </c>
      <c r="BV290" s="291">
        <v>-1.8282548480783589E-2</v>
      </c>
      <c r="BW290" s="292">
        <v>0</v>
      </c>
      <c r="BX290" s="238" t="s">
        <v>859</v>
      </c>
      <c r="BY290" s="435">
        <f t="shared" si="8"/>
        <v>0.7526929927793985</v>
      </c>
      <c r="BZ290" s="435">
        <v>0.78593399000931541</v>
      </c>
      <c r="CA290" s="436">
        <f t="shared" si="9"/>
        <v>3.3240997229916913E-2</v>
      </c>
    </row>
    <row r="291" spans="1:79" s="268" customFormat="1" ht="31.5">
      <c r="A291" s="269">
        <v>278</v>
      </c>
      <c r="B291" s="269" t="s">
        <v>862</v>
      </c>
      <c r="C291" s="269" t="s">
        <v>95</v>
      </c>
      <c r="D291" s="271" t="s">
        <v>863</v>
      </c>
      <c r="E291" s="272">
        <v>41058</v>
      </c>
      <c r="F291" s="238">
        <v>5</v>
      </c>
      <c r="G291" s="296">
        <v>41188</v>
      </c>
      <c r="H291" s="272">
        <v>40909</v>
      </c>
      <c r="I291" s="272">
        <v>50405</v>
      </c>
      <c r="J291" s="269"/>
      <c r="K291" s="269" t="s">
        <v>1668</v>
      </c>
      <c r="L291" s="273"/>
      <c r="M291" s="238">
        <v>1</v>
      </c>
      <c r="N291" s="269" t="s">
        <v>1669</v>
      </c>
      <c r="O291" s="269" t="s">
        <v>82</v>
      </c>
      <c r="P291" s="269" t="s">
        <v>1670</v>
      </c>
      <c r="Q291" s="269"/>
      <c r="R291" s="274">
        <v>1010200351</v>
      </c>
      <c r="S291" s="238">
        <v>322</v>
      </c>
      <c r="T291" s="269" t="s">
        <v>131</v>
      </c>
      <c r="U291" s="269">
        <v>361</v>
      </c>
      <c r="V291" s="275">
        <v>361</v>
      </c>
      <c r="W291" s="269">
        <v>0</v>
      </c>
      <c r="X291" s="276">
        <v>37653</v>
      </c>
      <c r="Y291" s="293"/>
      <c r="Z291" s="277">
        <v>1704881.58</v>
      </c>
      <c r="AA291" s="277"/>
      <c r="AB291" s="278">
        <v>1704881.58</v>
      </c>
      <c r="AC291" s="278">
        <v>1626237.1887257618</v>
      </c>
      <c r="AD291" s="278">
        <v>78644.391274238238</v>
      </c>
      <c r="AE291" s="278">
        <v>21972.427396121901</v>
      </c>
      <c r="AF291" s="278">
        <v>4722.6636565096951</v>
      </c>
      <c r="AG291" s="278">
        <v>4722.6636565096951</v>
      </c>
      <c r="AH291" s="278">
        <v>0</v>
      </c>
      <c r="AI291" s="279">
        <v>4722.6636565096951</v>
      </c>
      <c r="AJ291" s="277"/>
      <c r="AK291" s="280" t="e">
        <v>#REF!</v>
      </c>
      <c r="AL291" s="280" t="e">
        <v>#REF!</v>
      </c>
      <c r="AM291" s="281">
        <v>56671.963878116338</v>
      </c>
      <c r="AN291" s="281">
        <v>56671.963878116338</v>
      </c>
      <c r="AO291" s="281">
        <v>78644.391274238238</v>
      </c>
      <c r="AP291" s="282">
        <v>73921.727617728538</v>
      </c>
      <c r="AQ291" s="282">
        <v>69199.063961218839</v>
      </c>
      <c r="AR291" s="282">
        <v>64476.400304709146</v>
      </c>
      <c r="AS291" s="282">
        <v>59753.736648199454</v>
      </c>
      <c r="AT291" s="282">
        <v>55031.072991689762</v>
      </c>
      <c r="AU291" s="282">
        <v>50308.409335180069</v>
      </c>
      <c r="AV291" s="282">
        <v>45585.745678670377</v>
      </c>
      <c r="AW291" s="282">
        <v>40863.082022160685</v>
      </c>
      <c r="AX291" s="282">
        <v>36140.418365650992</v>
      </c>
      <c r="AY291" s="282">
        <v>31417.754709141296</v>
      </c>
      <c r="AZ291" s="282">
        <v>26695.0910526316</v>
      </c>
      <c r="BA291" s="282">
        <v>21972.427396121904</v>
      </c>
      <c r="BB291" s="281">
        <v>50308.409335180069</v>
      </c>
      <c r="BC291" s="281">
        <v>50308.409335180069</v>
      </c>
      <c r="BD291" s="283"/>
      <c r="BE291" s="284">
        <v>0.02</v>
      </c>
      <c r="BF291" s="280">
        <v>0</v>
      </c>
      <c r="BG291" s="285"/>
      <c r="BH291" s="286"/>
      <c r="BI291" s="285"/>
      <c r="BJ291" s="280">
        <v>0</v>
      </c>
      <c r="BK291" s="280">
        <v>0</v>
      </c>
      <c r="BL291" s="283"/>
      <c r="BM291" s="287">
        <v>0</v>
      </c>
      <c r="BN291" s="280">
        <v>0</v>
      </c>
      <c r="BO291" s="280">
        <v>0</v>
      </c>
      <c r="BP291" s="280" t="e">
        <v>#REF!</v>
      </c>
      <c r="BQ291" s="288" t="e">
        <v>#REF!</v>
      </c>
      <c r="BR291" s="289"/>
      <c r="BS291" s="290" t="e">
        <v>#REF!</v>
      </c>
      <c r="BU291" s="291">
        <v>56671.92</v>
      </c>
      <c r="BV291" s="291">
        <v>-4.3878116339328699E-2</v>
      </c>
      <c r="BW291" s="292">
        <v>0</v>
      </c>
      <c r="BX291" s="238" t="s">
        <v>859</v>
      </c>
      <c r="BY291" s="435">
        <f t="shared" si="8"/>
        <v>0.95387105345214751</v>
      </c>
      <c r="BZ291" s="435">
        <v>0.98711205068206442</v>
      </c>
      <c r="CA291" s="436">
        <f t="shared" si="9"/>
        <v>3.3240997229916913E-2</v>
      </c>
    </row>
    <row r="292" spans="1:79" s="268" customFormat="1" ht="31.5">
      <c r="A292" s="269">
        <v>279</v>
      </c>
      <c r="B292" s="269" t="s">
        <v>862</v>
      </c>
      <c r="C292" s="269" t="s">
        <v>95</v>
      </c>
      <c r="D292" s="271" t="s">
        <v>863</v>
      </c>
      <c r="E292" s="272">
        <v>41058</v>
      </c>
      <c r="F292" s="238"/>
      <c r="G292" s="238"/>
      <c r="H292" s="272">
        <v>40909</v>
      </c>
      <c r="I292" s="272">
        <v>50405</v>
      </c>
      <c r="J292" s="269"/>
      <c r="K292" s="269" t="s">
        <v>1671</v>
      </c>
      <c r="L292" s="273"/>
      <c r="M292" s="238">
        <v>1</v>
      </c>
      <c r="N292" s="269" t="s">
        <v>1672</v>
      </c>
      <c r="O292" s="269" t="s">
        <v>82</v>
      </c>
      <c r="P292" s="269" t="s">
        <v>1673</v>
      </c>
      <c r="Q292" s="269"/>
      <c r="R292" s="274">
        <v>1010200358</v>
      </c>
      <c r="S292" s="238">
        <v>323</v>
      </c>
      <c r="T292" s="269" t="s">
        <v>131</v>
      </c>
      <c r="U292" s="269">
        <v>361</v>
      </c>
      <c r="V292" s="275">
        <v>361</v>
      </c>
      <c r="W292" s="269">
        <v>0</v>
      </c>
      <c r="X292" s="276">
        <v>38322</v>
      </c>
      <c r="Y292" s="293"/>
      <c r="Z292" s="277">
        <v>2678507.64</v>
      </c>
      <c r="AA292" s="277"/>
      <c r="AB292" s="278">
        <v>2678507.64</v>
      </c>
      <c r="AC292" s="278">
        <v>699799.20634349028</v>
      </c>
      <c r="AD292" s="278">
        <v>1978708.43365651</v>
      </c>
      <c r="AE292" s="278">
        <v>1889672.1686149586</v>
      </c>
      <c r="AF292" s="278">
        <v>7419.6887534626039</v>
      </c>
      <c r="AG292" s="278">
        <v>7419.6887534626039</v>
      </c>
      <c r="AH292" s="278">
        <v>0</v>
      </c>
      <c r="AI292" s="279">
        <v>7419.6887534626039</v>
      </c>
      <c r="AJ292" s="277"/>
      <c r="AK292" s="280" t="e">
        <v>#REF!</v>
      </c>
      <c r="AL292" s="280" t="e">
        <v>#REF!</v>
      </c>
      <c r="AM292" s="281">
        <v>89036.265041551247</v>
      </c>
      <c r="AN292" s="281">
        <v>89036.265041551247</v>
      </c>
      <c r="AO292" s="281">
        <v>1978708.43365651</v>
      </c>
      <c r="AP292" s="282">
        <v>1971288.7449030473</v>
      </c>
      <c r="AQ292" s="282">
        <v>1963869.0561495847</v>
      </c>
      <c r="AR292" s="282">
        <v>1956449.3673961221</v>
      </c>
      <c r="AS292" s="282">
        <v>1949029.6786426594</v>
      </c>
      <c r="AT292" s="282">
        <v>1941609.9898891968</v>
      </c>
      <c r="AU292" s="282">
        <v>1934190.3011357342</v>
      </c>
      <c r="AV292" s="282">
        <v>1926770.6123822716</v>
      </c>
      <c r="AW292" s="282">
        <v>1919350.9236288089</v>
      </c>
      <c r="AX292" s="282">
        <v>1911931.2348753463</v>
      </c>
      <c r="AY292" s="282">
        <v>1904511.5461218837</v>
      </c>
      <c r="AZ292" s="282">
        <v>1897091.857368421</v>
      </c>
      <c r="BA292" s="282">
        <v>1889672.1686149584</v>
      </c>
      <c r="BB292" s="281">
        <v>1934190.3011357342</v>
      </c>
      <c r="BC292" s="281">
        <v>1934190.3011357342</v>
      </c>
      <c r="BD292" s="283"/>
      <c r="BE292" s="284">
        <v>0.02</v>
      </c>
      <c r="BF292" s="280">
        <v>0</v>
      </c>
      <c r="BG292" s="285"/>
      <c r="BH292" s="286"/>
      <c r="BI292" s="285"/>
      <c r="BJ292" s="280">
        <v>0</v>
      </c>
      <c r="BK292" s="280">
        <v>0</v>
      </c>
      <c r="BL292" s="283"/>
      <c r="BM292" s="287">
        <v>0</v>
      </c>
      <c r="BN292" s="280">
        <v>0</v>
      </c>
      <c r="BO292" s="280">
        <v>0</v>
      </c>
      <c r="BP292" s="280" t="e">
        <v>#REF!</v>
      </c>
      <c r="BQ292" s="288" t="e">
        <v>#REF!</v>
      </c>
      <c r="BR292" s="289"/>
      <c r="BS292" s="290" t="e">
        <v>#REF!</v>
      </c>
      <c r="BU292" s="291">
        <v>89036.28</v>
      </c>
      <c r="BV292" s="291">
        <v>1.4958448751713149E-2</v>
      </c>
      <c r="BW292" s="292">
        <v>0</v>
      </c>
      <c r="BX292" s="238" t="s">
        <v>859</v>
      </c>
      <c r="BY292" s="435">
        <f t="shared" si="8"/>
        <v>0.26126459222774151</v>
      </c>
      <c r="BZ292" s="435">
        <v>0.29450558945765837</v>
      </c>
      <c r="CA292" s="436">
        <f t="shared" si="9"/>
        <v>3.3240997229916858E-2</v>
      </c>
    </row>
    <row r="293" spans="1:79" s="268" customFormat="1" ht="31.5">
      <c r="A293" s="269">
        <v>280</v>
      </c>
      <c r="B293" s="269" t="s">
        <v>862</v>
      </c>
      <c r="C293" s="269" t="s">
        <v>95</v>
      </c>
      <c r="D293" s="271" t="s">
        <v>863</v>
      </c>
      <c r="E293" s="272">
        <v>41058</v>
      </c>
      <c r="F293" s="238"/>
      <c r="G293" s="238"/>
      <c r="H293" s="272">
        <v>40909</v>
      </c>
      <c r="I293" s="272">
        <v>50405</v>
      </c>
      <c r="J293" s="269"/>
      <c r="K293" s="269" t="s">
        <v>1674</v>
      </c>
      <c r="L293" s="273"/>
      <c r="M293" s="238">
        <v>1</v>
      </c>
      <c r="N293" s="269" t="s">
        <v>1675</v>
      </c>
      <c r="O293" s="269" t="s">
        <v>82</v>
      </c>
      <c r="P293" s="269" t="s">
        <v>1676</v>
      </c>
      <c r="Q293" s="269"/>
      <c r="R293" s="274">
        <v>1010200366</v>
      </c>
      <c r="S293" s="238">
        <v>324</v>
      </c>
      <c r="T293" s="269" t="s">
        <v>131</v>
      </c>
      <c r="U293" s="269">
        <v>361</v>
      </c>
      <c r="V293" s="275">
        <v>361</v>
      </c>
      <c r="W293" s="269">
        <v>0</v>
      </c>
      <c r="X293" s="276">
        <v>25569</v>
      </c>
      <c r="Y293" s="293"/>
      <c r="Z293" s="277">
        <v>380308.34</v>
      </c>
      <c r="AA293" s="277"/>
      <c r="AB293" s="278">
        <v>380308.34</v>
      </c>
      <c r="AC293" s="278">
        <v>380308.34</v>
      </c>
      <c r="AD293" s="278">
        <v>0</v>
      </c>
      <c r="AE293" s="278">
        <v>0</v>
      </c>
      <c r="AF293" s="278">
        <v>1053.4857063711911</v>
      </c>
      <c r="AG293" s="278">
        <v>1053.4857063711911</v>
      </c>
      <c r="AH293" s="278">
        <v>0</v>
      </c>
      <c r="AI293" s="279">
        <v>1053.4857063711911</v>
      </c>
      <c r="AJ293" s="277"/>
      <c r="AK293" s="280" t="e">
        <v>#REF!</v>
      </c>
      <c r="AL293" s="280" t="e">
        <v>#REF!</v>
      </c>
      <c r="AM293" s="281">
        <v>0</v>
      </c>
      <c r="AN293" s="281">
        <v>0</v>
      </c>
      <c r="AO293" s="281">
        <v>0</v>
      </c>
      <c r="AP293" s="282">
        <v>0</v>
      </c>
      <c r="AQ293" s="282">
        <v>0</v>
      </c>
      <c r="AR293" s="282">
        <v>0</v>
      </c>
      <c r="AS293" s="282">
        <v>0</v>
      </c>
      <c r="AT293" s="282">
        <v>0</v>
      </c>
      <c r="AU293" s="282">
        <v>0</v>
      </c>
      <c r="AV293" s="282">
        <v>0</v>
      </c>
      <c r="AW293" s="282">
        <v>0</v>
      </c>
      <c r="AX293" s="282">
        <v>0</v>
      </c>
      <c r="AY293" s="282">
        <v>0</v>
      </c>
      <c r="AZ293" s="282">
        <v>0</v>
      </c>
      <c r="BA293" s="282">
        <v>0</v>
      </c>
      <c r="BB293" s="281">
        <v>0</v>
      </c>
      <c r="BC293" s="281">
        <v>0</v>
      </c>
      <c r="BD293" s="283"/>
      <c r="BE293" s="284">
        <v>0.02</v>
      </c>
      <c r="BF293" s="280">
        <v>0</v>
      </c>
      <c r="BG293" s="285"/>
      <c r="BH293" s="286"/>
      <c r="BI293" s="285"/>
      <c r="BJ293" s="280">
        <v>0</v>
      </c>
      <c r="BK293" s="280">
        <v>0</v>
      </c>
      <c r="BL293" s="283"/>
      <c r="BM293" s="287">
        <v>0</v>
      </c>
      <c r="BN293" s="280">
        <v>0</v>
      </c>
      <c r="BO293" s="280">
        <v>0</v>
      </c>
      <c r="BP293" s="280" t="e">
        <v>#REF!</v>
      </c>
      <c r="BQ293" s="288" t="e">
        <v>#REF!</v>
      </c>
      <c r="BR293" s="289"/>
      <c r="BS293" s="290" t="e">
        <v>#REF!</v>
      </c>
      <c r="BU293" s="291"/>
      <c r="BV293" s="291">
        <v>0</v>
      </c>
      <c r="BW293" s="292">
        <v>0</v>
      </c>
      <c r="BX293" s="238" t="s">
        <v>859</v>
      </c>
      <c r="BY293" s="435">
        <f t="shared" si="8"/>
        <v>1</v>
      </c>
      <c r="BZ293" s="435">
        <v>1</v>
      </c>
      <c r="CA293" s="436">
        <f t="shared" si="9"/>
        <v>0</v>
      </c>
    </row>
    <row r="294" spans="1:79" s="268" customFormat="1" ht="31.5">
      <c r="A294" s="269">
        <v>281</v>
      </c>
      <c r="B294" s="269" t="s">
        <v>862</v>
      </c>
      <c r="C294" s="269" t="s">
        <v>95</v>
      </c>
      <c r="D294" s="271" t="s">
        <v>863</v>
      </c>
      <c r="E294" s="272">
        <v>41058</v>
      </c>
      <c r="F294" s="238"/>
      <c r="G294" s="238"/>
      <c r="H294" s="272">
        <v>40909</v>
      </c>
      <c r="I294" s="272">
        <v>50405</v>
      </c>
      <c r="J294" s="269"/>
      <c r="K294" s="269" t="s">
        <v>1677</v>
      </c>
      <c r="L294" s="273"/>
      <c r="M294" s="238">
        <v>1</v>
      </c>
      <c r="N294" s="269" t="s">
        <v>1678</v>
      </c>
      <c r="O294" s="269" t="s">
        <v>82</v>
      </c>
      <c r="P294" s="269" t="s">
        <v>1679</v>
      </c>
      <c r="Q294" s="269"/>
      <c r="R294" s="274">
        <v>1010200378</v>
      </c>
      <c r="S294" s="238">
        <v>325</v>
      </c>
      <c r="T294" s="269" t="s">
        <v>131</v>
      </c>
      <c r="U294" s="269">
        <v>361</v>
      </c>
      <c r="V294" s="275">
        <v>361</v>
      </c>
      <c r="W294" s="269">
        <v>0</v>
      </c>
      <c r="X294" s="276">
        <v>37043</v>
      </c>
      <c r="Y294" s="293"/>
      <c r="Z294" s="277">
        <v>2495775.73</v>
      </c>
      <c r="AA294" s="277"/>
      <c r="AB294" s="278">
        <v>2495775.73</v>
      </c>
      <c r="AC294" s="278">
        <v>712462.8867867036</v>
      </c>
      <c r="AD294" s="278">
        <v>1783312.8432132965</v>
      </c>
      <c r="AE294" s="278">
        <v>1700350.7690858727</v>
      </c>
      <c r="AF294" s="278">
        <v>6913.5061772853187</v>
      </c>
      <c r="AG294" s="278">
        <v>6913.5061772853187</v>
      </c>
      <c r="AH294" s="278">
        <v>0</v>
      </c>
      <c r="AI294" s="279">
        <v>6913.5061772853187</v>
      </c>
      <c r="AJ294" s="277"/>
      <c r="AK294" s="280" t="e">
        <v>#REF!</v>
      </c>
      <c r="AL294" s="280" t="e">
        <v>#REF!</v>
      </c>
      <c r="AM294" s="281">
        <v>82962.074127423824</v>
      </c>
      <c r="AN294" s="281">
        <v>82962.074127423824</v>
      </c>
      <c r="AO294" s="281">
        <v>1783312.8432132965</v>
      </c>
      <c r="AP294" s="282">
        <v>1776399.3370360113</v>
      </c>
      <c r="AQ294" s="282">
        <v>1769485.8308587261</v>
      </c>
      <c r="AR294" s="282">
        <v>1762572.3246814408</v>
      </c>
      <c r="AS294" s="282">
        <v>1755658.8185041556</v>
      </c>
      <c r="AT294" s="282">
        <v>1748745.3123268704</v>
      </c>
      <c r="AU294" s="282">
        <v>1741831.8061495852</v>
      </c>
      <c r="AV294" s="282">
        <v>1734918.2999723</v>
      </c>
      <c r="AW294" s="282">
        <v>1728004.7937950147</v>
      </c>
      <c r="AX294" s="282">
        <v>1721091.2876177295</v>
      </c>
      <c r="AY294" s="282">
        <v>1714177.7814404443</v>
      </c>
      <c r="AZ294" s="282">
        <v>1707264.2752631591</v>
      </c>
      <c r="BA294" s="282">
        <v>1700350.7690858738</v>
      </c>
      <c r="BB294" s="281">
        <v>1741831.8061495849</v>
      </c>
      <c r="BC294" s="281">
        <v>1741831.8061495847</v>
      </c>
      <c r="BD294" s="283"/>
      <c r="BE294" s="284">
        <v>0.02</v>
      </c>
      <c r="BF294" s="280">
        <v>0</v>
      </c>
      <c r="BG294" s="285"/>
      <c r="BH294" s="286"/>
      <c r="BI294" s="285"/>
      <c r="BJ294" s="280">
        <v>0</v>
      </c>
      <c r="BK294" s="280">
        <v>0</v>
      </c>
      <c r="BL294" s="283"/>
      <c r="BM294" s="287">
        <v>0</v>
      </c>
      <c r="BN294" s="280">
        <v>0</v>
      </c>
      <c r="BO294" s="280">
        <v>0</v>
      </c>
      <c r="BP294" s="280" t="e">
        <v>#REF!</v>
      </c>
      <c r="BQ294" s="288" t="e">
        <v>#REF!</v>
      </c>
      <c r="BR294" s="289"/>
      <c r="BS294" s="290" t="e">
        <v>#REF!</v>
      </c>
      <c r="BU294" s="291">
        <v>82962.12</v>
      </c>
      <c r="BV294" s="291">
        <v>4.5872576170950197E-2</v>
      </c>
      <c r="BW294" s="292">
        <v>0</v>
      </c>
      <c r="BX294" s="238" t="s">
        <v>859</v>
      </c>
      <c r="BY294" s="435">
        <f t="shared" si="8"/>
        <v>0.28546751145252286</v>
      </c>
      <c r="BZ294" s="435">
        <v>0.31870850868243977</v>
      </c>
      <c r="CA294" s="436">
        <f t="shared" si="9"/>
        <v>3.3240997229916913E-2</v>
      </c>
    </row>
    <row r="295" spans="1:79" s="268" customFormat="1" ht="31.5">
      <c r="A295" s="269">
        <v>282</v>
      </c>
      <c r="B295" s="269" t="s">
        <v>862</v>
      </c>
      <c r="C295" s="269" t="s">
        <v>95</v>
      </c>
      <c r="D295" s="271" t="s">
        <v>863</v>
      </c>
      <c r="E295" s="272">
        <v>41058</v>
      </c>
      <c r="F295" s="238"/>
      <c r="G295" s="238"/>
      <c r="H295" s="272">
        <v>40909</v>
      </c>
      <c r="I295" s="272">
        <v>50405</v>
      </c>
      <c r="J295" s="269"/>
      <c r="K295" s="269" t="s">
        <v>1680</v>
      </c>
      <c r="L295" s="273"/>
      <c r="M295" s="238">
        <v>1</v>
      </c>
      <c r="N295" s="269" t="s">
        <v>1681</v>
      </c>
      <c r="O295" s="269" t="s">
        <v>82</v>
      </c>
      <c r="P295" s="269" t="s">
        <v>1682</v>
      </c>
      <c r="Q295" s="269"/>
      <c r="R295" s="274">
        <v>1010200389</v>
      </c>
      <c r="S295" s="238">
        <v>326</v>
      </c>
      <c r="T295" s="269" t="s">
        <v>131</v>
      </c>
      <c r="U295" s="269">
        <v>361</v>
      </c>
      <c r="V295" s="275">
        <v>361</v>
      </c>
      <c r="W295" s="269">
        <v>0</v>
      </c>
      <c r="X295" s="276">
        <v>36495</v>
      </c>
      <c r="Y295" s="293"/>
      <c r="Z295" s="277">
        <v>3201865.64</v>
      </c>
      <c r="AA295" s="277"/>
      <c r="AB295" s="278">
        <v>3201865.64</v>
      </c>
      <c r="AC295" s="278">
        <v>1009006.6654570638</v>
      </c>
      <c r="AD295" s="278">
        <v>2192858.9745429363</v>
      </c>
      <c r="AE295" s="278">
        <v>2086425.7676731301</v>
      </c>
      <c r="AF295" s="278">
        <v>8869.4339058171754</v>
      </c>
      <c r="AG295" s="278">
        <v>8869.4339058171754</v>
      </c>
      <c r="AH295" s="278">
        <v>0</v>
      </c>
      <c r="AI295" s="279">
        <v>8869.4339058171754</v>
      </c>
      <c r="AJ295" s="277"/>
      <c r="AK295" s="280" t="e">
        <v>#REF!</v>
      </c>
      <c r="AL295" s="280" t="e">
        <v>#REF!</v>
      </c>
      <c r="AM295" s="281">
        <v>106433.2068698061</v>
      </c>
      <c r="AN295" s="281">
        <v>106433.2068698061</v>
      </c>
      <c r="AO295" s="281">
        <v>2192858.9745429363</v>
      </c>
      <c r="AP295" s="282">
        <v>2183989.5406371192</v>
      </c>
      <c r="AQ295" s="282">
        <v>2175120.1067313021</v>
      </c>
      <c r="AR295" s="282">
        <v>2166250.672825485</v>
      </c>
      <c r="AS295" s="282">
        <v>2157381.2389196679</v>
      </c>
      <c r="AT295" s="282">
        <v>2148511.8050138508</v>
      </c>
      <c r="AU295" s="282">
        <v>2139642.3711080337</v>
      </c>
      <c r="AV295" s="282">
        <v>2130772.9372022166</v>
      </c>
      <c r="AW295" s="282">
        <v>2121903.5032963995</v>
      </c>
      <c r="AX295" s="282">
        <v>2113034.0693905824</v>
      </c>
      <c r="AY295" s="282">
        <v>2104164.6354847653</v>
      </c>
      <c r="AZ295" s="282">
        <v>2095295.2015789482</v>
      </c>
      <c r="BA295" s="282">
        <v>2086425.7676731311</v>
      </c>
      <c r="BB295" s="281">
        <v>2139642.3711080337</v>
      </c>
      <c r="BC295" s="281">
        <v>2139642.3711080332</v>
      </c>
      <c r="BD295" s="283"/>
      <c r="BE295" s="284">
        <v>0.02</v>
      </c>
      <c r="BF295" s="280">
        <v>0</v>
      </c>
      <c r="BG295" s="285"/>
      <c r="BH295" s="286"/>
      <c r="BI295" s="285"/>
      <c r="BJ295" s="280">
        <v>0</v>
      </c>
      <c r="BK295" s="280">
        <v>0</v>
      </c>
      <c r="BL295" s="283"/>
      <c r="BM295" s="287">
        <v>0</v>
      </c>
      <c r="BN295" s="280">
        <v>0</v>
      </c>
      <c r="BO295" s="280">
        <v>0</v>
      </c>
      <c r="BP295" s="280" t="e">
        <v>#REF!</v>
      </c>
      <c r="BQ295" s="288" t="e">
        <v>#REF!</v>
      </c>
      <c r="BR295" s="289"/>
      <c r="BS295" s="290" t="e">
        <v>#REF!</v>
      </c>
      <c r="BU295" s="291">
        <v>106433.16</v>
      </c>
      <c r="BV295" s="291">
        <v>-4.6869806101312861E-2</v>
      </c>
      <c r="BW295" s="292">
        <v>0</v>
      </c>
      <c r="BX295" s="238" t="s">
        <v>859</v>
      </c>
      <c r="BY295" s="435">
        <f t="shared" si="8"/>
        <v>0.31513085772614235</v>
      </c>
      <c r="BZ295" s="435">
        <v>0.34837185495605927</v>
      </c>
      <c r="CA295" s="436">
        <f t="shared" si="9"/>
        <v>3.3240997229916913E-2</v>
      </c>
    </row>
    <row r="296" spans="1:79" s="268" customFormat="1" ht="31.5">
      <c r="A296" s="269">
        <v>283</v>
      </c>
      <c r="B296" s="269" t="s">
        <v>862</v>
      </c>
      <c r="C296" s="269" t="s">
        <v>95</v>
      </c>
      <c r="D296" s="271" t="s">
        <v>863</v>
      </c>
      <c r="E296" s="272">
        <v>41058</v>
      </c>
      <c r="F296" s="238"/>
      <c r="G296" s="238"/>
      <c r="H296" s="272">
        <v>40909</v>
      </c>
      <c r="I296" s="272">
        <v>50405</v>
      </c>
      <c r="J296" s="269"/>
      <c r="K296" s="269" t="s">
        <v>1683</v>
      </c>
      <c r="L296" s="273"/>
      <c r="M296" s="238">
        <v>1</v>
      </c>
      <c r="N296" s="269" t="s">
        <v>1684</v>
      </c>
      <c r="O296" s="269" t="s">
        <v>82</v>
      </c>
      <c r="P296" s="269" t="s">
        <v>1685</v>
      </c>
      <c r="Q296" s="269"/>
      <c r="R296" s="274">
        <v>1010200397</v>
      </c>
      <c r="S296" s="238">
        <v>327</v>
      </c>
      <c r="T296" s="269" t="s">
        <v>131</v>
      </c>
      <c r="U296" s="269">
        <v>361</v>
      </c>
      <c r="V296" s="275">
        <v>361</v>
      </c>
      <c r="W296" s="269">
        <v>0</v>
      </c>
      <c r="X296" s="276">
        <v>37500</v>
      </c>
      <c r="Y296" s="293"/>
      <c r="Z296" s="277">
        <v>114805.06</v>
      </c>
      <c r="AA296" s="277"/>
      <c r="AB296" s="278">
        <v>114805.06</v>
      </c>
      <c r="AC296" s="278">
        <v>32487.458720741</v>
      </c>
      <c r="AD296" s="278">
        <v>82317.60127925899</v>
      </c>
      <c r="AE296" s="278">
        <v>78501.366597818545</v>
      </c>
      <c r="AF296" s="278">
        <v>318.01955678670362</v>
      </c>
      <c r="AG296" s="278">
        <v>318.01955678670362</v>
      </c>
      <c r="AH296" s="278">
        <v>0</v>
      </c>
      <c r="AI296" s="279">
        <v>318.01955678670362</v>
      </c>
      <c r="AJ296" s="277"/>
      <c r="AK296" s="280" t="e">
        <v>#REF!</v>
      </c>
      <c r="AL296" s="280" t="e">
        <v>#REF!</v>
      </c>
      <c r="AM296" s="281">
        <v>3816.2346814404436</v>
      </c>
      <c r="AN296" s="281">
        <v>3816.2346814404436</v>
      </c>
      <c r="AO296" s="281">
        <v>82317.60127925899</v>
      </c>
      <c r="AP296" s="282">
        <v>81999.581722472285</v>
      </c>
      <c r="AQ296" s="282">
        <v>81681.56216568558</v>
      </c>
      <c r="AR296" s="282">
        <v>81363.542608898875</v>
      </c>
      <c r="AS296" s="282">
        <v>81045.52305211217</v>
      </c>
      <c r="AT296" s="282">
        <v>80727.503495325465</v>
      </c>
      <c r="AU296" s="282">
        <v>80409.48393853876</v>
      </c>
      <c r="AV296" s="282">
        <v>80091.464381752055</v>
      </c>
      <c r="AW296" s="282">
        <v>79773.444824965351</v>
      </c>
      <c r="AX296" s="282">
        <v>79455.425268178646</v>
      </c>
      <c r="AY296" s="282">
        <v>79137.405711391941</v>
      </c>
      <c r="AZ296" s="282">
        <v>78819.386154605236</v>
      </c>
      <c r="BA296" s="282">
        <v>78501.366597818531</v>
      </c>
      <c r="BB296" s="281">
        <v>80409.48393853876</v>
      </c>
      <c r="BC296" s="281">
        <v>80409.48393853876</v>
      </c>
      <c r="BD296" s="283"/>
      <c r="BE296" s="284">
        <v>0.02</v>
      </c>
      <c r="BF296" s="280">
        <v>0</v>
      </c>
      <c r="BG296" s="285"/>
      <c r="BH296" s="286"/>
      <c r="BI296" s="285"/>
      <c r="BJ296" s="280">
        <v>0</v>
      </c>
      <c r="BK296" s="280">
        <v>0</v>
      </c>
      <c r="BL296" s="283"/>
      <c r="BM296" s="287">
        <v>0</v>
      </c>
      <c r="BN296" s="280">
        <v>0</v>
      </c>
      <c r="BO296" s="280">
        <v>0</v>
      </c>
      <c r="BP296" s="280" t="e">
        <v>#REF!</v>
      </c>
      <c r="BQ296" s="288" t="e">
        <v>#REF!</v>
      </c>
      <c r="BR296" s="289"/>
      <c r="BS296" s="290" t="e">
        <v>#REF!</v>
      </c>
      <c r="BU296" s="291">
        <v>3816.24</v>
      </c>
      <c r="BV296" s="291">
        <v>5.3185595561444643E-3</v>
      </c>
      <c r="BW296" s="292">
        <v>0</v>
      </c>
      <c r="BX296" s="238" t="s">
        <v>859</v>
      </c>
      <c r="BY296" s="435">
        <f t="shared" si="8"/>
        <v>0.28297932792109515</v>
      </c>
      <c r="BZ296" s="435">
        <v>0.31622032515101206</v>
      </c>
      <c r="CA296" s="436">
        <f t="shared" si="9"/>
        <v>3.3240997229916913E-2</v>
      </c>
    </row>
    <row r="297" spans="1:79" s="268" customFormat="1" ht="47.25">
      <c r="A297" s="269">
        <v>284</v>
      </c>
      <c r="B297" s="269" t="s">
        <v>862</v>
      </c>
      <c r="C297" s="269" t="s">
        <v>95</v>
      </c>
      <c r="D297" s="271" t="s">
        <v>863</v>
      </c>
      <c r="E297" s="272">
        <v>41058</v>
      </c>
      <c r="F297" s="238"/>
      <c r="G297" s="238"/>
      <c r="H297" s="272">
        <v>40909</v>
      </c>
      <c r="I297" s="272">
        <v>50405</v>
      </c>
      <c r="J297" s="269"/>
      <c r="K297" s="269" t="s">
        <v>1686</v>
      </c>
      <c r="L297" s="273"/>
      <c r="M297" s="238">
        <v>1</v>
      </c>
      <c r="N297" s="269" t="s">
        <v>1687</v>
      </c>
      <c r="O297" s="269" t="s">
        <v>82</v>
      </c>
      <c r="P297" s="269" t="s">
        <v>1688</v>
      </c>
      <c r="Q297" s="269"/>
      <c r="R297" s="274">
        <v>1010200453</v>
      </c>
      <c r="S297" s="238">
        <v>328</v>
      </c>
      <c r="T297" s="269" t="s">
        <v>135</v>
      </c>
      <c r="U297" s="269">
        <v>84</v>
      </c>
      <c r="V297" s="275">
        <v>84</v>
      </c>
      <c r="W297" s="269">
        <v>0</v>
      </c>
      <c r="X297" s="276">
        <v>37773</v>
      </c>
      <c r="Y297" s="293"/>
      <c r="Z297" s="277">
        <v>239940</v>
      </c>
      <c r="AA297" s="277"/>
      <c r="AB297" s="278">
        <v>239940</v>
      </c>
      <c r="AC297" s="278">
        <v>239940</v>
      </c>
      <c r="AD297" s="278">
        <v>0</v>
      </c>
      <c r="AE297" s="278">
        <v>0</v>
      </c>
      <c r="AF297" s="278">
        <v>2856.4285714285716</v>
      </c>
      <c r="AG297" s="278">
        <v>2856.4285714285716</v>
      </c>
      <c r="AH297" s="278">
        <v>0</v>
      </c>
      <c r="AI297" s="279">
        <v>2856.4285714285716</v>
      </c>
      <c r="AJ297" s="277"/>
      <c r="AK297" s="280" t="e">
        <v>#REF!</v>
      </c>
      <c r="AL297" s="280" t="e">
        <v>#REF!</v>
      </c>
      <c r="AM297" s="281">
        <v>0</v>
      </c>
      <c r="AN297" s="281">
        <v>0</v>
      </c>
      <c r="AO297" s="281">
        <v>0</v>
      </c>
      <c r="AP297" s="282">
        <v>0</v>
      </c>
      <c r="AQ297" s="282">
        <v>0</v>
      </c>
      <c r="AR297" s="282">
        <v>0</v>
      </c>
      <c r="AS297" s="282">
        <v>0</v>
      </c>
      <c r="AT297" s="282">
        <v>0</v>
      </c>
      <c r="AU297" s="282">
        <v>0</v>
      </c>
      <c r="AV297" s="282">
        <v>0</v>
      </c>
      <c r="AW297" s="282">
        <v>0</v>
      </c>
      <c r="AX297" s="282">
        <v>0</v>
      </c>
      <c r="AY297" s="282">
        <v>0</v>
      </c>
      <c r="AZ297" s="282">
        <v>0</v>
      </c>
      <c r="BA297" s="282">
        <v>0</v>
      </c>
      <c r="BB297" s="281">
        <v>0</v>
      </c>
      <c r="BC297" s="281">
        <v>0</v>
      </c>
      <c r="BD297" s="283"/>
      <c r="BE297" s="284">
        <v>0.02</v>
      </c>
      <c r="BF297" s="280">
        <v>0</v>
      </c>
      <c r="BG297" s="285"/>
      <c r="BH297" s="286"/>
      <c r="BI297" s="285"/>
      <c r="BJ297" s="280">
        <v>0</v>
      </c>
      <c r="BK297" s="280">
        <v>0</v>
      </c>
      <c r="BL297" s="283"/>
      <c r="BM297" s="287">
        <v>0</v>
      </c>
      <c r="BN297" s="280">
        <v>0</v>
      </c>
      <c r="BO297" s="280">
        <v>0</v>
      </c>
      <c r="BP297" s="280" t="e">
        <v>#REF!</v>
      </c>
      <c r="BQ297" s="288" t="e">
        <v>#REF!</v>
      </c>
      <c r="BR297" s="289"/>
      <c r="BS297" s="290" t="e">
        <v>#REF!</v>
      </c>
      <c r="BU297" s="291"/>
      <c r="BV297" s="291">
        <v>0</v>
      </c>
      <c r="BW297" s="292">
        <v>0</v>
      </c>
      <c r="BX297" s="238" t="s">
        <v>859</v>
      </c>
      <c r="BY297" s="435">
        <f t="shared" si="8"/>
        <v>1</v>
      </c>
      <c r="BZ297" s="435">
        <v>1</v>
      </c>
      <c r="CA297" s="436">
        <f t="shared" si="9"/>
        <v>0</v>
      </c>
    </row>
    <row r="298" spans="1:79" s="268" customFormat="1" ht="31.5">
      <c r="A298" s="269">
        <v>285</v>
      </c>
      <c r="B298" s="269" t="s">
        <v>862</v>
      </c>
      <c r="C298" s="269" t="s">
        <v>95</v>
      </c>
      <c r="D298" s="271" t="s">
        <v>863</v>
      </c>
      <c r="E298" s="272">
        <v>41058</v>
      </c>
      <c r="F298" s="238"/>
      <c r="G298" s="238"/>
      <c r="H298" s="272">
        <v>40909</v>
      </c>
      <c r="I298" s="272">
        <v>50405</v>
      </c>
      <c r="J298" s="269"/>
      <c r="K298" s="269" t="s">
        <v>1689</v>
      </c>
      <c r="L298" s="273"/>
      <c r="M298" s="238">
        <v>1</v>
      </c>
      <c r="N298" s="269" t="s">
        <v>1690</v>
      </c>
      <c r="O298" s="269" t="s">
        <v>82</v>
      </c>
      <c r="P298" s="269" t="s">
        <v>1691</v>
      </c>
      <c r="Q298" s="269"/>
      <c r="R298" s="274">
        <v>1010200472</v>
      </c>
      <c r="S298" s="238">
        <v>329</v>
      </c>
      <c r="T298" s="269" t="s">
        <v>131</v>
      </c>
      <c r="U298" s="269">
        <v>361</v>
      </c>
      <c r="V298" s="275">
        <v>361</v>
      </c>
      <c r="W298" s="269">
        <v>0</v>
      </c>
      <c r="X298" s="276">
        <v>30651</v>
      </c>
      <c r="Y298" s="293"/>
      <c r="Z298" s="277">
        <v>1431958.01</v>
      </c>
      <c r="AA298" s="277"/>
      <c r="AB298" s="278">
        <v>1431958.01</v>
      </c>
      <c r="AC298" s="278">
        <v>1431958.01</v>
      </c>
      <c r="AD298" s="278">
        <v>0</v>
      </c>
      <c r="AE298" s="278">
        <v>0</v>
      </c>
      <c r="AF298" s="278">
        <v>3966.6426869806096</v>
      </c>
      <c r="AG298" s="278">
        <v>3966.6426869806096</v>
      </c>
      <c r="AH298" s="278">
        <v>0</v>
      </c>
      <c r="AI298" s="279">
        <v>3966.6426869806096</v>
      </c>
      <c r="AJ298" s="277"/>
      <c r="AK298" s="280" t="e">
        <v>#REF!</v>
      </c>
      <c r="AL298" s="280" t="e">
        <v>#REF!</v>
      </c>
      <c r="AM298" s="281">
        <v>0</v>
      </c>
      <c r="AN298" s="281">
        <v>0</v>
      </c>
      <c r="AO298" s="281">
        <v>0</v>
      </c>
      <c r="AP298" s="282">
        <v>0</v>
      </c>
      <c r="AQ298" s="282">
        <v>0</v>
      </c>
      <c r="AR298" s="282">
        <v>0</v>
      </c>
      <c r="AS298" s="282">
        <v>0</v>
      </c>
      <c r="AT298" s="282">
        <v>0</v>
      </c>
      <c r="AU298" s="282">
        <v>0</v>
      </c>
      <c r="AV298" s="282">
        <v>0</v>
      </c>
      <c r="AW298" s="282">
        <v>0</v>
      </c>
      <c r="AX298" s="282">
        <v>0</v>
      </c>
      <c r="AY298" s="282">
        <v>0</v>
      </c>
      <c r="AZ298" s="282">
        <v>0</v>
      </c>
      <c r="BA298" s="282">
        <v>0</v>
      </c>
      <c r="BB298" s="281">
        <v>0</v>
      </c>
      <c r="BC298" s="281">
        <v>0</v>
      </c>
      <c r="BD298" s="283"/>
      <c r="BE298" s="284">
        <v>0.02</v>
      </c>
      <c r="BF298" s="280">
        <v>0</v>
      </c>
      <c r="BG298" s="285"/>
      <c r="BH298" s="286"/>
      <c r="BI298" s="285"/>
      <c r="BJ298" s="280">
        <v>0</v>
      </c>
      <c r="BK298" s="280">
        <v>0</v>
      </c>
      <c r="BL298" s="283"/>
      <c r="BM298" s="287">
        <v>0</v>
      </c>
      <c r="BN298" s="280">
        <v>0</v>
      </c>
      <c r="BO298" s="280">
        <v>0</v>
      </c>
      <c r="BP298" s="280" t="e">
        <v>#REF!</v>
      </c>
      <c r="BQ298" s="288" t="e">
        <v>#REF!</v>
      </c>
      <c r="BR298" s="289"/>
      <c r="BS298" s="290" t="e">
        <v>#REF!</v>
      </c>
      <c r="BU298" s="291"/>
      <c r="BV298" s="291">
        <v>0</v>
      </c>
      <c r="BW298" s="292">
        <v>0</v>
      </c>
      <c r="BX298" s="238" t="s">
        <v>859</v>
      </c>
      <c r="BY298" s="435">
        <f t="shared" si="8"/>
        <v>1</v>
      </c>
      <c r="BZ298" s="435">
        <v>1</v>
      </c>
      <c r="CA298" s="436">
        <f t="shared" si="9"/>
        <v>0</v>
      </c>
    </row>
    <row r="299" spans="1:79" s="268" customFormat="1" ht="31.5">
      <c r="A299" s="269">
        <v>286</v>
      </c>
      <c r="B299" s="269" t="s">
        <v>862</v>
      </c>
      <c r="C299" s="269" t="s">
        <v>95</v>
      </c>
      <c r="D299" s="271" t="s">
        <v>863</v>
      </c>
      <c r="E299" s="272">
        <v>41058</v>
      </c>
      <c r="F299" s="238"/>
      <c r="G299" s="238"/>
      <c r="H299" s="272">
        <v>40909</v>
      </c>
      <c r="I299" s="272">
        <v>50405</v>
      </c>
      <c r="J299" s="269"/>
      <c r="K299" s="269" t="s">
        <v>1692</v>
      </c>
      <c r="L299" s="273"/>
      <c r="M299" s="238">
        <v>1</v>
      </c>
      <c r="N299" s="269" t="s">
        <v>1693</v>
      </c>
      <c r="O299" s="269" t="s">
        <v>82</v>
      </c>
      <c r="P299" s="269" t="s">
        <v>1694</v>
      </c>
      <c r="Q299" s="269"/>
      <c r="R299" s="274">
        <v>1010203516</v>
      </c>
      <c r="S299" s="238">
        <v>330</v>
      </c>
      <c r="T299" s="269" t="s">
        <v>131</v>
      </c>
      <c r="U299" s="269">
        <v>361</v>
      </c>
      <c r="V299" s="275">
        <v>361</v>
      </c>
      <c r="W299" s="269">
        <v>0</v>
      </c>
      <c r="X299" s="276">
        <v>23012</v>
      </c>
      <c r="Y299" s="293"/>
      <c r="Z299" s="277">
        <v>500376.22</v>
      </c>
      <c r="AA299" s="277"/>
      <c r="AB299" s="278">
        <v>500376.22</v>
      </c>
      <c r="AC299" s="278">
        <v>500376.22</v>
      </c>
      <c r="AD299" s="278">
        <v>0</v>
      </c>
      <c r="AE299" s="278">
        <v>0</v>
      </c>
      <c r="AF299" s="278">
        <v>1386.0837119113573</v>
      </c>
      <c r="AG299" s="278">
        <v>1386.0837119113573</v>
      </c>
      <c r="AH299" s="278">
        <v>0</v>
      </c>
      <c r="AI299" s="279">
        <v>1386.0837119113573</v>
      </c>
      <c r="AJ299" s="277"/>
      <c r="AK299" s="280" t="e">
        <v>#REF!</v>
      </c>
      <c r="AL299" s="280" t="e">
        <v>#REF!</v>
      </c>
      <c r="AM299" s="281">
        <v>0</v>
      </c>
      <c r="AN299" s="281">
        <v>0</v>
      </c>
      <c r="AO299" s="281">
        <v>0</v>
      </c>
      <c r="AP299" s="282">
        <v>0</v>
      </c>
      <c r="AQ299" s="282">
        <v>0</v>
      </c>
      <c r="AR299" s="282">
        <v>0</v>
      </c>
      <c r="AS299" s="282">
        <v>0</v>
      </c>
      <c r="AT299" s="282">
        <v>0</v>
      </c>
      <c r="AU299" s="282">
        <v>0</v>
      </c>
      <c r="AV299" s="282">
        <v>0</v>
      </c>
      <c r="AW299" s="282">
        <v>0</v>
      </c>
      <c r="AX299" s="282">
        <v>0</v>
      </c>
      <c r="AY299" s="282">
        <v>0</v>
      </c>
      <c r="AZ299" s="282">
        <v>0</v>
      </c>
      <c r="BA299" s="282">
        <v>0</v>
      </c>
      <c r="BB299" s="281">
        <v>0</v>
      </c>
      <c r="BC299" s="281">
        <v>0</v>
      </c>
      <c r="BD299" s="283"/>
      <c r="BE299" s="284">
        <v>0.02</v>
      </c>
      <c r="BF299" s="280">
        <v>0</v>
      </c>
      <c r="BG299" s="285"/>
      <c r="BH299" s="286"/>
      <c r="BI299" s="285"/>
      <c r="BJ299" s="280">
        <v>0</v>
      </c>
      <c r="BK299" s="280">
        <v>0</v>
      </c>
      <c r="BL299" s="283"/>
      <c r="BM299" s="287">
        <v>0</v>
      </c>
      <c r="BN299" s="280">
        <v>0</v>
      </c>
      <c r="BO299" s="280">
        <v>0</v>
      </c>
      <c r="BP299" s="280" t="e">
        <v>#REF!</v>
      </c>
      <c r="BQ299" s="288" t="e">
        <v>#REF!</v>
      </c>
      <c r="BR299" s="289"/>
      <c r="BS299" s="290" t="e">
        <v>#REF!</v>
      </c>
      <c r="BU299" s="291"/>
      <c r="BV299" s="291">
        <v>0</v>
      </c>
      <c r="BW299" s="292">
        <v>0</v>
      </c>
      <c r="BX299" s="238" t="s">
        <v>859</v>
      </c>
      <c r="BY299" s="435">
        <f t="shared" si="8"/>
        <v>1</v>
      </c>
      <c r="BZ299" s="435">
        <v>1</v>
      </c>
      <c r="CA299" s="436">
        <f t="shared" si="9"/>
        <v>0</v>
      </c>
    </row>
    <row r="300" spans="1:79" s="268" customFormat="1" ht="31.5">
      <c r="A300" s="269">
        <v>287</v>
      </c>
      <c r="B300" s="269" t="s">
        <v>862</v>
      </c>
      <c r="C300" s="269" t="s">
        <v>95</v>
      </c>
      <c r="D300" s="271" t="s">
        <v>863</v>
      </c>
      <c r="E300" s="272">
        <v>41058</v>
      </c>
      <c r="F300" s="238">
        <v>5</v>
      </c>
      <c r="G300" s="296">
        <v>41188</v>
      </c>
      <c r="H300" s="272">
        <v>40909</v>
      </c>
      <c r="I300" s="272">
        <v>50405</v>
      </c>
      <c r="J300" s="269"/>
      <c r="K300" s="269" t="s">
        <v>1695</v>
      </c>
      <c r="L300" s="273"/>
      <c r="M300" s="238">
        <v>0.3</v>
      </c>
      <c r="N300" s="269" t="s">
        <v>1696</v>
      </c>
      <c r="O300" s="269" t="s">
        <v>82</v>
      </c>
      <c r="P300" s="269" t="s">
        <v>1697</v>
      </c>
      <c r="Q300" s="269"/>
      <c r="R300" s="274">
        <v>1010300003</v>
      </c>
      <c r="S300" s="238">
        <v>331</v>
      </c>
      <c r="T300" s="269" t="s">
        <v>131</v>
      </c>
      <c r="U300" s="269">
        <v>361</v>
      </c>
      <c r="V300" s="275">
        <v>361</v>
      </c>
      <c r="W300" s="269">
        <v>0</v>
      </c>
      <c r="X300" s="276">
        <v>39310</v>
      </c>
      <c r="Y300" s="293"/>
      <c r="Z300" s="277">
        <v>209118.42</v>
      </c>
      <c r="AA300" s="277"/>
      <c r="AB300" s="278">
        <v>209118.42</v>
      </c>
      <c r="AC300" s="278">
        <v>85874.149279778416</v>
      </c>
      <c r="AD300" s="278">
        <v>123244.2707202216</v>
      </c>
      <c r="AE300" s="278">
        <v>116292.96590027699</v>
      </c>
      <c r="AF300" s="278">
        <v>579.27540166204994</v>
      </c>
      <c r="AG300" s="278">
        <v>579.27540166204994</v>
      </c>
      <c r="AH300" s="278">
        <v>0</v>
      </c>
      <c r="AI300" s="279">
        <v>579.27540166204994</v>
      </c>
      <c r="AJ300" s="277"/>
      <c r="AK300" s="280" t="e">
        <v>#REF!</v>
      </c>
      <c r="AL300" s="280" t="e">
        <v>#REF!</v>
      </c>
      <c r="AM300" s="281">
        <v>6951.3048199445993</v>
      </c>
      <c r="AN300" s="281">
        <v>6951.3048199445993</v>
      </c>
      <c r="AO300" s="281">
        <v>123244.2707202216</v>
      </c>
      <c r="AP300" s="282">
        <v>122664.99531855955</v>
      </c>
      <c r="AQ300" s="282">
        <v>122085.71991689751</v>
      </c>
      <c r="AR300" s="282">
        <v>121506.44451523546</v>
      </c>
      <c r="AS300" s="282">
        <v>120927.16911357341</v>
      </c>
      <c r="AT300" s="282">
        <v>120347.89371191137</v>
      </c>
      <c r="AU300" s="282">
        <v>119768.61831024932</v>
      </c>
      <c r="AV300" s="282">
        <v>119189.34290858728</v>
      </c>
      <c r="AW300" s="282">
        <v>118610.06750692523</v>
      </c>
      <c r="AX300" s="282">
        <v>118030.79210526319</v>
      </c>
      <c r="AY300" s="282">
        <v>117451.51670360114</v>
      </c>
      <c r="AZ300" s="282">
        <v>116872.2413019391</v>
      </c>
      <c r="BA300" s="282">
        <v>116292.96590027705</v>
      </c>
      <c r="BB300" s="281">
        <v>119768.61831024932</v>
      </c>
      <c r="BC300" s="281">
        <v>119768.61831024929</v>
      </c>
      <c r="BD300" s="283"/>
      <c r="BE300" s="284">
        <v>0.02</v>
      </c>
      <c r="BF300" s="280">
        <v>0</v>
      </c>
      <c r="BG300" s="285"/>
      <c r="BH300" s="286"/>
      <c r="BI300" s="285"/>
      <c r="BJ300" s="280">
        <v>0</v>
      </c>
      <c r="BK300" s="280">
        <v>0</v>
      </c>
      <c r="BL300" s="283"/>
      <c r="BM300" s="287">
        <v>0</v>
      </c>
      <c r="BN300" s="280">
        <v>0</v>
      </c>
      <c r="BO300" s="280">
        <v>0</v>
      </c>
      <c r="BP300" s="280" t="e">
        <v>#REF!</v>
      </c>
      <c r="BQ300" s="288" t="e">
        <v>#REF!</v>
      </c>
      <c r="BR300" s="289"/>
      <c r="BS300" s="290" t="e">
        <v>#REF!</v>
      </c>
      <c r="BU300" s="291">
        <v>6951.36</v>
      </c>
      <c r="BV300" s="291">
        <v>5.5180055400342098E-2</v>
      </c>
      <c r="BW300" s="292">
        <v>0</v>
      </c>
      <c r="BX300" s="238" t="s">
        <v>857</v>
      </c>
      <c r="BY300" s="435">
        <f t="shared" si="8"/>
        <v>0.41064842245737326</v>
      </c>
      <c r="BZ300" s="435">
        <v>0.44388941968729018</v>
      </c>
      <c r="CA300" s="436">
        <f t="shared" si="9"/>
        <v>3.3240997229916913E-2</v>
      </c>
    </row>
    <row r="301" spans="1:79" s="268" customFormat="1" ht="31.5">
      <c r="A301" s="269">
        <v>288</v>
      </c>
      <c r="B301" s="269" t="s">
        <v>862</v>
      </c>
      <c r="C301" s="269" t="s">
        <v>95</v>
      </c>
      <c r="D301" s="271" t="s">
        <v>863</v>
      </c>
      <c r="E301" s="272">
        <v>41058</v>
      </c>
      <c r="F301" s="238">
        <v>8</v>
      </c>
      <c r="G301" s="296">
        <v>42276</v>
      </c>
      <c r="H301" s="272">
        <v>40909</v>
      </c>
      <c r="I301" s="272">
        <v>50405</v>
      </c>
      <c r="J301" s="269"/>
      <c r="K301" s="269" t="s">
        <v>1698</v>
      </c>
      <c r="L301" s="273"/>
      <c r="M301" s="238">
        <v>1.0680000000000001</v>
      </c>
      <c r="N301" s="269" t="s">
        <v>1699</v>
      </c>
      <c r="O301" s="269" t="s">
        <v>82</v>
      </c>
      <c r="P301" s="269" t="s">
        <v>1700</v>
      </c>
      <c r="Q301" s="269"/>
      <c r="R301" s="274">
        <v>1010300069</v>
      </c>
      <c r="S301" s="238">
        <v>332</v>
      </c>
      <c r="T301" s="269" t="s">
        <v>131</v>
      </c>
      <c r="U301" s="269">
        <v>361</v>
      </c>
      <c r="V301" s="275">
        <v>361</v>
      </c>
      <c r="W301" s="269">
        <v>0</v>
      </c>
      <c r="X301" s="276">
        <v>30317</v>
      </c>
      <c r="Y301" s="293"/>
      <c r="Z301" s="277">
        <v>20554.82</v>
      </c>
      <c r="AA301" s="277"/>
      <c r="AB301" s="278">
        <v>20554.82</v>
      </c>
      <c r="AC301" s="278">
        <v>20554.82</v>
      </c>
      <c r="AD301" s="278">
        <v>0</v>
      </c>
      <c r="AE301" s="278">
        <v>0</v>
      </c>
      <c r="AF301" s="278">
        <v>56.9385595567867</v>
      </c>
      <c r="AG301" s="278">
        <v>56.9385595567867</v>
      </c>
      <c r="AH301" s="278">
        <v>0</v>
      </c>
      <c r="AI301" s="279">
        <v>56.9385595567867</v>
      </c>
      <c r="AJ301" s="277"/>
      <c r="AK301" s="280" t="e">
        <v>#REF!</v>
      </c>
      <c r="AL301" s="280" t="e">
        <v>#REF!</v>
      </c>
      <c r="AM301" s="281">
        <v>0</v>
      </c>
      <c r="AN301" s="281">
        <v>0</v>
      </c>
      <c r="AO301" s="281">
        <v>0</v>
      </c>
      <c r="AP301" s="282">
        <v>0</v>
      </c>
      <c r="AQ301" s="282">
        <v>0</v>
      </c>
      <c r="AR301" s="282">
        <v>0</v>
      </c>
      <c r="AS301" s="282">
        <v>0</v>
      </c>
      <c r="AT301" s="282">
        <v>0</v>
      </c>
      <c r="AU301" s="282">
        <v>0</v>
      </c>
      <c r="AV301" s="282">
        <v>0</v>
      </c>
      <c r="AW301" s="282">
        <v>0</v>
      </c>
      <c r="AX301" s="282">
        <v>0</v>
      </c>
      <c r="AY301" s="282">
        <v>0</v>
      </c>
      <c r="AZ301" s="282">
        <v>0</v>
      </c>
      <c r="BA301" s="282">
        <v>0</v>
      </c>
      <c r="BB301" s="281">
        <v>0</v>
      </c>
      <c r="BC301" s="281">
        <v>0</v>
      </c>
      <c r="BD301" s="283"/>
      <c r="BE301" s="284">
        <v>0.02</v>
      </c>
      <c r="BF301" s="280">
        <v>0</v>
      </c>
      <c r="BG301" s="285"/>
      <c r="BH301" s="286"/>
      <c r="BI301" s="285"/>
      <c r="BJ301" s="280">
        <v>0</v>
      </c>
      <c r="BK301" s="280">
        <v>0</v>
      </c>
      <c r="BL301" s="283"/>
      <c r="BM301" s="287">
        <v>0</v>
      </c>
      <c r="BN301" s="280">
        <v>0</v>
      </c>
      <c r="BO301" s="280">
        <v>0</v>
      </c>
      <c r="BP301" s="280" t="e">
        <v>#REF!</v>
      </c>
      <c r="BQ301" s="288" t="e">
        <v>#REF!</v>
      </c>
      <c r="BR301" s="289"/>
      <c r="BS301" s="290" t="e">
        <v>#REF!</v>
      </c>
      <c r="BU301" s="291">
        <v>0</v>
      </c>
      <c r="BV301" s="291">
        <v>0</v>
      </c>
      <c r="BW301" s="292">
        <v>0</v>
      </c>
      <c r="BX301" s="238" t="s">
        <v>857</v>
      </c>
      <c r="BY301" s="435">
        <f t="shared" si="8"/>
        <v>1</v>
      </c>
      <c r="BZ301" s="435">
        <v>1</v>
      </c>
      <c r="CA301" s="436">
        <f t="shared" si="9"/>
        <v>0</v>
      </c>
    </row>
    <row r="302" spans="1:79" s="268" customFormat="1" ht="47.25">
      <c r="A302" s="269">
        <v>289</v>
      </c>
      <c r="B302" s="269" t="s">
        <v>862</v>
      </c>
      <c r="C302" s="269" t="s">
        <v>95</v>
      </c>
      <c r="D302" s="271" t="s">
        <v>863</v>
      </c>
      <c r="E302" s="272">
        <v>41058</v>
      </c>
      <c r="F302" s="238">
        <v>12</v>
      </c>
      <c r="G302" s="296">
        <v>42565</v>
      </c>
      <c r="H302" s="272">
        <v>40909</v>
      </c>
      <c r="I302" s="272">
        <v>50405</v>
      </c>
      <c r="J302" s="269"/>
      <c r="K302" s="269" t="s">
        <v>1701</v>
      </c>
      <c r="L302" s="273">
        <v>1</v>
      </c>
      <c r="M302" s="238">
        <v>23.794</v>
      </c>
      <c r="N302" s="269" t="s">
        <v>1702</v>
      </c>
      <c r="O302" s="269" t="s">
        <v>82</v>
      </c>
      <c r="P302" s="269" t="s">
        <v>1703</v>
      </c>
      <c r="Q302" s="269"/>
      <c r="R302" s="274">
        <v>1010300112</v>
      </c>
      <c r="S302" s="238">
        <v>333</v>
      </c>
      <c r="T302" s="269" t="s">
        <v>168</v>
      </c>
      <c r="U302" s="269">
        <v>180</v>
      </c>
      <c r="V302" s="275">
        <v>180</v>
      </c>
      <c r="W302" s="269">
        <v>180</v>
      </c>
      <c r="X302" s="276">
        <v>42535</v>
      </c>
      <c r="Y302" s="293"/>
      <c r="Z302" s="277">
        <v>11722032.139999999</v>
      </c>
      <c r="AA302" s="277"/>
      <c r="AB302" s="278">
        <v>11722032.139999999</v>
      </c>
      <c r="AC302" s="278">
        <v>11136116.080444444</v>
      </c>
      <c r="AD302" s="278">
        <v>585916.05955555476</v>
      </c>
      <c r="AE302" s="278">
        <v>539961.81955555477</v>
      </c>
      <c r="AF302" s="278">
        <v>3829.52</v>
      </c>
      <c r="AG302" s="278">
        <v>3829.52</v>
      </c>
      <c r="AH302" s="278">
        <v>3829.52</v>
      </c>
      <c r="AI302" s="279">
        <v>3829.52</v>
      </c>
      <c r="AJ302" s="277"/>
      <c r="AK302" s="280" t="e">
        <v>#REF!</v>
      </c>
      <c r="AL302" s="280" t="e">
        <v>#REF!</v>
      </c>
      <c r="AM302" s="281">
        <v>45954.239999999998</v>
      </c>
      <c r="AN302" s="281">
        <v>45954.239999999998</v>
      </c>
      <c r="AO302" s="281">
        <v>585916.05955555476</v>
      </c>
      <c r="AP302" s="282">
        <v>582086.53955555474</v>
      </c>
      <c r="AQ302" s="282">
        <v>578257.01955555473</v>
      </c>
      <c r="AR302" s="282">
        <v>574427.49955555471</v>
      </c>
      <c r="AS302" s="282">
        <v>570597.97955555469</v>
      </c>
      <c r="AT302" s="282">
        <v>566768.45955555467</v>
      </c>
      <c r="AU302" s="282">
        <v>562938.93955555465</v>
      </c>
      <c r="AV302" s="282">
        <v>559109.41955555463</v>
      </c>
      <c r="AW302" s="282">
        <v>555279.89955555461</v>
      </c>
      <c r="AX302" s="282">
        <v>551450.37955555459</v>
      </c>
      <c r="AY302" s="282">
        <v>547620.85955555458</v>
      </c>
      <c r="AZ302" s="282">
        <v>543791.33955555456</v>
      </c>
      <c r="BA302" s="282">
        <v>539961.81955555454</v>
      </c>
      <c r="BB302" s="281">
        <v>562938.93955555477</v>
      </c>
      <c r="BC302" s="281">
        <v>562938.93955555477</v>
      </c>
      <c r="BD302" s="283"/>
      <c r="BE302" s="284">
        <v>0.02</v>
      </c>
      <c r="BF302" s="280">
        <v>0</v>
      </c>
      <c r="BG302" s="285"/>
      <c r="BH302" s="286"/>
      <c r="BI302" s="285"/>
      <c r="BJ302" s="280">
        <v>0</v>
      </c>
      <c r="BK302" s="280">
        <v>0</v>
      </c>
      <c r="BL302" s="283"/>
      <c r="BM302" s="287">
        <v>0</v>
      </c>
      <c r="BN302" s="280">
        <v>0</v>
      </c>
      <c r="BO302" s="280">
        <v>0</v>
      </c>
      <c r="BP302" s="280" t="e">
        <v>#REF!</v>
      </c>
      <c r="BQ302" s="288" t="e">
        <v>#REF!</v>
      </c>
      <c r="BR302" s="289"/>
      <c r="BS302" s="290" t="e">
        <v>#REF!</v>
      </c>
      <c r="BU302" s="300">
        <v>45954.239999999998</v>
      </c>
      <c r="BV302" s="291">
        <v>0</v>
      </c>
      <c r="BW302" s="292">
        <v>0</v>
      </c>
      <c r="BX302" s="238" t="s">
        <v>857</v>
      </c>
      <c r="BY302" s="435">
        <f t="shared" si="8"/>
        <v>0.95001582894861825</v>
      </c>
      <c r="BZ302" s="435">
        <v>0.95393615943834509</v>
      </c>
      <c r="CA302" s="436">
        <f t="shared" si="9"/>
        <v>3.9203304897268421E-3</v>
      </c>
    </row>
    <row r="303" spans="1:79" s="268" customFormat="1" ht="31.5">
      <c r="A303" s="269">
        <v>290</v>
      </c>
      <c r="B303" s="269" t="s">
        <v>862</v>
      </c>
      <c r="C303" s="269" t="s">
        <v>95</v>
      </c>
      <c r="D303" s="271" t="s">
        <v>863</v>
      </c>
      <c r="E303" s="272">
        <v>41058</v>
      </c>
      <c r="F303" s="238"/>
      <c r="G303" s="238"/>
      <c r="H303" s="272">
        <v>40909</v>
      </c>
      <c r="I303" s="272">
        <v>50405</v>
      </c>
      <c r="J303" s="269"/>
      <c r="K303" s="269" t="s">
        <v>1704</v>
      </c>
      <c r="L303" s="273">
        <v>1</v>
      </c>
      <c r="M303" s="238">
        <v>0.92</v>
      </c>
      <c r="N303" s="269" t="s">
        <v>1705</v>
      </c>
      <c r="O303" s="269" t="s">
        <v>82</v>
      </c>
      <c r="P303" s="269" t="s">
        <v>1706</v>
      </c>
      <c r="Q303" s="269"/>
      <c r="R303" s="274">
        <v>1010300124</v>
      </c>
      <c r="S303" s="238">
        <v>334</v>
      </c>
      <c r="T303" s="269" t="s">
        <v>131</v>
      </c>
      <c r="U303" s="269">
        <v>361</v>
      </c>
      <c r="V303" s="275">
        <v>361</v>
      </c>
      <c r="W303" s="269">
        <v>0</v>
      </c>
      <c r="X303" s="276">
        <v>37987</v>
      </c>
      <c r="Y303" s="293"/>
      <c r="Z303" s="277">
        <v>1553732.79</v>
      </c>
      <c r="AA303" s="277"/>
      <c r="AB303" s="278">
        <v>1553732.79</v>
      </c>
      <c r="AC303" s="278">
        <v>711553.51947368414</v>
      </c>
      <c r="AD303" s="278">
        <v>842179.2705263159</v>
      </c>
      <c r="AE303" s="278">
        <v>790531.64315789484</v>
      </c>
      <c r="AF303" s="278">
        <v>4303.9689473684211</v>
      </c>
      <c r="AG303" s="278">
        <v>4303.9689473684211</v>
      </c>
      <c r="AH303" s="278">
        <v>0</v>
      </c>
      <c r="AI303" s="279">
        <v>4303.9689473684211</v>
      </c>
      <c r="AJ303" s="277"/>
      <c r="AK303" s="280" t="e">
        <v>#REF!</v>
      </c>
      <c r="AL303" s="280" t="e">
        <v>#REF!</v>
      </c>
      <c r="AM303" s="281">
        <v>51647.627368421054</v>
      </c>
      <c r="AN303" s="281">
        <v>51647.627368421054</v>
      </c>
      <c r="AO303" s="281">
        <v>842179.2705263159</v>
      </c>
      <c r="AP303" s="282">
        <v>837875.30157894746</v>
      </c>
      <c r="AQ303" s="282">
        <v>833571.33263157902</v>
      </c>
      <c r="AR303" s="282">
        <v>829267.36368421058</v>
      </c>
      <c r="AS303" s="282">
        <v>824963.39473684214</v>
      </c>
      <c r="AT303" s="282">
        <v>820659.42578947369</v>
      </c>
      <c r="AU303" s="282">
        <v>816355.45684210525</v>
      </c>
      <c r="AV303" s="282">
        <v>812051.48789473681</v>
      </c>
      <c r="AW303" s="282">
        <v>807747.51894736837</v>
      </c>
      <c r="AX303" s="282">
        <v>803443.54999999993</v>
      </c>
      <c r="AY303" s="282">
        <v>799139.58105263149</v>
      </c>
      <c r="AZ303" s="282">
        <v>794835.61210526305</v>
      </c>
      <c r="BA303" s="282">
        <v>790531.64315789461</v>
      </c>
      <c r="BB303" s="281">
        <v>816355.45684210525</v>
      </c>
      <c r="BC303" s="281">
        <v>816355.45684210537</v>
      </c>
      <c r="BD303" s="283"/>
      <c r="BE303" s="284">
        <v>0.02</v>
      </c>
      <c r="BF303" s="280">
        <v>0</v>
      </c>
      <c r="BG303" s="285"/>
      <c r="BH303" s="286"/>
      <c r="BI303" s="285"/>
      <c r="BJ303" s="280">
        <v>0</v>
      </c>
      <c r="BK303" s="280">
        <v>0</v>
      </c>
      <c r="BL303" s="283"/>
      <c r="BM303" s="287">
        <v>0</v>
      </c>
      <c r="BN303" s="280">
        <v>0</v>
      </c>
      <c r="BO303" s="280">
        <v>0</v>
      </c>
      <c r="BP303" s="280" t="e">
        <v>#REF!</v>
      </c>
      <c r="BQ303" s="288" t="e">
        <v>#REF!</v>
      </c>
      <c r="BR303" s="289"/>
      <c r="BS303" s="290" t="e">
        <v>#REF!</v>
      </c>
      <c r="BU303" s="291">
        <v>51647.64</v>
      </c>
      <c r="BV303" s="291">
        <v>1.2631578945729416E-2</v>
      </c>
      <c r="BW303" s="292">
        <v>0</v>
      </c>
      <c r="BX303" s="238" t="s">
        <v>857</v>
      </c>
      <c r="BY303" s="435">
        <f t="shared" si="8"/>
        <v>0.45796389446970742</v>
      </c>
      <c r="BZ303" s="435">
        <v>0.49120489169962434</v>
      </c>
      <c r="CA303" s="436">
        <f t="shared" si="9"/>
        <v>3.3240997229916913E-2</v>
      </c>
    </row>
    <row r="304" spans="1:79" s="268" customFormat="1" ht="47.25">
      <c r="A304" s="269">
        <v>291</v>
      </c>
      <c r="B304" s="269" t="s">
        <v>862</v>
      </c>
      <c r="C304" s="269" t="s">
        <v>95</v>
      </c>
      <c r="D304" s="271" t="s">
        <v>863</v>
      </c>
      <c r="E304" s="272">
        <v>41058</v>
      </c>
      <c r="F304" s="238">
        <v>12</v>
      </c>
      <c r="G304" s="296">
        <v>42565</v>
      </c>
      <c r="H304" s="272">
        <v>40909</v>
      </c>
      <c r="I304" s="272">
        <v>50405</v>
      </c>
      <c r="J304" s="269"/>
      <c r="K304" s="269" t="s">
        <v>1707</v>
      </c>
      <c r="L304" s="273">
        <v>1</v>
      </c>
      <c r="M304" s="238">
        <v>2.964</v>
      </c>
      <c r="N304" s="269" t="s">
        <v>1708</v>
      </c>
      <c r="O304" s="269" t="s">
        <v>82</v>
      </c>
      <c r="P304" s="269" t="s">
        <v>1709</v>
      </c>
      <c r="Q304" s="269"/>
      <c r="R304" s="274">
        <v>1010300140</v>
      </c>
      <c r="S304" s="238">
        <v>335</v>
      </c>
      <c r="T304" s="269" t="s">
        <v>168</v>
      </c>
      <c r="U304" s="269">
        <v>180</v>
      </c>
      <c r="V304" s="275">
        <v>180</v>
      </c>
      <c r="W304" s="269">
        <v>0</v>
      </c>
      <c r="X304" s="276">
        <v>42535</v>
      </c>
      <c r="Y304" s="293"/>
      <c r="Z304" s="277">
        <v>1924977.59</v>
      </c>
      <c r="AA304" s="277"/>
      <c r="AB304" s="278">
        <v>1924977.59</v>
      </c>
      <c r="AC304" s="278">
        <v>476572.23166666669</v>
      </c>
      <c r="AD304" s="278">
        <v>1448405.3583333334</v>
      </c>
      <c r="AE304" s="278">
        <v>1334804.9583333335</v>
      </c>
      <c r="AF304" s="278">
        <v>9466.7000000000007</v>
      </c>
      <c r="AG304" s="278">
        <v>9466.7000000000007</v>
      </c>
      <c r="AH304" s="278">
        <v>0</v>
      </c>
      <c r="AI304" s="279">
        <v>9466.7000000000007</v>
      </c>
      <c r="AJ304" s="277"/>
      <c r="AK304" s="280" t="e">
        <v>#REF!</v>
      </c>
      <c r="AL304" s="280" t="e">
        <v>#REF!</v>
      </c>
      <c r="AM304" s="281">
        <v>113600.40000000001</v>
      </c>
      <c r="AN304" s="281">
        <v>113600.40000000001</v>
      </c>
      <c r="AO304" s="281">
        <v>1448405.3583333334</v>
      </c>
      <c r="AP304" s="282">
        <v>1438938.6583333334</v>
      </c>
      <c r="AQ304" s="282">
        <v>1429471.9583333335</v>
      </c>
      <c r="AR304" s="282">
        <v>1420005.2583333335</v>
      </c>
      <c r="AS304" s="282">
        <v>1410538.5583333336</v>
      </c>
      <c r="AT304" s="282">
        <v>1401071.8583333336</v>
      </c>
      <c r="AU304" s="282">
        <v>1391605.1583333337</v>
      </c>
      <c r="AV304" s="282">
        <v>1382138.4583333337</v>
      </c>
      <c r="AW304" s="282">
        <v>1372671.7583333338</v>
      </c>
      <c r="AX304" s="282">
        <v>1363205.0583333338</v>
      </c>
      <c r="AY304" s="282">
        <v>1353738.3583333339</v>
      </c>
      <c r="AZ304" s="282">
        <v>1344271.6583333339</v>
      </c>
      <c r="BA304" s="282">
        <v>1334804.958333334</v>
      </c>
      <c r="BB304" s="281">
        <v>1391605.1583333337</v>
      </c>
      <c r="BC304" s="281">
        <v>1391605.1583333334</v>
      </c>
      <c r="BD304" s="283"/>
      <c r="BE304" s="284">
        <v>0.02</v>
      </c>
      <c r="BF304" s="280">
        <v>0</v>
      </c>
      <c r="BG304" s="285"/>
      <c r="BH304" s="286"/>
      <c r="BI304" s="285"/>
      <c r="BJ304" s="280">
        <v>0</v>
      </c>
      <c r="BK304" s="280">
        <v>0</v>
      </c>
      <c r="BL304" s="283"/>
      <c r="BM304" s="287">
        <v>0</v>
      </c>
      <c r="BN304" s="280">
        <v>0</v>
      </c>
      <c r="BO304" s="280">
        <v>0</v>
      </c>
      <c r="BP304" s="280" t="e">
        <v>#REF!</v>
      </c>
      <c r="BQ304" s="288" t="e">
        <v>#REF!</v>
      </c>
      <c r="BR304" s="289"/>
      <c r="BS304" s="290" t="e">
        <v>#REF!</v>
      </c>
      <c r="BU304" s="300">
        <v>113600.4</v>
      </c>
      <c r="BV304" s="291">
        <v>0</v>
      </c>
      <c r="BW304" s="292">
        <v>0</v>
      </c>
      <c r="BX304" s="238" t="s">
        <v>857</v>
      </c>
      <c r="BY304" s="435">
        <f t="shared" si="8"/>
        <v>0.24757287261025551</v>
      </c>
      <c r="BZ304" s="435">
        <v>0.3065867544290044</v>
      </c>
      <c r="CA304" s="436">
        <f t="shared" si="9"/>
        <v>5.9013881818748892E-2</v>
      </c>
    </row>
    <row r="305" spans="1:79" s="268" customFormat="1" ht="47.25">
      <c r="A305" s="269">
        <v>292</v>
      </c>
      <c r="B305" s="269" t="s">
        <v>862</v>
      </c>
      <c r="C305" s="269" t="s">
        <v>95</v>
      </c>
      <c r="D305" s="271" t="s">
        <v>863</v>
      </c>
      <c r="E305" s="272">
        <v>41058</v>
      </c>
      <c r="F305" s="238"/>
      <c r="G305" s="238"/>
      <c r="H305" s="272">
        <v>40909</v>
      </c>
      <c r="I305" s="272">
        <v>50405</v>
      </c>
      <c r="J305" s="269"/>
      <c r="K305" s="269" t="s">
        <v>1710</v>
      </c>
      <c r="L305" s="273">
        <v>1</v>
      </c>
      <c r="M305" s="238">
        <v>0.89</v>
      </c>
      <c r="N305" s="269" t="s">
        <v>1711</v>
      </c>
      <c r="O305" s="269" t="s">
        <v>82</v>
      </c>
      <c r="P305" s="269" t="s">
        <v>1712</v>
      </c>
      <c r="Q305" s="269"/>
      <c r="R305" s="274">
        <v>1010300141</v>
      </c>
      <c r="S305" s="238">
        <v>336</v>
      </c>
      <c r="T305" s="269" t="s">
        <v>131</v>
      </c>
      <c r="U305" s="269">
        <v>361</v>
      </c>
      <c r="V305" s="275">
        <v>361</v>
      </c>
      <c r="W305" s="269">
        <v>0</v>
      </c>
      <c r="X305" s="276">
        <v>36951</v>
      </c>
      <c r="Y305" s="293"/>
      <c r="Z305" s="277">
        <v>1001221.02</v>
      </c>
      <c r="AA305" s="277"/>
      <c r="AB305" s="278">
        <v>1001221.02</v>
      </c>
      <c r="AC305" s="278">
        <v>869118.83659279777</v>
      </c>
      <c r="AD305" s="278">
        <v>132102.18340720225</v>
      </c>
      <c r="AE305" s="278">
        <v>98820.598254847675</v>
      </c>
      <c r="AF305" s="278">
        <v>2773.465429362881</v>
      </c>
      <c r="AG305" s="278">
        <v>2773.465429362881</v>
      </c>
      <c r="AH305" s="278">
        <v>0</v>
      </c>
      <c r="AI305" s="279">
        <v>2773.465429362881</v>
      </c>
      <c r="AJ305" s="277"/>
      <c r="AK305" s="280" t="e">
        <v>#REF!</v>
      </c>
      <c r="AL305" s="280" t="e">
        <v>#REF!</v>
      </c>
      <c r="AM305" s="281">
        <v>33281.585152354572</v>
      </c>
      <c r="AN305" s="281">
        <v>33281.585152354572</v>
      </c>
      <c r="AO305" s="281">
        <v>132102.18340720225</v>
      </c>
      <c r="AP305" s="282">
        <v>129328.71797783936</v>
      </c>
      <c r="AQ305" s="282">
        <v>126555.25254847648</v>
      </c>
      <c r="AR305" s="282">
        <v>123781.78711911359</v>
      </c>
      <c r="AS305" s="282">
        <v>121008.32168975071</v>
      </c>
      <c r="AT305" s="282">
        <v>118234.85626038782</v>
      </c>
      <c r="AU305" s="282">
        <v>115461.39083102494</v>
      </c>
      <c r="AV305" s="282">
        <v>112687.92540166205</v>
      </c>
      <c r="AW305" s="282">
        <v>109914.45997229917</v>
      </c>
      <c r="AX305" s="282">
        <v>107140.99454293629</v>
      </c>
      <c r="AY305" s="282">
        <v>104367.5291135734</v>
      </c>
      <c r="AZ305" s="282">
        <v>101594.06368421052</v>
      </c>
      <c r="BA305" s="282">
        <v>98820.598254847631</v>
      </c>
      <c r="BB305" s="281">
        <v>115461.39083102494</v>
      </c>
      <c r="BC305" s="281">
        <v>115461.39083102497</v>
      </c>
      <c r="BD305" s="283"/>
      <c r="BE305" s="284">
        <v>0.02</v>
      </c>
      <c r="BF305" s="280">
        <v>0</v>
      </c>
      <c r="BG305" s="285"/>
      <c r="BH305" s="286"/>
      <c r="BI305" s="285"/>
      <c r="BJ305" s="280">
        <v>0</v>
      </c>
      <c r="BK305" s="280">
        <v>0</v>
      </c>
      <c r="BL305" s="283"/>
      <c r="BM305" s="287">
        <v>0</v>
      </c>
      <c r="BN305" s="280">
        <v>0</v>
      </c>
      <c r="BO305" s="280">
        <v>0</v>
      </c>
      <c r="BP305" s="280" t="e">
        <v>#REF!</v>
      </c>
      <c r="BQ305" s="288" t="e">
        <v>#REF!</v>
      </c>
      <c r="BR305" s="289"/>
      <c r="BS305" s="290" t="e">
        <v>#REF!</v>
      </c>
      <c r="BU305" s="297">
        <v>33281.64</v>
      </c>
      <c r="BV305" s="291">
        <v>5.4847645427798852E-2</v>
      </c>
      <c r="BW305" s="292">
        <v>0</v>
      </c>
      <c r="BX305" s="238" t="s">
        <v>857</v>
      </c>
      <c r="BY305" s="435">
        <f t="shared" si="8"/>
        <v>0.86805891929116485</v>
      </c>
      <c r="BZ305" s="435">
        <v>0.90129991652108177</v>
      </c>
      <c r="CA305" s="436">
        <f t="shared" si="9"/>
        <v>3.3240997229916913E-2</v>
      </c>
    </row>
    <row r="306" spans="1:79" s="268" customFormat="1" ht="47.25">
      <c r="A306" s="269">
        <v>293</v>
      </c>
      <c r="B306" s="269" t="s">
        <v>862</v>
      </c>
      <c r="C306" s="269" t="s">
        <v>95</v>
      </c>
      <c r="D306" s="271" t="s">
        <v>863</v>
      </c>
      <c r="E306" s="272">
        <v>41058</v>
      </c>
      <c r="F306" s="238">
        <v>12</v>
      </c>
      <c r="G306" s="296">
        <v>42565</v>
      </c>
      <c r="H306" s="272">
        <v>40909</v>
      </c>
      <c r="I306" s="272">
        <v>50405</v>
      </c>
      <c r="J306" s="269"/>
      <c r="K306" s="269" t="s">
        <v>1713</v>
      </c>
      <c r="L306" s="273">
        <v>1</v>
      </c>
      <c r="M306" s="238">
        <v>0.5</v>
      </c>
      <c r="N306" s="269" t="s">
        <v>1714</v>
      </c>
      <c r="O306" s="269" t="s">
        <v>82</v>
      </c>
      <c r="P306" s="269" t="s">
        <v>1715</v>
      </c>
      <c r="Q306" s="269"/>
      <c r="R306" s="274">
        <v>1010300143</v>
      </c>
      <c r="S306" s="238">
        <v>337</v>
      </c>
      <c r="T306" s="269" t="s">
        <v>131</v>
      </c>
      <c r="U306" s="269">
        <v>361</v>
      </c>
      <c r="V306" s="275">
        <v>361</v>
      </c>
      <c r="W306" s="269">
        <v>0</v>
      </c>
      <c r="X306" s="276">
        <v>42535</v>
      </c>
      <c r="Y306" s="293"/>
      <c r="Z306" s="277">
        <v>500061.23</v>
      </c>
      <c r="AA306" s="277"/>
      <c r="AB306" s="278">
        <v>500061.23</v>
      </c>
      <c r="AC306" s="278">
        <v>219448.37188365648</v>
      </c>
      <c r="AD306" s="278">
        <v>280612.8581163435</v>
      </c>
      <c r="AE306" s="278">
        <v>263990.32415512466</v>
      </c>
      <c r="AF306" s="278">
        <v>1385.211163434903</v>
      </c>
      <c r="AG306" s="278">
        <v>1385.211163434903</v>
      </c>
      <c r="AH306" s="278">
        <v>0</v>
      </c>
      <c r="AI306" s="279">
        <v>1385.211163434903</v>
      </c>
      <c r="AJ306" s="277"/>
      <c r="AK306" s="280" t="e">
        <v>#REF!</v>
      </c>
      <c r="AL306" s="280" t="e">
        <v>#REF!</v>
      </c>
      <c r="AM306" s="281">
        <v>16622.533961218836</v>
      </c>
      <c r="AN306" s="281">
        <v>16622.533961218836</v>
      </c>
      <c r="AO306" s="281">
        <v>280612.8581163435</v>
      </c>
      <c r="AP306" s="282">
        <v>279227.6469529086</v>
      </c>
      <c r="AQ306" s="282">
        <v>277842.4357894737</v>
      </c>
      <c r="AR306" s="282">
        <v>276457.22462603881</v>
      </c>
      <c r="AS306" s="282">
        <v>275072.01346260391</v>
      </c>
      <c r="AT306" s="282">
        <v>273686.80229916901</v>
      </c>
      <c r="AU306" s="282">
        <v>272301.59113573411</v>
      </c>
      <c r="AV306" s="282">
        <v>270916.37997229921</v>
      </c>
      <c r="AW306" s="282">
        <v>269531.16880886431</v>
      </c>
      <c r="AX306" s="282">
        <v>268145.95764542941</v>
      </c>
      <c r="AY306" s="282">
        <v>266760.74648199452</v>
      </c>
      <c r="AZ306" s="282">
        <v>265375.53531855962</v>
      </c>
      <c r="BA306" s="282">
        <v>263990.32415512472</v>
      </c>
      <c r="BB306" s="281">
        <v>272301.59113573411</v>
      </c>
      <c r="BC306" s="281">
        <v>272301.59113573411</v>
      </c>
      <c r="BD306" s="283"/>
      <c r="BE306" s="284">
        <v>0.02</v>
      </c>
      <c r="BF306" s="280">
        <v>0</v>
      </c>
      <c r="BG306" s="285"/>
      <c r="BH306" s="286"/>
      <c r="BI306" s="285"/>
      <c r="BJ306" s="280">
        <v>0</v>
      </c>
      <c r="BK306" s="280">
        <v>0</v>
      </c>
      <c r="BL306" s="283"/>
      <c r="BM306" s="287">
        <v>0</v>
      </c>
      <c r="BN306" s="280">
        <v>0</v>
      </c>
      <c r="BO306" s="280">
        <v>0</v>
      </c>
      <c r="BP306" s="280" t="e">
        <v>#REF!</v>
      </c>
      <c r="BQ306" s="288" t="e">
        <v>#REF!</v>
      </c>
      <c r="BR306" s="289"/>
      <c r="BS306" s="290" t="e">
        <v>#REF!</v>
      </c>
      <c r="BU306" s="297">
        <v>16622.52</v>
      </c>
      <c r="BV306" s="291">
        <v>-1.39612188359024E-2</v>
      </c>
      <c r="BW306" s="292">
        <v>0</v>
      </c>
      <c r="BX306" s="238" t="s">
        <v>857</v>
      </c>
      <c r="BY306" s="435">
        <f t="shared" si="8"/>
        <v>0.4388430030531591</v>
      </c>
      <c r="BZ306" s="435">
        <v>0.47208400028307601</v>
      </c>
      <c r="CA306" s="436">
        <f t="shared" si="9"/>
        <v>3.3240997229916913E-2</v>
      </c>
    </row>
    <row r="307" spans="1:79" s="268" customFormat="1" ht="31.5">
      <c r="A307" s="269">
        <v>294</v>
      </c>
      <c r="B307" s="269" t="s">
        <v>862</v>
      </c>
      <c r="C307" s="269" t="s">
        <v>95</v>
      </c>
      <c r="D307" s="271" t="s">
        <v>863</v>
      </c>
      <c r="E307" s="272">
        <v>41058</v>
      </c>
      <c r="F307" s="238"/>
      <c r="G307" s="238"/>
      <c r="H307" s="272">
        <v>40909</v>
      </c>
      <c r="I307" s="272">
        <v>50405</v>
      </c>
      <c r="J307" s="269"/>
      <c r="K307" s="269" t="s">
        <v>1716</v>
      </c>
      <c r="L307" s="273"/>
      <c r="M307" s="238">
        <v>2.214</v>
      </c>
      <c r="N307" s="269" t="s">
        <v>1717</v>
      </c>
      <c r="O307" s="269" t="s">
        <v>82</v>
      </c>
      <c r="P307" s="269" t="s">
        <v>1718</v>
      </c>
      <c r="Q307" s="269"/>
      <c r="R307" s="274">
        <v>1010300501</v>
      </c>
      <c r="S307" s="238">
        <v>338</v>
      </c>
      <c r="T307" s="269" t="s">
        <v>131</v>
      </c>
      <c r="U307" s="269">
        <v>361</v>
      </c>
      <c r="V307" s="275">
        <v>361</v>
      </c>
      <c r="W307" s="269">
        <v>0</v>
      </c>
      <c r="X307" s="276">
        <v>37226</v>
      </c>
      <c r="Y307" s="293"/>
      <c r="Z307" s="277">
        <v>479478.3</v>
      </c>
      <c r="AA307" s="277"/>
      <c r="AB307" s="278">
        <v>479478.3</v>
      </c>
      <c r="AC307" s="278">
        <v>399388.32789473684</v>
      </c>
      <c r="AD307" s="278">
        <v>80089.97210526315</v>
      </c>
      <c r="AE307" s="278">
        <v>64151.635263157892</v>
      </c>
      <c r="AF307" s="278">
        <v>1328.1947368421052</v>
      </c>
      <c r="AG307" s="278">
        <v>1328.1947368421052</v>
      </c>
      <c r="AH307" s="278">
        <v>0</v>
      </c>
      <c r="AI307" s="279">
        <v>1328.1947368421052</v>
      </c>
      <c r="AJ307" s="277"/>
      <c r="AK307" s="280" t="e">
        <v>#REF!</v>
      </c>
      <c r="AL307" s="280" t="e">
        <v>#REF!</v>
      </c>
      <c r="AM307" s="281">
        <v>15938.336842105262</v>
      </c>
      <c r="AN307" s="281">
        <v>15938.336842105262</v>
      </c>
      <c r="AO307" s="281">
        <v>80089.97210526315</v>
      </c>
      <c r="AP307" s="282">
        <v>78761.777368421041</v>
      </c>
      <c r="AQ307" s="282">
        <v>77433.582631578931</v>
      </c>
      <c r="AR307" s="282">
        <v>76105.387894736821</v>
      </c>
      <c r="AS307" s="282">
        <v>74777.193157894711</v>
      </c>
      <c r="AT307" s="282">
        <v>73448.998421052602</v>
      </c>
      <c r="AU307" s="282">
        <v>72120.803684210492</v>
      </c>
      <c r="AV307" s="282">
        <v>70792.608947368382</v>
      </c>
      <c r="AW307" s="282">
        <v>69464.414210526273</v>
      </c>
      <c r="AX307" s="282">
        <v>68136.219473684163</v>
      </c>
      <c r="AY307" s="282">
        <v>66808.024736842053</v>
      </c>
      <c r="AZ307" s="282">
        <v>65479.829999999951</v>
      </c>
      <c r="BA307" s="282">
        <v>64151.635263157848</v>
      </c>
      <c r="BB307" s="281">
        <v>72120.803684210492</v>
      </c>
      <c r="BC307" s="281">
        <v>72120.803684210521</v>
      </c>
      <c r="BD307" s="283"/>
      <c r="BE307" s="284">
        <v>0.02</v>
      </c>
      <c r="BF307" s="280">
        <v>0</v>
      </c>
      <c r="BG307" s="285"/>
      <c r="BH307" s="286"/>
      <c r="BI307" s="285"/>
      <c r="BJ307" s="280">
        <v>0</v>
      </c>
      <c r="BK307" s="280">
        <v>0</v>
      </c>
      <c r="BL307" s="283"/>
      <c r="BM307" s="287">
        <v>0</v>
      </c>
      <c r="BN307" s="280">
        <v>0</v>
      </c>
      <c r="BO307" s="280">
        <v>0</v>
      </c>
      <c r="BP307" s="280" t="e">
        <v>#REF!</v>
      </c>
      <c r="BQ307" s="288" t="e">
        <v>#REF!</v>
      </c>
      <c r="BR307" s="289"/>
      <c r="BS307" s="290" t="e">
        <v>#REF!</v>
      </c>
      <c r="BU307" s="297">
        <v>15938.28</v>
      </c>
      <c r="BV307" s="291">
        <v>-5.684210526123934E-2</v>
      </c>
      <c r="BW307" s="292">
        <v>0</v>
      </c>
      <c r="BX307" s="238" t="s">
        <v>857</v>
      </c>
      <c r="BY307" s="435">
        <f t="shared" si="8"/>
        <v>0.83296434456937229</v>
      </c>
      <c r="BZ307" s="435">
        <v>0.86620534179928921</v>
      </c>
      <c r="CA307" s="436">
        <f t="shared" si="9"/>
        <v>3.3240997229916913E-2</v>
      </c>
    </row>
    <row r="308" spans="1:79" s="268" customFormat="1" ht="31.5">
      <c r="A308" s="269">
        <v>295</v>
      </c>
      <c r="B308" s="269" t="s">
        <v>862</v>
      </c>
      <c r="C308" s="269" t="s">
        <v>95</v>
      </c>
      <c r="D308" s="271" t="s">
        <v>863</v>
      </c>
      <c r="E308" s="272">
        <v>41058</v>
      </c>
      <c r="F308" s="238"/>
      <c r="G308" s="238"/>
      <c r="H308" s="272">
        <v>40909</v>
      </c>
      <c r="I308" s="272">
        <v>50405</v>
      </c>
      <c r="J308" s="269"/>
      <c r="K308" s="269" t="s">
        <v>1719</v>
      </c>
      <c r="L308" s="273"/>
      <c r="M308" s="238">
        <v>0.73750000000000004</v>
      </c>
      <c r="N308" s="269" t="s">
        <v>1717</v>
      </c>
      <c r="O308" s="269" t="s">
        <v>82</v>
      </c>
      <c r="P308" s="269" t="s">
        <v>1718</v>
      </c>
      <c r="Q308" s="269"/>
      <c r="R308" s="274">
        <v>1010300502</v>
      </c>
      <c r="S308" s="238">
        <v>339</v>
      </c>
      <c r="T308" s="269" t="s">
        <v>131</v>
      </c>
      <c r="U308" s="269">
        <v>361</v>
      </c>
      <c r="V308" s="275">
        <v>361</v>
      </c>
      <c r="W308" s="269">
        <v>0</v>
      </c>
      <c r="X308" s="276">
        <v>37226</v>
      </c>
      <c r="Y308" s="293"/>
      <c r="Z308" s="277">
        <v>145460.47</v>
      </c>
      <c r="AA308" s="277"/>
      <c r="AB308" s="278">
        <v>145460.47</v>
      </c>
      <c r="AC308" s="278">
        <v>121163.72493074792</v>
      </c>
      <c r="AD308" s="278">
        <v>24296.74506925208</v>
      </c>
      <c r="AE308" s="278">
        <v>19461.493988919668</v>
      </c>
      <c r="AF308" s="278">
        <v>402.93759002770082</v>
      </c>
      <c r="AG308" s="278">
        <v>402.93759002770082</v>
      </c>
      <c r="AH308" s="278">
        <v>0</v>
      </c>
      <c r="AI308" s="279">
        <v>402.93759002770082</v>
      </c>
      <c r="AJ308" s="277"/>
      <c r="AK308" s="280" t="e">
        <v>#REF!</v>
      </c>
      <c r="AL308" s="280" t="e">
        <v>#REF!</v>
      </c>
      <c r="AM308" s="281">
        <v>4835.2510803324094</v>
      </c>
      <c r="AN308" s="281">
        <v>4835.2510803324094</v>
      </c>
      <c r="AO308" s="281">
        <v>24296.74506925208</v>
      </c>
      <c r="AP308" s="282">
        <v>23893.807479224379</v>
      </c>
      <c r="AQ308" s="282">
        <v>23490.869889196678</v>
      </c>
      <c r="AR308" s="282">
        <v>23087.932299168977</v>
      </c>
      <c r="AS308" s="282">
        <v>22684.994709141276</v>
      </c>
      <c r="AT308" s="282">
        <v>22282.057119113575</v>
      </c>
      <c r="AU308" s="282">
        <v>21879.119529085874</v>
      </c>
      <c r="AV308" s="282">
        <v>21476.181939058173</v>
      </c>
      <c r="AW308" s="282">
        <v>21073.244349030472</v>
      </c>
      <c r="AX308" s="282">
        <v>20670.306759002771</v>
      </c>
      <c r="AY308" s="282">
        <v>20267.36916897507</v>
      </c>
      <c r="AZ308" s="282">
        <v>19864.431578947369</v>
      </c>
      <c r="BA308" s="282">
        <v>19461.493988919668</v>
      </c>
      <c r="BB308" s="281">
        <v>21879.119529085874</v>
      </c>
      <c r="BC308" s="281">
        <v>21879.119529085874</v>
      </c>
      <c r="BD308" s="283"/>
      <c r="BE308" s="284">
        <v>0.02</v>
      </c>
      <c r="BF308" s="280">
        <v>0</v>
      </c>
      <c r="BG308" s="285"/>
      <c r="BH308" s="286"/>
      <c r="BI308" s="285"/>
      <c r="BJ308" s="280">
        <v>0</v>
      </c>
      <c r="BK308" s="280">
        <v>0</v>
      </c>
      <c r="BL308" s="283"/>
      <c r="BM308" s="287">
        <v>0</v>
      </c>
      <c r="BN308" s="280">
        <v>0</v>
      </c>
      <c r="BO308" s="280">
        <v>0</v>
      </c>
      <c r="BP308" s="280" t="e">
        <v>#REF!</v>
      </c>
      <c r="BQ308" s="288" t="e">
        <v>#REF!</v>
      </c>
      <c r="BR308" s="289"/>
      <c r="BS308" s="290" t="e">
        <v>#REF!</v>
      </c>
      <c r="BU308" s="297">
        <v>4835.28</v>
      </c>
      <c r="BV308" s="291">
        <v>2.8919667590344034E-2</v>
      </c>
      <c r="BW308" s="292">
        <v>0</v>
      </c>
      <c r="BX308" s="238" t="s">
        <v>857</v>
      </c>
      <c r="BY308" s="435">
        <f t="shared" si="8"/>
        <v>0.83296668112476135</v>
      </c>
      <c r="BZ308" s="435">
        <v>0.86620767835467827</v>
      </c>
      <c r="CA308" s="436">
        <f t="shared" si="9"/>
        <v>3.3240997229916913E-2</v>
      </c>
    </row>
    <row r="309" spans="1:79" s="268" customFormat="1" ht="31.5">
      <c r="A309" s="269">
        <v>296</v>
      </c>
      <c r="B309" s="269" t="s">
        <v>862</v>
      </c>
      <c r="C309" s="269" t="s">
        <v>95</v>
      </c>
      <c r="D309" s="271" t="s">
        <v>863</v>
      </c>
      <c r="E309" s="272">
        <v>41058</v>
      </c>
      <c r="F309" s="238"/>
      <c r="G309" s="238"/>
      <c r="H309" s="272">
        <v>40909</v>
      </c>
      <c r="I309" s="272">
        <v>50405</v>
      </c>
      <c r="J309" s="269"/>
      <c r="K309" s="269" t="s">
        <v>1720</v>
      </c>
      <c r="L309" s="273"/>
      <c r="M309" s="238">
        <v>0.48499999999999999</v>
      </c>
      <c r="N309" s="269" t="s">
        <v>1721</v>
      </c>
      <c r="O309" s="269" t="s">
        <v>82</v>
      </c>
      <c r="P309" s="269" t="s">
        <v>1722</v>
      </c>
      <c r="Q309" s="269"/>
      <c r="R309" s="274">
        <v>1010300503</v>
      </c>
      <c r="S309" s="238">
        <v>340</v>
      </c>
      <c r="T309" s="269" t="s">
        <v>131</v>
      </c>
      <c r="U309" s="269">
        <v>361</v>
      </c>
      <c r="V309" s="275">
        <v>361</v>
      </c>
      <c r="W309" s="269">
        <v>0</v>
      </c>
      <c r="X309" s="276">
        <v>23377</v>
      </c>
      <c r="Y309" s="293"/>
      <c r="Z309" s="277">
        <v>165528.54</v>
      </c>
      <c r="AA309" s="277"/>
      <c r="AB309" s="278">
        <v>165528.54</v>
      </c>
      <c r="AC309" s="278">
        <v>165528.54</v>
      </c>
      <c r="AD309" s="278">
        <v>0</v>
      </c>
      <c r="AE309" s="278">
        <v>0</v>
      </c>
      <c r="AF309" s="278">
        <v>458.52781163434906</v>
      </c>
      <c r="AG309" s="278">
        <v>458.52781163434906</v>
      </c>
      <c r="AH309" s="278">
        <v>0</v>
      </c>
      <c r="AI309" s="279">
        <v>458.52781163434906</v>
      </c>
      <c r="AJ309" s="277"/>
      <c r="AK309" s="280" t="e">
        <v>#REF!</v>
      </c>
      <c r="AL309" s="280" t="e">
        <v>#REF!</v>
      </c>
      <c r="AM309" s="281">
        <v>0</v>
      </c>
      <c r="AN309" s="281">
        <v>0</v>
      </c>
      <c r="AO309" s="281">
        <v>0</v>
      </c>
      <c r="AP309" s="282">
        <v>0</v>
      </c>
      <c r="AQ309" s="282">
        <v>0</v>
      </c>
      <c r="AR309" s="282">
        <v>0</v>
      </c>
      <c r="AS309" s="282">
        <v>0</v>
      </c>
      <c r="AT309" s="282">
        <v>0</v>
      </c>
      <c r="AU309" s="282">
        <v>0</v>
      </c>
      <c r="AV309" s="282">
        <v>0</v>
      </c>
      <c r="AW309" s="282">
        <v>0</v>
      </c>
      <c r="AX309" s="282">
        <v>0</v>
      </c>
      <c r="AY309" s="282">
        <v>0</v>
      </c>
      <c r="AZ309" s="282">
        <v>0</v>
      </c>
      <c r="BA309" s="282">
        <v>0</v>
      </c>
      <c r="BB309" s="281">
        <v>0</v>
      </c>
      <c r="BC309" s="281">
        <v>0</v>
      </c>
      <c r="BD309" s="283"/>
      <c r="BE309" s="284">
        <v>0.02</v>
      </c>
      <c r="BF309" s="280">
        <v>0</v>
      </c>
      <c r="BG309" s="285"/>
      <c r="BH309" s="286"/>
      <c r="BI309" s="285"/>
      <c r="BJ309" s="280">
        <v>0</v>
      </c>
      <c r="BK309" s="280">
        <v>0</v>
      </c>
      <c r="BL309" s="283"/>
      <c r="BM309" s="287">
        <v>0</v>
      </c>
      <c r="BN309" s="280">
        <v>0</v>
      </c>
      <c r="BO309" s="280">
        <v>0</v>
      </c>
      <c r="BP309" s="280" t="e">
        <v>#REF!</v>
      </c>
      <c r="BQ309" s="288" t="e">
        <v>#REF!</v>
      </c>
      <c r="BR309" s="289"/>
      <c r="BS309" s="290" t="e">
        <v>#REF!</v>
      </c>
      <c r="BU309" s="304">
        <v>0</v>
      </c>
      <c r="BV309" s="291">
        <v>0</v>
      </c>
      <c r="BW309" s="292">
        <v>0</v>
      </c>
      <c r="BX309" s="238" t="s">
        <v>859</v>
      </c>
      <c r="BY309" s="435">
        <f t="shared" si="8"/>
        <v>1</v>
      </c>
      <c r="BZ309" s="435">
        <v>1</v>
      </c>
      <c r="CA309" s="436">
        <f t="shared" si="9"/>
        <v>0</v>
      </c>
    </row>
    <row r="310" spans="1:79" s="268" customFormat="1" ht="47.25">
      <c r="A310" s="269">
        <v>297</v>
      </c>
      <c r="B310" s="269" t="s">
        <v>862</v>
      </c>
      <c r="C310" s="269" t="s">
        <v>95</v>
      </c>
      <c r="D310" s="271" t="s">
        <v>863</v>
      </c>
      <c r="E310" s="272">
        <v>41058</v>
      </c>
      <c r="F310" s="238"/>
      <c r="G310" s="238"/>
      <c r="H310" s="272">
        <v>40909</v>
      </c>
      <c r="I310" s="272">
        <v>50405</v>
      </c>
      <c r="J310" s="269"/>
      <c r="K310" s="269" t="s">
        <v>1723</v>
      </c>
      <c r="L310" s="273"/>
      <c r="M310" s="238">
        <v>0.8</v>
      </c>
      <c r="N310" s="269" t="s">
        <v>1724</v>
      </c>
      <c r="O310" s="269" t="s">
        <v>82</v>
      </c>
      <c r="P310" s="269" t="s">
        <v>1725</v>
      </c>
      <c r="Q310" s="269"/>
      <c r="R310" s="274">
        <v>1010300855</v>
      </c>
      <c r="S310" s="238">
        <v>341</v>
      </c>
      <c r="T310" s="269" t="s">
        <v>168</v>
      </c>
      <c r="U310" s="269">
        <v>180</v>
      </c>
      <c r="V310" s="275">
        <v>180</v>
      </c>
      <c r="W310" s="269">
        <v>0</v>
      </c>
      <c r="X310" s="276">
        <v>42535</v>
      </c>
      <c r="Y310" s="293"/>
      <c r="Z310" s="277">
        <v>482829.36</v>
      </c>
      <c r="AA310" s="277"/>
      <c r="AB310" s="278">
        <v>482829.36</v>
      </c>
      <c r="AC310" s="278">
        <v>9372.7900000000009</v>
      </c>
      <c r="AD310" s="278">
        <v>473456.57</v>
      </c>
      <c r="AE310" s="278">
        <v>436322.69</v>
      </c>
      <c r="AF310" s="279">
        <v>3094.49</v>
      </c>
      <c r="AG310" s="279">
        <v>3094.49</v>
      </c>
      <c r="AH310" s="278">
        <v>0</v>
      </c>
      <c r="AI310" s="279">
        <v>3094.49</v>
      </c>
      <c r="AJ310" s="277"/>
      <c r="AK310" s="280" t="e">
        <v>#REF!</v>
      </c>
      <c r="AL310" s="280" t="e">
        <v>#REF!</v>
      </c>
      <c r="AM310" s="281">
        <v>37133.879999999997</v>
      </c>
      <c r="AN310" s="281">
        <v>37133.879999999997</v>
      </c>
      <c r="AO310" s="281">
        <v>473456.57</v>
      </c>
      <c r="AP310" s="282">
        <v>470362.08</v>
      </c>
      <c r="AQ310" s="282">
        <v>467267.59</v>
      </c>
      <c r="AR310" s="282">
        <v>464173.10000000003</v>
      </c>
      <c r="AS310" s="282">
        <v>461078.61000000004</v>
      </c>
      <c r="AT310" s="282">
        <v>457984.12000000005</v>
      </c>
      <c r="AU310" s="282">
        <v>454889.63000000006</v>
      </c>
      <c r="AV310" s="282">
        <v>451795.14000000007</v>
      </c>
      <c r="AW310" s="282">
        <v>448700.65000000008</v>
      </c>
      <c r="AX310" s="282">
        <v>445606.16000000009</v>
      </c>
      <c r="AY310" s="282">
        <v>442511.6700000001</v>
      </c>
      <c r="AZ310" s="282">
        <v>439417.18000000011</v>
      </c>
      <c r="BA310" s="282">
        <v>436322.69000000012</v>
      </c>
      <c r="BB310" s="281">
        <v>454889.63</v>
      </c>
      <c r="BC310" s="281">
        <v>454889.63</v>
      </c>
      <c r="BD310" s="283"/>
      <c r="BE310" s="284">
        <v>0.02</v>
      </c>
      <c r="BF310" s="280">
        <v>0</v>
      </c>
      <c r="BG310" s="285"/>
      <c r="BH310" s="286"/>
      <c r="BI310" s="285"/>
      <c r="BJ310" s="280">
        <v>0</v>
      </c>
      <c r="BK310" s="280">
        <v>0</v>
      </c>
      <c r="BL310" s="283"/>
      <c r="BM310" s="287">
        <v>0</v>
      </c>
      <c r="BN310" s="280">
        <v>0</v>
      </c>
      <c r="BO310" s="280">
        <v>0</v>
      </c>
      <c r="BP310" s="280" t="e">
        <v>#REF!</v>
      </c>
      <c r="BQ310" s="288" t="e">
        <v>#REF!</v>
      </c>
      <c r="BR310" s="289"/>
      <c r="BS310" s="290" t="e">
        <v>#REF!</v>
      </c>
      <c r="BU310" s="305">
        <v>37133.879999999997</v>
      </c>
      <c r="BV310" s="291">
        <v>0</v>
      </c>
      <c r="BW310" s="292">
        <v>0</v>
      </c>
      <c r="BX310" s="238" t="s">
        <v>857</v>
      </c>
      <c r="BY310" s="435">
        <f t="shared" si="8"/>
        <v>1.9412220499598454E-2</v>
      </c>
      <c r="BZ310" s="435">
        <v>9.6321130927083637E-2</v>
      </c>
      <c r="CA310" s="436">
        <f t="shared" si="9"/>
        <v>7.6908910427485183E-2</v>
      </c>
    </row>
    <row r="311" spans="1:79" s="268" customFormat="1" ht="47.25">
      <c r="A311" s="269">
        <v>298</v>
      </c>
      <c r="B311" s="269" t="s">
        <v>862</v>
      </c>
      <c r="C311" s="269" t="s">
        <v>95</v>
      </c>
      <c r="D311" s="271" t="s">
        <v>863</v>
      </c>
      <c r="E311" s="272">
        <v>41058</v>
      </c>
      <c r="F311" s="238" t="s">
        <v>1726</v>
      </c>
      <c r="G311" s="238" t="s">
        <v>1727</v>
      </c>
      <c r="H311" s="272">
        <v>40909</v>
      </c>
      <c r="I311" s="272">
        <v>50405</v>
      </c>
      <c r="J311" s="269"/>
      <c r="K311" s="269" t="s">
        <v>1728</v>
      </c>
      <c r="L311" s="306"/>
      <c r="M311" s="238">
        <v>0.43099999999999999</v>
      </c>
      <c r="N311" s="269" t="s">
        <v>1729</v>
      </c>
      <c r="O311" s="269" t="s">
        <v>82</v>
      </c>
      <c r="P311" s="269" t="s">
        <v>1730</v>
      </c>
      <c r="Q311" s="269"/>
      <c r="R311" s="274">
        <v>1010300856</v>
      </c>
      <c r="S311" s="238">
        <v>342</v>
      </c>
      <c r="T311" s="269" t="s">
        <v>193</v>
      </c>
      <c r="U311" s="269">
        <v>360</v>
      </c>
      <c r="V311" s="275">
        <v>360</v>
      </c>
      <c r="W311" s="269">
        <v>0</v>
      </c>
      <c r="X311" s="276">
        <v>19725</v>
      </c>
      <c r="Y311" s="293"/>
      <c r="Z311" s="277">
        <v>148287.73000000001</v>
      </c>
      <c r="AA311" s="277"/>
      <c r="AB311" s="278">
        <v>148287.73000000001</v>
      </c>
      <c r="AC311" s="278">
        <v>148287.73000000001</v>
      </c>
      <c r="AD311" s="278">
        <v>0</v>
      </c>
      <c r="AE311" s="278">
        <v>0</v>
      </c>
      <c r="AF311" s="278">
        <v>411.91036111111111</v>
      </c>
      <c r="AG311" s="278">
        <v>411.91036111111111</v>
      </c>
      <c r="AH311" s="278">
        <v>0</v>
      </c>
      <c r="AI311" s="279">
        <v>411.91036111111111</v>
      </c>
      <c r="AJ311" s="277"/>
      <c r="AK311" s="280" t="e">
        <v>#REF!</v>
      </c>
      <c r="AL311" s="280" t="e">
        <v>#REF!</v>
      </c>
      <c r="AM311" s="281">
        <v>0</v>
      </c>
      <c r="AN311" s="281">
        <v>0</v>
      </c>
      <c r="AO311" s="281">
        <v>0</v>
      </c>
      <c r="AP311" s="282">
        <v>0</v>
      </c>
      <c r="AQ311" s="282">
        <v>0</v>
      </c>
      <c r="AR311" s="282">
        <v>0</v>
      </c>
      <c r="AS311" s="282">
        <v>0</v>
      </c>
      <c r="AT311" s="282">
        <v>0</v>
      </c>
      <c r="AU311" s="282">
        <v>0</v>
      </c>
      <c r="AV311" s="282">
        <v>0</v>
      </c>
      <c r="AW311" s="282">
        <v>0</v>
      </c>
      <c r="AX311" s="282">
        <v>0</v>
      </c>
      <c r="AY311" s="282">
        <v>0</v>
      </c>
      <c r="AZ311" s="282">
        <v>0</v>
      </c>
      <c r="BA311" s="282">
        <v>0</v>
      </c>
      <c r="BB311" s="281">
        <v>0</v>
      </c>
      <c r="BC311" s="281">
        <v>0</v>
      </c>
      <c r="BD311" s="283"/>
      <c r="BE311" s="284">
        <v>0.02</v>
      </c>
      <c r="BF311" s="280">
        <v>0</v>
      </c>
      <c r="BG311" s="285"/>
      <c r="BH311" s="286"/>
      <c r="BI311" s="285"/>
      <c r="BJ311" s="280">
        <v>0</v>
      </c>
      <c r="BK311" s="280">
        <v>0</v>
      </c>
      <c r="BL311" s="283"/>
      <c r="BM311" s="287">
        <v>0</v>
      </c>
      <c r="BN311" s="280">
        <v>0</v>
      </c>
      <c r="BO311" s="280">
        <v>0</v>
      </c>
      <c r="BP311" s="280" t="e">
        <v>#REF!</v>
      </c>
      <c r="BQ311" s="288" t="e">
        <v>#REF!</v>
      </c>
      <c r="BR311" s="289"/>
      <c r="BS311" s="290" t="e">
        <v>#REF!</v>
      </c>
      <c r="BU311" s="304"/>
      <c r="BV311" s="291">
        <v>0</v>
      </c>
      <c r="BW311" s="292">
        <v>0</v>
      </c>
      <c r="BX311" s="238" t="s">
        <v>857</v>
      </c>
      <c r="BY311" s="435">
        <f t="shared" si="8"/>
        <v>1</v>
      </c>
      <c r="BZ311" s="435">
        <v>1</v>
      </c>
      <c r="CA311" s="436">
        <f t="shared" si="9"/>
        <v>0</v>
      </c>
    </row>
    <row r="312" spans="1:79" s="268" customFormat="1" ht="47.25">
      <c r="A312" s="269">
        <v>299</v>
      </c>
      <c r="B312" s="269" t="s">
        <v>862</v>
      </c>
      <c r="C312" s="269" t="s">
        <v>95</v>
      </c>
      <c r="D312" s="271" t="s">
        <v>863</v>
      </c>
      <c r="E312" s="272">
        <v>41058</v>
      </c>
      <c r="F312" s="238">
        <v>8</v>
      </c>
      <c r="G312" s="296">
        <v>42276</v>
      </c>
      <c r="H312" s="272">
        <v>40909</v>
      </c>
      <c r="I312" s="272">
        <v>50405</v>
      </c>
      <c r="J312" s="269"/>
      <c r="K312" s="269" t="s">
        <v>1731</v>
      </c>
      <c r="L312" s="273"/>
      <c r="M312" s="238">
        <v>1.0589999999999999</v>
      </c>
      <c r="N312" s="269" t="s">
        <v>1732</v>
      </c>
      <c r="O312" s="269" t="s">
        <v>82</v>
      </c>
      <c r="P312" s="269" t="s">
        <v>1733</v>
      </c>
      <c r="Q312" s="269"/>
      <c r="R312" s="274">
        <v>1010300857</v>
      </c>
      <c r="S312" s="238">
        <v>343</v>
      </c>
      <c r="T312" s="269" t="s">
        <v>168</v>
      </c>
      <c r="U312" s="269">
        <v>180</v>
      </c>
      <c r="V312" s="275">
        <v>180</v>
      </c>
      <c r="W312" s="269">
        <v>0</v>
      </c>
      <c r="X312" s="276">
        <v>25569</v>
      </c>
      <c r="Y312" s="293"/>
      <c r="Z312" s="277">
        <v>568129.14</v>
      </c>
      <c r="AA312" s="277"/>
      <c r="AB312" s="278">
        <v>568129.14</v>
      </c>
      <c r="AC312" s="278">
        <v>275733.44099999999</v>
      </c>
      <c r="AD312" s="278">
        <v>292395.69900000002</v>
      </c>
      <c r="AE312" s="278">
        <v>254520.42300000001</v>
      </c>
      <c r="AF312" s="278">
        <v>3156.2730000000001</v>
      </c>
      <c r="AG312" s="278">
        <v>3156.2730000000001</v>
      </c>
      <c r="AH312" s="278">
        <v>0</v>
      </c>
      <c r="AI312" s="279">
        <v>3156.2730000000001</v>
      </c>
      <c r="AJ312" s="277"/>
      <c r="AK312" s="280" t="e">
        <v>#REF!</v>
      </c>
      <c r="AL312" s="280" t="e">
        <v>#REF!</v>
      </c>
      <c r="AM312" s="281">
        <v>37875.275999999998</v>
      </c>
      <c r="AN312" s="281">
        <v>37875.275999999998</v>
      </c>
      <c r="AO312" s="281">
        <v>292395.69900000002</v>
      </c>
      <c r="AP312" s="282">
        <v>289239.42600000004</v>
      </c>
      <c r="AQ312" s="282">
        <v>286083.15300000005</v>
      </c>
      <c r="AR312" s="282">
        <v>282926.88000000006</v>
      </c>
      <c r="AS312" s="282">
        <v>279770.60700000008</v>
      </c>
      <c r="AT312" s="282">
        <v>276614.33400000009</v>
      </c>
      <c r="AU312" s="282">
        <v>273458.0610000001</v>
      </c>
      <c r="AV312" s="282">
        <v>270301.78800000012</v>
      </c>
      <c r="AW312" s="282">
        <v>267145.51500000013</v>
      </c>
      <c r="AX312" s="282">
        <v>263989.24200000014</v>
      </c>
      <c r="AY312" s="282">
        <v>260832.96900000016</v>
      </c>
      <c r="AZ312" s="282">
        <v>257676.69600000017</v>
      </c>
      <c r="BA312" s="282">
        <v>254520.42300000018</v>
      </c>
      <c r="BB312" s="281">
        <v>273458.06100000005</v>
      </c>
      <c r="BC312" s="281">
        <v>273458.06099999999</v>
      </c>
      <c r="BD312" s="283"/>
      <c r="BE312" s="284">
        <v>0.02</v>
      </c>
      <c r="BF312" s="280">
        <v>0</v>
      </c>
      <c r="BG312" s="285"/>
      <c r="BH312" s="286"/>
      <c r="BI312" s="285"/>
      <c r="BJ312" s="280">
        <v>0</v>
      </c>
      <c r="BK312" s="280">
        <v>0</v>
      </c>
      <c r="BL312" s="283"/>
      <c r="BM312" s="287">
        <v>0</v>
      </c>
      <c r="BN312" s="280">
        <v>0</v>
      </c>
      <c r="BO312" s="280">
        <v>0</v>
      </c>
      <c r="BP312" s="280" t="e">
        <v>#REF!</v>
      </c>
      <c r="BQ312" s="288" t="e">
        <v>#REF!</v>
      </c>
      <c r="BR312" s="289"/>
      <c r="BS312" s="290" t="e">
        <v>#REF!</v>
      </c>
      <c r="BU312" s="297">
        <v>37875.24</v>
      </c>
      <c r="BV312" s="291">
        <v>-3.6000000000058208E-2</v>
      </c>
      <c r="BW312" s="292">
        <v>0</v>
      </c>
      <c r="BX312" s="238" t="s">
        <v>857</v>
      </c>
      <c r="BY312" s="435">
        <f t="shared" si="8"/>
        <v>0.48533585339417723</v>
      </c>
      <c r="BZ312" s="435">
        <v>0.55200252006084394</v>
      </c>
      <c r="CA312" s="436">
        <f t="shared" si="9"/>
        <v>6.6666666666666707E-2</v>
      </c>
    </row>
    <row r="313" spans="1:79" s="268" customFormat="1" ht="47.25">
      <c r="A313" s="269">
        <v>300</v>
      </c>
      <c r="B313" s="269" t="s">
        <v>862</v>
      </c>
      <c r="C313" s="269" t="s">
        <v>95</v>
      </c>
      <c r="D313" s="271" t="s">
        <v>863</v>
      </c>
      <c r="E313" s="272">
        <v>41058</v>
      </c>
      <c r="F313" s="238"/>
      <c r="G313" s="238"/>
      <c r="H313" s="272">
        <v>40909</v>
      </c>
      <c r="I313" s="272">
        <v>50405</v>
      </c>
      <c r="J313" s="269"/>
      <c r="K313" s="269" t="s">
        <v>1734</v>
      </c>
      <c r="L313" s="273"/>
      <c r="M313" s="238">
        <v>3.42</v>
      </c>
      <c r="N313" s="269" t="s">
        <v>1735</v>
      </c>
      <c r="O313" s="269" t="s">
        <v>82</v>
      </c>
      <c r="P313" s="269" t="s">
        <v>1736</v>
      </c>
      <c r="Q313" s="269"/>
      <c r="R313" s="274">
        <v>1010300858</v>
      </c>
      <c r="S313" s="238">
        <v>344</v>
      </c>
      <c r="T313" s="269" t="s">
        <v>131</v>
      </c>
      <c r="U313" s="269">
        <v>361</v>
      </c>
      <c r="V313" s="275">
        <v>361</v>
      </c>
      <c r="W313" s="269">
        <v>0</v>
      </c>
      <c r="X313" s="276">
        <v>42734</v>
      </c>
      <c r="Y313" s="293"/>
      <c r="Z313" s="277">
        <v>404971.48</v>
      </c>
      <c r="AA313" s="277"/>
      <c r="AB313" s="278">
        <v>404971.48</v>
      </c>
      <c r="AC313" s="278">
        <v>404971.48</v>
      </c>
      <c r="AD313" s="278">
        <v>0</v>
      </c>
      <c r="AE313" s="278">
        <v>0</v>
      </c>
      <c r="AF313" s="278">
        <v>1121.8046537396121</v>
      </c>
      <c r="AG313" s="278">
        <v>1121.8046537396121</v>
      </c>
      <c r="AH313" s="278">
        <v>0</v>
      </c>
      <c r="AI313" s="279">
        <v>1121.8046537396121</v>
      </c>
      <c r="AJ313" s="277"/>
      <c r="AK313" s="280" t="e">
        <v>#REF!</v>
      </c>
      <c r="AL313" s="280" t="e">
        <v>#REF!</v>
      </c>
      <c r="AM313" s="281">
        <v>0</v>
      </c>
      <c r="AN313" s="281">
        <v>0</v>
      </c>
      <c r="AO313" s="281">
        <v>0</v>
      </c>
      <c r="AP313" s="282">
        <v>0</v>
      </c>
      <c r="AQ313" s="282">
        <v>0</v>
      </c>
      <c r="AR313" s="282">
        <v>0</v>
      </c>
      <c r="AS313" s="282">
        <v>0</v>
      </c>
      <c r="AT313" s="282">
        <v>0</v>
      </c>
      <c r="AU313" s="282">
        <v>0</v>
      </c>
      <c r="AV313" s="282">
        <v>0</v>
      </c>
      <c r="AW313" s="282">
        <v>0</v>
      </c>
      <c r="AX313" s="282">
        <v>0</v>
      </c>
      <c r="AY313" s="282">
        <v>0</v>
      </c>
      <c r="AZ313" s="282">
        <v>0</v>
      </c>
      <c r="BA313" s="282">
        <v>0</v>
      </c>
      <c r="BB313" s="281">
        <v>0</v>
      </c>
      <c r="BC313" s="281">
        <v>0</v>
      </c>
      <c r="BD313" s="283"/>
      <c r="BE313" s="284">
        <v>0.02</v>
      </c>
      <c r="BF313" s="280">
        <v>0</v>
      </c>
      <c r="BG313" s="285"/>
      <c r="BH313" s="286"/>
      <c r="BI313" s="285"/>
      <c r="BJ313" s="280">
        <v>0</v>
      </c>
      <c r="BK313" s="280">
        <v>0</v>
      </c>
      <c r="BL313" s="283"/>
      <c r="BM313" s="287">
        <v>0</v>
      </c>
      <c r="BN313" s="280">
        <v>0</v>
      </c>
      <c r="BO313" s="280">
        <v>0</v>
      </c>
      <c r="BP313" s="280" t="e">
        <v>#REF!</v>
      </c>
      <c r="BQ313" s="288" t="e">
        <v>#REF!</v>
      </c>
      <c r="BR313" s="289"/>
      <c r="BS313" s="290" t="e">
        <v>#REF!</v>
      </c>
      <c r="BU313" s="304"/>
      <c r="BV313" s="291">
        <v>0</v>
      </c>
      <c r="BW313" s="292">
        <v>0</v>
      </c>
      <c r="BX313" s="238" t="s">
        <v>859</v>
      </c>
      <c r="BY313" s="435">
        <f t="shared" si="8"/>
        <v>1</v>
      </c>
      <c r="BZ313" s="435">
        <v>1</v>
      </c>
      <c r="CA313" s="436">
        <f t="shared" si="9"/>
        <v>0</v>
      </c>
    </row>
    <row r="314" spans="1:79" s="268" customFormat="1" ht="47.25">
      <c r="A314" s="269">
        <v>301</v>
      </c>
      <c r="B314" s="269" t="s">
        <v>862</v>
      </c>
      <c r="C314" s="269" t="s">
        <v>95</v>
      </c>
      <c r="D314" s="271" t="s">
        <v>863</v>
      </c>
      <c r="E314" s="272">
        <v>41058</v>
      </c>
      <c r="F314" s="238">
        <v>8</v>
      </c>
      <c r="G314" s="296">
        <v>42276</v>
      </c>
      <c r="H314" s="272">
        <v>40909</v>
      </c>
      <c r="I314" s="272">
        <v>50405</v>
      </c>
      <c r="J314" s="269"/>
      <c r="K314" s="269" t="s">
        <v>1737</v>
      </c>
      <c r="L314" s="306"/>
      <c r="M314" s="238">
        <v>2.375</v>
      </c>
      <c r="N314" s="269" t="s">
        <v>1738</v>
      </c>
      <c r="O314" s="269" t="s">
        <v>82</v>
      </c>
      <c r="P314" s="269" t="s">
        <v>1739</v>
      </c>
      <c r="Q314" s="269"/>
      <c r="R314" s="274">
        <v>1010300859</v>
      </c>
      <c r="S314" s="238">
        <v>345</v>
      </c>
      <c r="T314" s="269" t="s">
        <v>168</v>
      </c>
      <c r="U314" s="269">
        <v>180</v>
      </c>
      <c r="V314" s="275">
        <v>180</v>
      </c>
      <c r="W314" s="269">
        <v>0</v>
      </c>
      <c r="X314" s="276">
        <v>26207</v>
      </c>
      <c r="Y314" s="293"/>
      <c r="Z314" s="277">
        <v>961872.13</v>
      </c>
      <c r="AA314" s="277"/>
      <c r="AB314" s="278">
        <v>961872.13</v>
      </c>
      <c r="AC314" s="278">
        <v>961872.13</v>
      </c>
      <c r="AD314" s="278">
        <v>0</v>
      </c>
      <c r="AE314" s="278">
        <v>0</v>
      </c>
      <c r="AF314" s="278">
        <v>5343.7340555555556</v>
      </c>
      <c r="AG314" s="278">
        <v>5343.7340555555556</v>
      </c>
      <c r="AH314" s="278">
        <v>0</v>
      </c>
      <c r="AI314" s="279">
        <v>5343.7340555555556</v>
      </c>
      <c r="AJ314" s="277"/>
      <c r="AK314" s="280" t="e">
        <v>#REF!</v>
      </c>
      <c r="AL314" s="280" t="e">
        <v>#REF!</v>
      </c>
      <c r="AM314" s="281">
        <v>0</v>
      </c>
      <c r="AN314" s="281">
        <v>0</v>
      </c>
      <c r="AO314" s="281">
        <v>0</v>
      </c>
      <c r="AP314" s="282">
        <v>0</v>
      </c>
      <c r="AQ314" s="282">
        <v>0</v>
      </c>
      <c r="AR314" s="282">
        <v>0</v>
      </c>
      <c r="AS314" s="282">
        <v>0</v>
      </c>
      <c r="AT314" s="282">
        <v>0</v>
      </c>
      <c r="AU314" s="282">
        <v>0</v>
      </c>
      <c r="AV314" s="282">
        <v>0</v>
      </c>
      <c r="AW314" s="282">
        <v>0</v>
      </c>
      <c r="AX314" s="282">
        <v>0</v>
      </c>
      <c r="AY314" s="282">
        <v>0</v>
      </c>
      <c r="AZ314" s="282">
        <v>0</v>
      </c>
      <c r="BA314" s="282">
        <v>0</v>
      </c>
      <c r="BB314" s="281">
        <v>0</v>
      </c>
      <c r="BC314" s="281">
        <v>0</v>
      </c>
      <c r="BD314" s="283"/>
      <c r="BE314" s="284">
        <v>0.02</v>
      </c>
      <c r="BF314" s="280">
        <v>0</v>
      </c>
      <c r="BG314" s="285"/>
      <c r="BH314" s="286"/>
      <c r="BI314" s="285"/>
      <c r="BJ314" s="280">
        <v>0</v>
      </c>
      <c r="BK314" s="280">
        <v>0</v>
      </c>
      <c r="BL314" s="283"/>
      <c r="BM314" s="287">
        <v>0</v>
      </c>
      <c r="BN314" s="280">
        <v>0</v>
      </c>
      <c r="BO314" s="280">
        <v>0</v>
      </c>
      <c r="BP314" s="280" t="e">
        <v>#REF!</v>
      </c>
      <c r="BQ314" s="288" t="e">
        <v>#REF!</v>
      </c>
      <c r="BR314" s="289"/>
      <c r="BS314" s="290" t="e">
        <v>#REF!</v>
      </c>
      <c r="BU314" s="304"/>
      <c r="BV314" s="291">
        <v>0</v>
      </c>
      <c r="BW314" s="292">
        <v>0</v>
      </c>
      <c r="BX314" s="238" t="s">
        <v>859</v>
      </c>
      <c r="BY314" s="435">
        <f t="shared" si="8"/>
        <v>1</v>
      </c>
      <c r="BZ314" s="435">
        <v>1</v>
      </c>
      <c r="CA314" s="436">
        <f t="shared" si="9"/>
        <v>0</v>
      </c>
    </row>
    <row r="315" spans="1:79" s="268" customFormat="1" ht="63">
      <c r="A315" s="269">
        <v>302</v>
      </c>
      <c r="B315" s="269" t="s">
        <v>862</v>
      </c>
      <c r="C315" s="269" t="s">
        <v>95</v>
      </c>
      <c r="D315" s="271" t="s">
        <v>863</v>
      </c>
      <c r="E315" s="272">
        <v>41058</v>
      </c>
      <c r="F315" s="238"/>
      <c r="G315" s="238"/>
      <c r="H315" s="272">
        <v>40909</v>
      </c>
      <c r="I315" s="272">
        <v>50405</v>
      </c>
      <c r="J315" s="269"/>
      <c r="K315" s="269" t="s">
        <v>1740</v>
      </c>
      <c r="L315" s="306"/>
      <c r="M315" s="238">
        <v>1.899</v>
      </c>
      <c r="N315" s="269" t="s">
        <v>1741</v>
      </c>
      <c r="O315" s="269" t="s">
        <v>82</v>
      </c>
      <c r="P315" s="269" t="s">
        <v>1742</v>
      </c>
      <c r="Q315" s="269"/>
      <c r="R315" s="274">
        <v>1010300860</v>
      </c>
      <c r="S315" s="238">
        <v>346</v>
      </c>
      <c r="T315" s="269" t="s">
        <v>131</v>
      </c>
      <c r="U315" s="269">
        <v>361</v>
      </c>
      <c r="V315" s="275">
        <v>361</v>
      </c>
      <c r="W315" s="269">
        <v>0</v>
      </c>
      <c r="X315" s="276">
        <v>42734</v>
      </c>
      <c r="Y315" s="293"/>
      <c r="Z315" s="277">
        <v>3248334.27</v>
      </c>
      <c r="AA315" s="277"/>
      <c r="AB315" s="278">
        <v>3248334.27</v>
      </c>
      <c r="AC315" s="278">
        <v>3248334.27</v>
      </c>
      <c r="AD315" s="278">
        <v>0</v>
      </c>
      <c r="AE315" s="278">
        <v>0</v>
      </c>
      <c r="AF315" s="278">
        <v>8998.155872576177</v>
      </c>
      <c r="AG315" s="278">
        <v>8998.155872576177</v>
      </c>
      <c r="AH315" s="278">
        <v>0</v>
      </c>
      <c r="AI315" s="279">
        <v>8998.155872576177</v>
      </c>
      <c r="AJ315" s="277"/>
      <c r="AK315" s="280" t="e">
        <v>#REF!</v>
      </c>
      <c r="AL315" s="280" t="e">
        <v>#REF!</v>
      </c>
      <c r="AM315" s="281">
        <v>0</v>
      </c>
      <c r="AN315" s="281">
        <v>0</v>
      </c>
      <c r="AO315" s="281">
        <v>0</v>
      </c>
      <c r="AP315" s="282">
        <v>0</v>
      </c>
      <c r="AQ315" s="282">
        <v>0</v>
      </c>
      <c r="AR315" s="282">
        <v>0</v>
      </c>
      <c r="AS315" s="282">
        <v>0</v>
      </c>
      <c r="AT315" s="282">
        <v>0</v>
      </c>
      <c r="AU315" s="282">
        <v>0</v>
      </c>
      <c r="AV315" s="282">
        <v>0</v>
      </c>
      <c r="AW315" s="282">
        <v>0</v>
      </c>
      <c r="AX315" s="282">
        <v>0</v>
      </c>
      <c r="AY315" s="282">
        <v>0</v>
      </c>
      <c r="AZ315" s="282">
        <v>0</v>
      </c>
      <c r="BA315" s="282">
        <v>0</v>
      </c>
      <c r="BB315" s="281">
        <v>0</v>
      </c>
      <c r="BC315" s="281">
        <v>0</v>
      </c>
      <c r="BD315" s="283"/>
      <c r="BE315" s="284">
        <v>0.02</v>
      </c>
      <c r="BF315" s="280">
        <v>0</v>
      </c>
      <c r="BG315" s="285"/>
      <c r="BH315" s="286"/>
      <c r="BI315" s="285"/>
      <c r="BJ315" s="280">
        <v>0</v>
      </c>
      <c r="BK315" s="280">
        <v>0</v>
      </c>
      <c r="BL315" s="283"/>
      <c r="BM315" s="287">
        <v>0</v>
      </c>
      <c r="BN315" s="280">
        <v>0</v>
      </c>
      <c r="BO315" s="280">
        <v>0</v>
      </c>
      <c r="BP315" s="280" t="e">
        <v>#REF!</v>
      </c>
      <c r="BQ315" s="288" t="e">
        <v>#REF!</v>
      </c>
      <c r="BR315" s="289"/>
      <c r="BS315" s="290" t="e">
        <v>#REF!</v>
      </c>
      <c r="BU315" s="304"/>
      <c r="BV315" s="291">
        <v>0</v>
      </c>
      <c r="BW315" s="292">
        <v>0</v>
      </c>
      <c r="BX315" s="238" t="s">
        <v>859</v>
      </c>
      <c r="BY315" s="435">
        <f t="shared" si="8"/>
        <v>1</v>
      </c>
      <c r="BZ315" s="435">
        <v>1</v>
      </c>
      <c r="CA315" s="436">
        <f t="shared" si="9"/>
        <v>0</v>
      </c>
    </row>
    <row r="316" spans="1:79" s="268" customFormat="1" ht="47.25">
      <c r="A316" s="269">
        <v>303</v>
      </c>
      <c r="B316" s="269" t="s">
        <v>862</v>
      </c>
      <c r="C316" s="269" t="s">
        <v>95</v>
      </c>
      <c r="D316" s="271" t="s">
        <v>863</v>
      </c>
      <c r="E316" s="272">
        <v>41058</v>
      </c>
      <c r="F316" s="238"/>
      <c r="G316" s="238"/>
      <c r="H316" s="272">
        <v>40909</v>
      </c>
      <c r="I316" s="272">
        <v>50405</v>
      </c>
      <c r="J316" s="269"/>
      <c r="K316" s="269" t="s">
        <v>1743</v>
      </c>
      <c r="L316" s="273"/>
      <c r="M316" s="238">
        <v>0.1</v>
      </c>
      <c r="N316" s="269" t="s">
        <v>1744</v>
      </c>
      <c r="O316" s="269" t="s">
        <v>82</v>
      </c>
      <c r="P316" s="269" t="s">
        <v>1745</v>
      </c>
      <c r="Q316" s="269"/>
      <c r="R316" s="274">
        <v>1010300864</v>
      </c>
      <c r="S316" s="238">
        <v>347</v>
      </c>
      <c r="T316" s="269" t="s">
        <v>168</v>
      </c>
      <c r="U316" s="269">
        <v>180</v>
      </c>
      <c r="V316" s="275">
        <v>180</v>
      </c>
      <c r="W316" s="269">
        <v>0</v>
      </c>
      <c r="X316" s="276">
        <v>26207</v>
      </c>
      <c r="Y316" s="293"/>
      <c r="Z316" s="277">
        <v>22249.34</v>
      </c>
      <c r="AA316" s="277"/>
      <c r="AB316" s="278">
        <v>22249.34</v>
      </c>
      <c r="AC316" s="278">
        <v>22249.34</v>
      </c>
      <c r="AD316" s="278">
        <v>0</v>
      </c>
      <c r="AE316" s="278">
        <v>0</v>
      </c>
      <c r="AF316" s="278">
        <v>123.60744444444444</v>
      </c>
      <c r="AG316" s="278">
        <v>123.60744444444444</v>
      </c>
      <c r="AH316" s="278">
        <v>0</v>
      </c>
      <c r="AI316" s="279">
        <v>123.60744444444444</v>
      </c>
      <c r="AJ316" s="277"/>
      <c r="AK316" s="280" t="e">
        <v>#REF!</v>
      </c>
      <c r="AL316" s="280" t="e">
        <v>#REF!</v>
      </c>
      <c r="AM316" s="281">
        <v>0</v>
      </c>
      <c r="AN316" s="281">
        <v>0</v>
      </c>
      <c r="AO316" s="281">
        <v>0</v>
      </c>
      <c r="AP316" s="282">
        <v>0</v>
      </c>
      <c r="AQ316" s="282">
        <v>0</v>
      </c>
      <c r="AR316" s="282">
        <v>0</v>
      </c>
      <c r="AS316" s="282">
        <v>0</v>
      </c>
      <c r="AT316" s="282">
        <v>0</v>
      </c>
      <c r="AU316" s="282">
        <v>0</v>
      </c>
      <c r="AV316" s="282">
        <v>0</v>
      </c>
      <c r="AW316" s="282">
        <v>0</v>
      </c>
      <c r="AX316" s="282">
        <v>0</v>
      </c>
      <c r="AY316" s="282">
        <v>0</v>
      </c>
      <c r="AZ316" s="282">
        <v>0</v>
      </c>
      <c r="BA316" s="282">
        <v>0</v>
      </c>
      <c r="BB316" s="281">
        <v>0</v>
      </c>
      <c r="BC316" s="281">
        <v>0</v>
      </c>
      <c r="BD316" s="283"/>
      <c r="BE316" s="284">
        <v>0.02</v>
      </c>
      <c r="BF316" s="280">
        <v>0</v>
      </c>
      <c r="BG316" s="285"/>
      <c r="BH316" s="286"/>
      <c r="BI316" s="285"/>
      <c r="BJ316" s="280">
        <v>0</v>
      </c>
      <c r="BK316" s="280">
        <v>0</v>
      </c>
      <c r="BL316" s="283"/>
      <c r="BM316" s="287">
        <v>0</v>
      </c>
      <c r="BN316" s="280">
        <v>0</v>
      </c>
      <c r="BO316" s="280">
        <v>0</v>
      </c>
      <c r="BP316" s="280" t="e">
        <v>#REF!</v>
      </c>
      <c r="BQ316" s="288" t="e">
        <v>#REF!</v>
      </c>
      <c r="BR316" s="289"/>
      <c r="BS316" s="290" t="e">
        <v>#REF!</v>
      </c>
      <c r="BU316" s="304"/>
      <c r="BV316" s="291">
        <v>0</v>
      </c>
      <c r="BW316" s="292">
        <v>0</v>
      </c>
      <c r="BX316" s="238" t="s">
        <v>857</v>
      </c>
      <c r="BY316" s="435">
        <f t="shared" si="8"/>
        <v>1</v>
      </c>
      <c r="BZ316" s="435">
        <v>1</v>
      </c>
      <c r="CA316" s="436">
        <f t="shared" si="9"/>
        <v>0</v>
      </c>
    </row>
    <row r="317" spans="1:79" s="268" customFormat="1" ht="47.25">
      <c r="A317" s="269">
        <v>304</v>
      </c>
      <c r="B317" s="269" t="s">
        <v>862</v>
      </c>
      <c r="C317" s="269" t="s">
        <v>95</v>
      </c>
      <c r="D317" s="271" t="s">
        <v>863</v>
      </c>
      <c r="E317" s="272">
        <v>41058</v>
      </c>
      <c r="F317" s="238">
        <v>8</v>
      </c>
      <c r="G317" s="296">
        <v>42276</v>
      </c>
      <c r="H317" s="272">
        <v>40909</v>
      </c>
      <c r="I317" s="272">
        <v>50405</v>
      </c>
      <c r="J317" s="269"/>
      <c r="K317" s="269" t="s">
        <v>1746</v>
      </c>
      <c r="L317" s="273"/>
      <c r="M317" s="238">
        <v>2.6139999999999999</v>
      </c>
      <c r="N317" s="269" t="s">
        <v>1747</v>
      </c>
      <c r="O317" s="269" t="s">
        <v>82</v>
      </c>
      <c r="P317" s="269" t="s">
        <v>1748</v>
      </c>
      <c r="Q317" s="269"/>
      <c r="R317" s="274">
        <v>1010300865</v>
      </c>
      <c r="S317" s="238">
        <v>348</v>
      </c>
      <c r="T317" s="269" t="s">
        <v>168</v>
      </c>
      <c r="U317" s="269">
        <v>180</v>
      </c>
      <c r="V317" s="275">
        <v>180</v>
      </c>
      <c r="W317" s="269">
        <v>180</v>
      </c>
      <c r="X317" s="276">
        <v>26238</v>
      </c>
      <c r="Y317" s="307">
        <v>44196</v>
      </c>
      <c r="Z317" s="277">
        <v>1220705.31</v>
      </c>
      <c r="AA317" s="277">
        <v>225887.05</v>
      </c>
      <c r="AB317" s="278">
        <v>1446592.36</v>
      </c>
      <c r="AC317" s="278">
        <v>887080.72</v>
      </c>
      <c r="AD317" s="278">
        <v>333624.59000000008</v>
      </c>
      <c r="AE317" s="278">
        <v>533345.04000000015</v>
      </c>
      <c r="AF317" s="278">
        <v>2180.5500000000002</v>
      </c>
      <c r="AG317" s="278">
        <v>2180.5500000000002</v>
      </c>
      <c r="AH317" s="278">
        <v>2180.5500000000002</v>
      </c>
      <c r="AI317" s="279">
        <v>2180.5500000000002</v>
      </c>
      <c r="AJ317" s="277"/>
      <c r="AK317" s="280" t="e">
        <v>#REF!</v>
      </c>
      <c r="AL317" s="280" t="e">
        <v>#REF!</v>
      </c>
      <c r="AM317" s="281">
        <v>26166.600000000002</v>
      </c>
      <c r="AN317" s="281">
        <v>26166.600000000002</v>
      </c>
      <c r="AO317" s="281">
        <v>333624.59000000008</v>
      </c>
      <c r="AP317" s="282">
        <v>331444.0400000001</v>
      </c>
      <c r="AQ317" s="282">
        <v>329263.49000000011</v>
      </c>
      <c r="AR317" s="282">
        <v>327082.94000000012</v>
      </c>
      <c r="AS317" s="282">
        <v>324902.39000000013</v>
      </c>
      <c r="AT317" s="282">
        <v>322721.84000000014</v>
      </c>
      <c r="AU317" s="282">
        <v>320541.29000000015</v>
      </c>
      <c r="AV317" s="282">
        <v>318360.74000000017</v>
      </c>
      <c r="AW317" s="282">
        <v>316180.19000000018</v>
      </c>
      <c r="AX317" s="282">
        <v>313999.64000000019</v>
      </c>
      <c r="AY317" s="282">
        <v>311819.0900000002</v>
      </c>
      <c r="AZ317" s="282">
        <v>309638.54000000021</v>
      </c>
      <c r="BA317" s="282">
        <v>307457.99000000022</v>
      </c>
      <c r="BB317" s="281">
        <v>320541.2900000001</v>
      </c>
      <c r="BC317" s="281">
        <v>433484.81500000012</v>
      </c>
      <c r="BD317" s="283"/>
      <c r="BE317" s="284">
        <v>0.02</v>
      </c>
      <c r="BF317" s="280">
        <v>0</v>
      </c>
      <c r="BG317" s="285"/>
      <c r="BH317" s="286"/>
      <c r="BI317" s="285"/>
      <c r="BJ317" s="280">
        <v>0</v>
      </c>
      <c r="BK317" s="280">
        <v>0</v>
      </c>
      <c r="BL317" s="283"/>
      <c r="BM317" s="287">
        <v>0</v>
      </c>
      <c r="BN317" s="280">
        <v>0</v>
      </c>
      <c r="BO317" s="280">
        <v>0</v>
      </c>
      <c r="BP317" s="280" t="e">
        <v>#REF!</v>
      </c>
      <c r="BQ317" s="288" t="e">
        <v>#REF!</v>
      </c>
      <c r="BR317" s="289"/>
      <c r="BS317" s="290" t="e">
        <v>#REF!</v>
      </c>
      <c r="BU317" s="305">
        <v>26166.6</v>
      </c>
      <c r="BV317" s="291">
        <v>0</v>
      </c>
      <c r="BW317" s="292">
        <v>0</v>
      </c>
      <c r="BX317" s="238" t="s">
        <v>857</v>
      </c>
      <c r="BY317" s="435">
        <f t="shared" si="8"/>
        <v>0.72669522507442841</v>
      </c>
      <c r="BZ317" s="435">
        <v>0.7481308654256611</v>
      </c>
      <c r="CA317" s="436">
        <f t="shared" si="9"/>
        <v>2.1435640351232688E-2</v>
      </c>
    </row>
    <row r="318" spans="1:79" s="268" customFormat="1" ht="63">
      <c r="A318" s="269">
        <v>305</v>
      </c>
      <c r="B318" s="269" t="s">
        <v>862</v>
      </c>
      <c r="C318" s="269" t="s">
        <v>95</v>
      </c>
      <c r="D318" s="271" t="s">
        <v>863</v>
      </c>
      <c r="E318" s="272">
        <v>41058</v>
      </c>
      <c r="F318" s="238">
        <v>12</v>
      </c>
      <c r="G318" s="296">
        <v>42568</v>
      </c>
      <c r="H318" s="272">
        <v>40909</v>
      </c>
      <c r="I318" s="272">
        <v>50405</v>
      </c>
      <c r="J318" s="269"/>
      <c r="K318" s="269" t="s">
        <v>1749</v>
      </c>
      <c r="L318" s="273"/>
      <c r="M318" s="238">
        <v>1.3440000000000001</v>
      </c>
      <c r="N318" s="269" t="s">
        <v>1750</v>
      </c>
      <c r="O318" s="269" t="s">
        <v>82</v>
      </c>
      <c r="P318" s="269" t="s">
        <v>1751</v>
      </c>
      <c r="Q318" s="269"/>
      <c r="R318" s="274">
        <v>1010300866</v>
      </c>
      <c r="S318" s="238">
        <v>349</v>
      </c>
      <c r="T318" s="269" t="s">
        <v>131</v>
      </c>
      <c r="U318" s="269">
        <v>361</v>
      </c>
      <c r="V318" s="275">
        <v>361</v>
      </c>
      <c r="W318" s="269">
        <v>0</v>
      </c>
      <c r="X318" s="276">
        <v>42535</v>
      </c>
      <c r="Y318" s="293"/>
      <c r="Z318" s="277">
        <v>3294880.14</v>
      </c>
      <c r="AA318" s="277"/>
      <c r="AB318" s="278">
        <v>3294880.14</v>
      </c>
      <c r="AC318" s="278">
        <v>2737981.1786149591</v>
      </c>
      <c r="AD318" s="278">
        <v>556898.96138504101</v>
      </c>
      <c r="AE318" s="278">
        <v>447373.85977839283</v>
      </c>
      <c r="AF318" s="278">
        <v>9127.091800554017</v>
      </c>
      <c r="AG318" s="278">
        <v>9127.091800554017</v>
      </c>
      <c r="AH318" s="278">
        <v>0</v>
      </c>
      <c r="AI318" s="279">
        <v>9127.091800554017</v>
      </c>
      <c r="AJ318" s="277"/>
      <c r="AK318" s="280" t="e">
        <v>#REF!</v>
      </c>
      <c r="AL318" s="280" t="e">
        <v>#REF!</v>
      </c>
      <c r="AM318" s="281">
        <v>109525.10160664821</v>
      </c>
      <c r="AN318" s="281">
        <v>109525.10160664821</v>
      </c>
      <c r="AO318" s="281">
        <v>556898.96138504101</v>
      </c>
      <c r="AP318" s="282">
        <v>547771.86958448694</v>
      </c>
      <c r="AQ318" s="282">
        <v>538644.77778393286</v>
      </c>
      <c r="AR318" s="282">
        <v>529517.68598337879</v>
      </c>
      <c r="AS318" s="282">
        <v>520390.59418282477</v>
      </c>
      <c r="AT318" s="282">
        <v>511263.50238227076</v>
      </c>
      <c r="AU318" s="282">
        <v>502136.41058171674</v>
      </c>
      <c r="AV318" s="282">
        <v>493009.31878116273</v>
      </c>
      <c r="AW318" s="282">
        <v>483882.22698060871</v>
      </c>
      <c r="AX318" s="282">
        <v>474755.1351800547</v>
      </c>
      <c r="AY318" s="282">
        <v>465628.04337950068</v>
      </c>
      <c r="AZ318" s="282">
        <v>456500.95157894667</v>
      </c>
      <c r="BA318" s="282">
        <v>447373.85977839265</v>
      </c>
      <c r="BB318" s="281">
        <v>502136.41058171686</v>
      </c>
      <c r="BC318" s="281">
        <v>502136.41058171692</v>
      </c>
      <c r="BD318" s="283"/>
      <c r="BE318" s="284">
        <v>0.02</v>
      </c>
      <c r="BF318" s="280">
        <v>0</v>
      </c>
      <c r="BG318" s="285"/>
      <c r="BH318" s="286"/>
      <c r="BI318" s="285"/>
      <c r="BJ318" s="280">
        <v>0</v>
      </c>
      <c r="BK318" s="280">
        <v>0</v>
      </c>
      <c r="BL318" s="283"/>
      <c r="BM318" s="287">
        <v>0</v>
      </c>
      <c r="BN318" s="280">
        <v>0</v>
      </c>
      <c r="BO318" s="280">
        <v>0</v>
      </c>
      <c r="BP318" s="280" t="e">
        <v>#REF!</v>
      </c>
      <c r="BQ318" s="288" t="e">
        <v>#REF!</v>
      </c>
      <c r="BR318" s="289"/>
      <c r="BS318" s="290" t="e">
        <v>#REF!</v>
      </c>
      <c r="BU318" s="297">
        <v>109525.08</v>
      </c>
      <c r="BV318" s="291">
        <v>-2.1606648209854029E-2</v>
      </c>
      <c r="BW318" s="292">
        <v>0</v>
      </c>
      <c r="BX318" s="238" t="s">
        <v>859</v>
      </c>
      <c r="BY318" s="435">
        <f t="shared" si="8"/>
        <v>0.83098050984487681</v>
      </c>
      <c r="BZ318" s="435">
        <v>0.86422150707479373</v>
      </c>
      <c r="CA318" s="436">
        <f t="shared" si="9"/>
        <v>3.3240997229916913E-2</v>
      </c>
    </row>
    <row r="319" spans="1:79" s="268" customFormat="1" ht="47.25">
      <c r="A319" s="269">
        <v>306</v>
      </c>
      <c r="B319" s="269" t="s">
        <v>862</v>
      </c>
      <c r="C319" s="269" t="s">
        <v>95</v>
      </c>
      <c r="D319" s="271" t="s">
        <v>863</v>
      </c>
      <c r="E319" s="272">
        <v>41058</v>
      </c>
      <c r="F319" s="238">
        <v>8</v>
      </c>
      <c r="G319" s="296">
        <v>42276</v>
      </c>
      <c r="H319" s="272">
        <v>40909</v>
      </c>
      <c r="I319" s="272">
        <v>50405</v>
      </c>
      <c r="J319" s="269"/>
      <c r="K319" s="269" t="s">
        <v>1752</v>
      </c>
      <c r="L319" s="273"/>
      <c r="M319" s="238">
        <v>2.8340000000000001</v>
      </c>
      <c r="N319" s="269" t="s">
        <v>1753</v>
      </c>
      <c r="O319" s="269" t="s">
        <v>82</v>
      </c>
      <c r="P319" s="269" t="s">
        <v>1725</v>
      </c>
      <c r="Q319" s="269"/>
      <c r="R319" s="274">
        <v>1010300867</v>
      </c>
      <c r="S319" s="238">
        <v>350</v>
      </c>
      <c r="T319" s="269" t="s">
        <v>168</v>
      </c>
      <c r="U319" s="269">
        <v>180</v>
      </c>
      <c r="V319" s="275">
        <v>180</v>
      </c>
      <c r="W319" s="269">
        <v>180</v>
      </c>
      <c r="X319" s="276">
        <v>24108</v>
      </c>
      <c r="Y319" s="307">
        <v>44196</v>
      </c>
      <c r="Z319" s="277">
        <v>616049.98</v>
      </c>
      <c r="AA319" s="277">
        <v>126378.3</v>
      </c>
      <c r="AB319" s="278">
        <v>742428.28</v>
      </c>
      <c r="AC319" s="278">
        <v>616049.98</v>
      </c>
      <c r="AD319" s="278">
        <v>0</v>
      </c>
      <c r="AE319" s="278">
        <v>126378.3</v>
      </c>
      <c r="AF319" s="278">
        <v>3422.4998888888886</v>
      </c>
      <c r="AG319" s="278">
        <v>3422.4998888888886</v>
      </c>
      <c r="AH319" s="278">
        <v>4124.6015555555559</v>
      </c>
      <c r="AI319" s="279">
        <v>4124.6015555555559</v>
      </c>
      <c r="AJ319" s="277"/>
      <c r="AK319" s="280" t="e">
        <v>#REF!</v>
      </c>
      <c r="AL319" s="280" t="e">
        <v>#REF!</v>
      </c>
      <c r="AM319" s="281">
        <v>0</v>
      </c>
      <c r="AN319" s="281">
        <v>0</v>
      </c>
      <c r="AO319" s="281">
        <v>0</v>
      </c>
      <c r="AP319" s="282">
        <v>0</v>
      </c>
      <c r="AQ319" s="282">
        <v>0</v>
      </c>
      <c r="AR319" s="282">
        <v>0</v>
      </c>
      <c r="AS319" s="282">
        <v>0</v>
      </c>
      <c r="AT319" s="282">
        <v>0</v>
      </c>
      <c r="AU319" s="282">
        <v>0</v>
      </c>
      <c r="AV319" s="282">
        <v>0</v>
      </c>
      <c r="AW319" s="282">
        <v>0</v>
      </c>
      <c r="AX319" s="282">
        <v>0</v>
      </c>
      <c r="AY319" s="282">
        <v>0</v>
      </c>
      <c r="AZ319" s="282">
        <v>0</v>
      </c>
      <c r="BA319" s="282">
        <v>0</v>
      </c>
      <c r="BB319" s="281">
        <v>0</v>
      </c>
      <c r="BC319" s="281">
        <v>63189.15</v>
      </c>
      <c r="BD319" s="283"/>
      <c r="BE319" s="284">
        <v>0.02</v>
      </c>
      <c r="BF319" s="280">
        <v>0</v>
      </c>
      <c r="BG319" s="285"/>
      <c r="BH319" s="286"/>
      <c r="BI319" s="285"/>
      <c r="BJ319" s="280">
        <v>0</v>
      </c>
      <c r="BK319" s="280">
        <v>0</v>
      </c>
      <c r="BL319" s="283"/>
      <c r="BM319" s="287">
        <v>0</v>
      </c>
      <c r="BN319" s="280">
        <v>0</v>
      </c>
      <c r="BO319" s="280">
        <v>0</v>
      </c>
      <c r="BP319" s="280" t="e">
        <v>#REF!</v>
      </c>
      <c r="BQ319" s="288" t="e">
        <v>#REF!</v>
      </c>
      <c r="BR319" s="289"/>
      <c r="BS319" s="290" t="e">
        <v>#REF!</v>
      </c>
      <c r="BU319" s="304"/>
      <c r="BV319" s="291">
        <v>0</v>
      </c>
      <c r="BW319" s="292">
        <v>0</v>
      </c>
      <c r="BX319" s="238" t="s">
        <v>857</v>
      </c>
      <c r="BY319" s="435">
        <f t="shared" si="8"/>
        <v>1</v>
      </c>
      <c r="BZ319" s="435">
        <v>1</v>
      </c>
      <c r="CA319" s="436">
        <f t="shared" si="9"/>
        <v>0</v>
      </c>
    </row>
    <row r="320" spans="1:79" s="268" customFormat="1" ht="63">
      <c r="A320" s="269">
        <v>307</v>
      </c>
      <c r="B320" s="269" t="s">
        <v>862</v>
      </c>
      <c r="C320" s="269" t="s">
        <v>95</v>
      </c>
      <c r="D320" s="271" t="s">
        <v>863</v>
      </c>
      <c r="E320" s="272">
        <v>41058</v>
      </c>
      <c r="F320" s="238"/>
      <c r="G320" s="238"/>
      <c r="H320" s="272">
        <v>40909</v>
      </c>
      <c r="I320" s="272">
        <v>50405</v>
      </c>
      <c r="J320" s="269"/>
      <c r="K320" s="269" t="s">
        <v>1754</v>
      </c>
      <c r="L320" s="273"/>
      <c r="M320" s="238">
        <v>3.76</v>
      </c>
      <c r="N320" s="269" t="s">
        <v>1755</v>
      </c>
      <c r="O320" s="269" t="s">
        <v>82</v>
      </c>
      <c r="P320" s="269" t="s">
        <v>1756</v>
      </c>
      <c r="Q320" s="269"/>
      <c r="R320" s="274">
        <v>1010300868</v>
      </c>
      <c r="S320" s="238">
        <v>351</v>
      </c>
      <c r="T320" s="269" t="s">
        <v>168</v>
      </c>
      <c r="U320" s="269">
        <v>180</v>
      </c>
      <c r="V320" s="275">
        <v>180</v>
      </c>
      <c r="W320" s="269">
        <v>0</v>
      </c>
      <c r="X320" s="276">
        <v>42734</v>
      </c>
      <c r="Y320" s="293"/>
      <c r="Z320" s="277">
        <v>901292.42</v>
      </c>
      <c r="AA320" s="277"/>
      <c r="AB320" s="278">
        <v>901292.42</v>
      </c>
      <c r="AC320" s="278">
        <v>901292.42</v>
      </c>
      <c r="AD320" s="278">
        <v>0</v>
      </c>
      <c r="AE320" s="278">
        <v>0</v>
      </c>
      <c r="AF320" s="278">
        <v>5007.1801111111117</v>
      </c>
      <c r="AG320" s="278">
        <v>5007.1801111111117</v>
      </c>
      <c r="AH320" s="278">
        <v>0</v>
      </c>
      <c r="AI320" s="279">
        <v>5007.1801111111117</v>
      </c>
      <c r="AJ320" s="277"/>
      <c r="AK320" s="280" t="e">
        <v>#REF!</v>
      </c>
      <c r="AL320" s="280" t="e">
        <v>#REF!</v>
      </c>
      <c r="AM320" s="281">
        <v>0</v>
      </c>
      <c r="AN320" s="281">
        <v>0</v>
      </c>
      <c r="AO320" s="281">
        <v>0</v>
      </c>
      <c r="AP320" s="282">
        <v>0</v>
      </c>
      <c r="AQ320" s="282">
        <v>0</v>
      </c>
      <c r="AR320" s="282">
        <v>0</v>
      </c>
      <c r="AS320" s="282">
        <v>0</v>
      </c>
      <c r="AT320" s="282">
        <v>0</v>
      </c>
      <c r="AU320" s="282">
        <v>0</v>
      </c>
      <c r="AV320" s="282">
        <v>0</v>
      </c>
      <c r="AW320" s="282">
        <v>0</v>
      </c>
      <c r="AX320" s="282">
        <v>0</v>
      </c>
      <c r="AY320" s="282">
        <v>0</v>
      </c>
      <c r="AZ320" s="282">
        <v>0</v>
      </c>
      <c r="BA320" s="282">
        <v>0</v>
      </c>
      <c r="BB320" s="281">
        <v>0</v>
      </c>
      <c r="BC320" s="281">
        <v>0</v>
      </c>
      <c r="BD320" s="283"/>
      <c r="BE320" s="284">
        <v>0.02</v>
      </c>
      <c r="BF320" s="280">
        <v>0</v>
      </c>
      <c r="BG320" s="285"/>
      <c r="BH320" s="286"/>
      <c r="BI320" s="285"/>
      <c r="BJ320" s="280">
        <v>0</v>
      </c>
      <c r="BK320" s="280">
        <v>0</v>
      </c>
      <c r="BL320" s="283"/>
      <c r="BM320" s="287">
        <v>0</v>
      </c>
      <c r="BN320" s="280">
        <v>0</v>
      </c>
      <c r="BO320" s="280">
        <v>0</v>
      </c>
      <c r="BP320" s="280" t="e">
        <v>#REF!</v>
      </c>
      <c r="BQ320" s="288" t="e">
        <v>#REF!</v>
      </c>
      <c r="BR320" s="289"/>
      <c r="BS320" s="290" t="e">
        <v>#REF!</v>
      </c>
      <c r="BU320" s="304"/>
      <c r="BV320" s="291">
        <v>0</v>
      </c>
      <c r="BW320" s="292">
        <v>0</v>
      </c>
      <c r="BX320" s="238" t="s">
        <v>857</v>
      </c>
      <c r="BY320" s="435">
        <f t="shared" si="8"/>
        <v>1</v>
      </c>
      <c r="BZ320" s="435">
        <v>1</v>
      </c>
      <c r="CA320" s="436">
        <f t="shared" si="9"/>
        <v>0</v>
      </c>
    </row>
    <row r="321" spans="1:79" s="268" customFormat="1" ht="47.25">
      <c r="A321" s="269">
        <v>308</v>
      </c>
      <c r="B321" s="269" t="s">
        <v>862</v>
      </c>
      <c r="C321" s="269" t="s">
        <v>95</v>
      </c>
      <c r="D321" s="271" t="s">
        <v>863</v>
      </c>
      <c r="E321" s="272">
        <v>41058</v>
      </c>
      <c r="F321" s="238">
        <v>12</v>
      </c>
      <c r="G321" s="296">
        <v>42276</v>
      </c>
      <c r="H321" s="272">
        <v>40909</v>
      </c>
      <c r="I321" s="272">
        <v>50405</v>
      </c>
      <c r="J321" s="269"/>
      <c r="K321" s="269" t="s">
        <v>1757</v>
      </c>
      <c r="L321" s="273"/>
      <c r="M321" s="238">
        <v>1.9319999999999999</v>
      </c>
      <c r="N321" s="269" t="s">
        <v>1758</v>
      </c>
      <c r="O321" s="269" t="s">
        <v>82</v>
      </c>
      <c r="P321" s="269" t="s">
        <v>1759</v>
      </c>
      <c r="Q321" s="269"/>
      <c r="R321" s="274">
        <v>1010300869</v>
      </c>
      <c r="S321" s="238">
        <v>352</v>
      </c>
      <c r="T321" s="269" t="s">
        <v>168</v>
      </c>
      <c r="U321" s="269">
        <v>180</v>
      </c>
      <c r="V321" s="275">
        <v>180</v>
      </c>
      <c r="W321" s="269">
        <v>0</v>
      </c>
      <c r="X321" s="276">
        <v>42535</v>
      </c>
      <c r="Y321" s="293"/>
      <c r="Z321" s="277">
        <v>590675.34</v>
      </c>
      <c r="AA321" s="277"/>
      <c r="AB321" s="278">
        <v>590675.34</v>
      </c>
      <c r="AC321" s="278">
        <v>590675.34</v>
      </c>
      <c r="AD321" s="278">
        <v>0</v>
      </c>
      <c r="AE321" s="278">
        <v>0</v>
      </c>
      <c r="AF321" s="278">
        <v>3281.5296666666663</v>
      </c>
      <c r="AG321" s="278">
        <v>3281.5296666666663</v>
      </c>
      <c r="AH321" s="278">
        <v>0</v>
      </c>
      <c r="AI321" s="279">
        <v>3281.5296666666663</v>
      </c>
      <c r="AJ321" s="277"/>
      <c r="AK321" s="280" t="e">
        <v>#REF!</v>
      </c>
      <c r="AL321" s="280" t="e">
        <v>#REF!</v>
      </c>
      <c r="AM321" s="281">
        <v>0</v>
      </c>
      <c r="AN321" s="281">
        <v>0</v>
      </c>
      <c r="AO321" s="281">
        <v>0</v>
      </c>
      <c r="AP321" s="282">
        <v>0</v>
      </c>
      <c r="AQ321" s="282">
        <v>0</v>
      </c>
      <c r="AR321" s="282">
        <v>0</v>
      </c>
      <c r="AS321" s="282">
        <v>0</v>
      </c>
      <c r="AT321" s="282">
        <v>0</v>
      </c>
      <c r="AU321" s="282">
        <v>0</v>
      </c>
      <c r="AV321" s="282">
        <v>0</v>
      </c>
      <c r="AW321" s="282">
        <v>0</v>
      </c>
      <c r="AX321" s="282">
        <v>0</v>
      </c>
      <c r="AY321" s="282">
        <v>0</v>
      </c>
      <c r="AZ321" s="282">
        <v>0</v>
      </c>
      <c r="BA321" s="282">
        <v>0</v>
      </c>
      <c r="BB321" s="281">
        <v>0</v>
      </c>
      <c r="BC321" s="281">
        <v>0</v>
      </c>
      <c r="BD321" s="283"/>
      <c r="BE321" s="284">
        <v>0.02</v>
      </c>
      <c r="BF321" s="280">
        <v>0</v>
      </c>
      <c r="BG321" s="285"/>
      <c r="BH321" s="286"/>
      <c r="BI321" s="285"/>
      <c r="BJ321" s="280">
        <v>0</v>
      </c>
      <c r="BK321" s="280">
        <v>0</v>
      </c>
      <c r="BL321" s="283"/>
      <c r="BM321" s="287">
        <v>0</v>
      </c>
      <c r="BN321" s="280">
        <v>0</v>
      </c>
      <c r="BO321" s="280">
        <v>0</v>
      </c>
      <c r="BP321" s="280" t="e">
        <v>#REF!</v>
      </c>
      <c r="BQ321" s="288" t="e">
        <v>#REF!</v>
      </c>
      <c r="BR321" s="289"/>
      <c r="BS321" s="290" t="e">
        <v>#REF!</v>
      </c>
      <c r="BU321" s="304"/>
      <c r="BV321" s="291">
        <v>0</v>
      </c>
      <c r="BW321" s="292">
        <v>0</v>
      </c>
      <c r="BX321" s="238" t="s">
        <v>857</v>
      </c>
      <c r="BY321" s="435">
        <f t="shared" si="8"/>
        <v>1</v>
      </c>
      <c r="BZ321" s="435">
        <v>1</v>
      </c>
      <c r="CA321" s="436">
        <f t="shared" si="9"/>
        <v>0</v>
      </c>
    </row>
    <row r="322" spans="1:79" s="268" customFormat="1" ht="31.5">
      <c r="A322" s="269">
        <v>309</v>
      </c>
      <c r="B322" s="269" t="s">
        <v>862</v>
      </c>
      <c r="C322" s="269" t="s">
        <v>95</v>
      </c>
      <c r="D322" s="271" t="s">
        <v>863</v>
      </c>
      <c r="E322" s="272">
        <v>41058</v>
      </c>
      <c r="F322" s="238"/>
      <c r="G322" s="238"/>
      <c r="H322" s="272">
        <v>40909</v>
      </c>
      <c r="I322" s="272">
        <v>50405</v>
      </c>
      <c r="J322" s="269"/>
      <c r="K322" s="269" t="s">
        <v>1760</v>
      </c>
      <c r="L322" s="273"/>
      <c r="M322" s="238">
        <v>1.1180000000000001</v>
      </c>
      <c r="N322" s="269" t="s">
        <v>1761</v>
      </c>
      <c r="O322" s="269" t="s">
        <v>82</v>
      </c>
      <c r="P322" s="269" t="s">
        <v>1762</v>
      </c>
      <c r="Q322" s="269"/>
      <c r="R322" s="274">
        <v>1010300872</v>
      </c>
      <c r="S322" s="238">
        <v>353</v>
      </c>
      <c r="T322" s="269" t="s">
        <v>131</v>
      </c>
      <c r="U322" s="269">
        <v>361</v>
      </c>
      <c r="V322" s="275">
        <v>361</v>
      </c>
      <c r="W322" s="269">
        <v>0</v>
      </c>
      <c r="X322" s="276">
        <v>30437</v>
      </c>
      <c r="Y322" s="293"/>
      <c r="Z322" s="277">
        <v>343126.09</v>
      </c>
      <c r="AA322" s="277"/>
      <c r="AB322" s="278">
        <v>343126.09</v>
      </c>
      <c r="AC322" s="278">
        <v>265630.51331620495</v>
      </c>
      <c r="AD322" s="278">
        <v>77495.57668379508</v>
      </c>
      <c r="AE322" s="278">
        <v>66089.723276592864</v>
      </c>
      <c r="AF322" s="278">
        <v>950.48778393351813</v>
      </c>
      <c r="AG322" s="278">
        <v>950.48778393351813</v>
      </c>
      <c r="AH322" s="278">
        <v>0</v>
      </c>
      <c r="AI322" s="279">
        <v>950.48778393351813</v>
      </c>
      <c r="AJ322" s="277"/>
      <c r="AK322" s="280" t="e">
        <v>#REF!</v>
      </c>
      <c r="AL322" s="280" t="e">
        <v>#REF!</v>
      </c>
      <c r="AM322" s="281">
        <v>11405.853407202218</v>
      </c>
      <c r="AN322" s="281">
        <v>11405.853407202218</v>
      </c>
      <c r="AO322" s="281">
        <v>77495.57668379508</v>
      </c>
      <c r="AP322" s="282">
        <v>76545.088899861556</v>
      </c>
      <c r="AQ322" s="282">
        <v>75594.601115928032</v>
      </c>
      <c r="AR322" s="282">
        <v>74644.113331994507</v>
      </c>
      <c r="AS322" s="282">
        <v>73693.625548060983</v>
      </c>
      <c r="AT322" s="282">
        <v>72743.137764127459</v>
      </c>
      <c r="AU322" s="282">
        <v>71792.649980193935</v>
      </c>
      <c r="AV322" s="282">
        <v>70842.162196260411</v>
      </c>
      <c r="AW322" s="282">
        <v>69891.674412326887</v>
      </c>
      <c r="AX322" s="282">
        <v>68941.186628393363</v>
      </c>
      <c r="AY322" s="282">
        <v>67990.698844459839</v>
      </c>
      <c r="AZ322" s="282">
        <v>67040.211060526315</v>
      </c>
      <c r="BA322" s="282">
        <v>66089.723276592791</v>
      </c>
      <c r="BB322" s="281">
        <v>71792.649980193935</v>
      </c>
      <c r="BC322" s="281">
        <v>71792.649980193964</v>
      </c>
      <c r="BD322" s="283"/>
      <c r="BE322" s="284">
        <v>0.02</v>
      </c>
      <c r="BF322" s="280">
        <v>0</v>
      </c>
      <c r="BG322" s="285"/>
      <c r="BH322" s="286"/>
      <c r="BI322" s="285"/>
      <c r="BJ322" s="280">
        <v>0</v>
      </c>
      <c r="BK322" s="280">
        <v>0</v>
      </c>
      <c r="BL322" s="283"/>
      <c r="BM322" s="287">
        <v>0</v>
      </c>
      <c r="BN322" s="280">
        <v>0</v>
      </c>
      <c r="BO322" s="280">
        <v>0</v>
      </c>
      <c r="BP322" s="280" t="e">
        <v>#REF!</v>
      </c>
      <c r="BQ322" s="288" t="e">
        <v>#REF!</v>
      </c>
      <c r="BR322" s="289"/>
      <c r="BS322" s="290" t="e">
        <v>#REF!</v>
      </c>
      <c r="BU322" s="297">
        <v>11405.88</v>
      </c>
      <c r="BV322" s="291">
        <v>2.6592797781631816E-2</v>
      </c>
      <c r="BW322" s="292">
        <v>0</v>
      </c>
      <c r="BX322" s="238" t="s">
        <v>857</v>
      </c>
      <c r="BY322" s="435">
        <f t="shared" si="8"/>
        <v>0.77414839925522694</v>
      </c>
      <c r="BZ322" s="435">
        <v>0.80738939648514385</v>
      </c>
      <c r="CA322" s="436">
        <f t="shared" si="9"/>
        <v>3.3240997229916913E-2</v>
      </c>
    </row>
    <row r="323" spans="1:79" s="268" customFormat="1" ht="47.25">
      <c r="A323" s="269">
        <v>310</v>
      </c>
      <c r="B323" s="269" t="s">
        <v>862</v>
      </c>
      <c r="C323" s="269" t="s">
        <v>95</v>
      </c>
      <c r="D323" s="271" t="s">
        <v>863</v>
      </c>
      <c r="E323" s="272">
        <v>41058</v>
      </c>
      <c r="F323" s="238"/>
      <c r="G323" s="238"/>
      <c r="H323" s="272">
        <v>40909</v>
      </c>
      <c r="I323" s="272">
        <v>50405</v>
      </c>
      <c r="J323" s="269"/>
      <c r="K323" s="269" t="s">
        <v>1763</v>
      </c>
      <c r="L323" s="273"/>
      <c r="M323" s="238">
        <v>0.32100000000000001</v>
      </c>
      <c r="N323" s="269" t="s">
        <v>1764</v>
      </c>
      <c r="O323" s="269" t="s">
        <v>82</v>
      </c>
      <c r="P323" s="269" t="s">
        <v>1765</v>
      </c>
      <c r="Q323" s="269"/>
      <c r="R323" s="274">
        <v>1010300873</v>
      </c>
      <c r="S323" s="238">
        <v>354</v>
      </c>
      <c r="T323" s="269" t="s">
        <v>266</v>
      </c>
      <c r="U323" s="269">
        <v>300</v>
      </c>
      <c r="V323" s="275">
        <v>300</v>
      </c>
      <c r="W323" s="269">
        <v>0</v>
      </c>
      <c r="X323" s="276">
        <v>36495</v>
      </c>
      <c r="Y323" s="293"/>
      <c r="Z323" s="277">
        <v>461484</v>
      </c>
      <c r="AA323" s="277"/>
      <c r="AB323" s="278">
        <v>461484</v>
      </c>
      <c r="AC323" s="278">
        <v>366348.67</v>
      </c>
      <c r="AD323" s="278">
        <v>95135.330000000016</v>
      </c>
      <c r="AE323" s="278">
        <v>76675.970000000016</v>
      </c>
      <c r="AF323" s="278">
        <v>1538.28</v>
      </c>
      <c r="AG323" s="278">
        <v>1538.28</v>
      </c>
      <c r="AH323" s="278">
        <v>0</v>
      </c>
      <c r="AI323" s="279">
        <v>1538.28</v>
      </c>
      <c r="AJ323" s="277"/>
      <c r="AK323" s="280" t="e">
        <v>#REF!</v>
      </c>
      <c r="AL323" s="280" t="e">
        <v>#REF!</v>
      </c>
      <c r="AM323" s="281">
        <v>18459.36</v>
      </c>
      <c r="AN323" s="281">
        <v>18459.36</v>
      </c>
      <c r="AO323" s="281">
        <v>95135.330000000016</v>
      </c>
      <c r="AP323" s="282">
        <v>93597.050000000017</v>
      </c>
      <c r="AQ323" s="282">
        <v>92058.770000000019</v>
      </c>
      <c r="AR323" s="282">
        <v>90520.49000000002</v>
      </c>
      <c r="AS323" s="282">
        <v>88982.210000000021</v>
      </c>
      <c r="AT323" s="282">
        <v>87443.930000000022</v>
      </c>
      <c r="AU323" s="282">
        <v>85905.650000000023</v>
      </c>
      <c r="AV323" s="282">
        <v>84367.370000000024</v>
      </c>
      <c r="AW323" s="282">
        <v>82829.090000000026</v>
      </c>
      <c r="AX323" s="282">
        <v>81290.810000000027</v>
      </c>
      <c r="AY323" s="282">
        <v>79752.530000000028</v>
      </c>
      <c r="AZ323" s="282">
        <v>78214.250000000029</v>
      </c>
      <c r="BA323" s="282">
        <v>76675.97000000003</v>
      </c>
      <c r="BB323" s="281">
        <v>85905.650000000009</v>
      </c>
      <c r="BC323" s="281">
        <v>85905.650000000023</v>
      </c>
      <c r="BD323" s="283"/>
      <c r="BE323" s="284">
        <v>0.02</v>
      </c>
      <c r="BF323" s="280">
        <v>0</v>
      </c>
      <c r="BG323" s="285"/>
      <c r="BH323" s="286"/>
      <c r="BI323" s="285"/>
      <c r="BJ323" s="280">
        <v>0</v>
      </c>
      <c r="BK323" s="280">
        <v>0</v>
      </c>
      <c r="BL323" s="283"/>
      <c r="BM323" s="287">
        <v>0</v>
      </c>
      <c r="BN323" s="280">
        <v>0</v>
      </c>
      <c r="BO323" s="280">
        <v>0</v>
      </c>
      <c r="BP323" s="280" t="e">
        <v>#REF!</v>
      </c>
      <c r="BQ323" s="288" t="e">
        <v>#REF!</v>
      </c>
      <c r="BR323" s="289"/>
      <c r="BS323" s="290" t="e">
        <v>#REF!</v>
      </c>
      <c r="BU323" s="297">
        <v>18459.36</v>
      </c>
      <c r="BV323" s="291">
        <v>0</v>
      </c>
      <c r="BW323" s="292">
        <v>0</v>
      </c>
      <c r="BX323" s="238" t="s">
        <v>859</v>
      </c>
      <c r="BY323" s="435">
        <f t="shared" si="8"/>
        <v>0.79384912586351852</v>
      </c>
      <c r="BZ323" s="435">
        <v>0.83384912586351845</v>
      </c>
      <c r="CA323" s="436">
        <f t="shared" si="9"/>
        <v>3.9999999999999925E-2</v>
      </c>
    </row>
    <row r="324" spans="1:79" s="268" customFormat="1" ht="47.25">
      <c r="A324" s="269">
        <v>311</v>
      </c>
      <c r="B324" s="269" t="s">
        <v>862</v>
      </c>
      <c r="C324" s="269" t="s">
        <v>95</v>
      </c>
      <c r="D324" s="271" t="s">
        <v>863</v>
      </c>
      <c r="E324" s="272">
        <v>41058</v>
      </c>
      <c r="F324" s="238"/>
      <c r="G324" s="238"/>
      <c r="H324" s="272">
        <v>40909</v>
      </c>
      <c r="I324" s="272">
        <v>50405</v>
      </c>
      <c r="J324" s="269"/>
      <c r="K324" s="269" t="s">
        <v>1766</v>
      </c>
      <c r="L324" s="273"/>
      <c r="M324" s="238">
        <v>0.65</v>
      </c>
      <c r="N324" s="269" t="s">
        <v>1767</v>
      </c>
      <c r="O324" s="269" t="s">
        <v>82</v>
      </c>
      <c r="P324" s="269" t="s">
        <v>1768</v>
      </c>
      <c r="Q324" s="269"/>
      <c r="R324" s="274">
        <v>1010300875</v>
      </c>
      <c r="S324" s="238">
        <v>355</v>
      </c>
      <c r="T324" s="269" t="s">
        <v>266</v>
      </c>
      <c r="U324" s="269">
        <v>300</v>
      </c>
      <c r="V324" s="275">
        <v>300</v>
      </c>
      <c r="W324" s="269">
        <v>0</v>
      </c>
      <c r="X324" s="276">
        <v>38687</v>
      </c>
      <c r="Y324" s="293"/>
      <c r="Z324" s="277">
        <v>332221.24</v>
      </c>
      <c r="AA324" s="277"/>
      <c r="AB324" s="278">
        <v>332221.24</v>
      </c>
      <c r="AC324" s="278">
        <v>183948.78159999996</v>
      </c>
      <c r="AD324" s="278">
        <v>148272.45840000003</v>
      </c>
      <c r="AE324" s="278">
        <v>134983.60880000005</v>
      </c>
      <c r="AF324" s="278">
        <v>1107.4041333333332</v>
      </c>
      <c r="AG324" s="278">
        <v>1107.4041333333332</v>
      </c>
      <c r="AH324" s="278">
        <v>0</v>
      </c>
      <c r="AI324" s="279">
        <v>1107.4041333333332</v>
      </c>
      <c r="AJ324" s="277"/>
      <c r="AK324" s="280" t="e">
        <v>#REF!</v>
      </c>
      <c r="AL324" s="280" t="e">
        <v>#REF!</v>
      </c>
      <c r="AM324" s="281">
        <v>13288.849599999998</v>
      </c>
      <c r="AN324" s="281">
        <v>13288.849599999998</v>
      </c>
      <c r="AO324" s="281">
        <v>148272.45840000003</v>
      </c>
      <c r="AP324" s="282">
        <v>147165.0542666667</v>
      </c>
      <c r="AQ324" s="282">
        <v>146057.65013333337</v>
      </c>
      <c r="AR324" s="282">
        <v>144950.24600000004</v>
      </c>
      <c r="AS324" s="282">
        <v>143842.84186666671</v>
      </c>
      <c r="AT324" s="282">
        <v>142735.43773333338</v>
      </c>
      <c r="AU324" s="282">
        <v>141628.03360000005</v>
      </c>
      <c r="AV324" s="282">
        <v>140520.62946666672</v>
      </c>
      <c r="AW324" s="282">
        <v>139413.22533333339</v>
      </c>
      <c r="AX324" s="282">
        <v>138305.82120000006</v>
      </c>
      <c r="AY324" s="282">
        <v>137198.41706666673</v>
      </c>
      <c r="AZ324" s="282">
        <v>136091.0129333334</v>
      </c>
      <c r="BA324" s="282">
        <v>134983.60880000007</v>
      </c>
      <c r="BB324" s="281">
        <v>141628.03360000008</v>
      </c>
      <c r="BC324" s="281">
        <v>141628.03360000002</v>
      </c>
      <c r="BD324" s="283"/>
      <c r="BE324" s="284">
        <v>0.02</v>
      </c>
      <c r="BF324" s="280">
        <v>0</v>
      </c>
      <c r="BG324" s="285"/>
      <c r="BH324" s="286"/>
      <c r="BI324" s="285"/>
      <c r="BJ324" s="280">
        <v>0</v>
      </c>
      <c r="BK324" s="280">
        <v>0</v>
      </c>
      <c r="BL324" s="283"/>
      <c r="BM324" s="287">
        <v>0</v>
      </c>
      <c r="BN324" s="280">
        <v>0</v>
      </c>
      <c r="BO324" s="280">
        <v>0</v>
      </c>
      <c r="BP324" s="280" t="e">
        <v>#REF!</v>
      </c>
      <c r="BQ324" s="288" t="e">
        <v>#REF!</v>
      </c>
      <c r="BR324" s="289"/>
      <c r="BS324" s="290" t="e">
        <v>#REF!</v>
      </c>
      <c r="BU324" s="297">
        <v>13288.8</v>
      </c>
      <c r="BV324" s="291">
        <v>-4.9599999998463318E-2</v>
      </c>
      <c r="BW324" s="292">
        <v>0</v>
      </c>
      <c r="BX324" s="238" t="s">
        <v>859</v>
      </c>
      <c r="BY324" s="435">
        <f t="shared" si="8"/>
        <v>0.55369362175639336</v>
      </c>
      <c r="BZ324" s="435">
        <v>0.59369362175639329</v>
      </c>
      <c r="CA324" s="436">
        <f t="shared" si="9"/>
        <v>3.9999999999999925E-2</v>
      </c>
    </row>
    <row r="325" spans="1:79" s="268" customFormat="1" ht="31.5">
      <c r="A325" s="269">
        <v>312</v>
      </c>
      <c r="B325" s="269" t="s">
        <v>862</v>
      </c>
      <c r="C325" s="269" t="s">
        <v>95</v>
      </c>
      <c r="D325" s="271" t="s">
        <v>863</v>
      </c>
      <c r="E325" s="272">
        <v>41058</v>
      </c>
      <c r="F325" s="238"/>
      <c r="G325" s="238"/>
      <c r="H325" s="272">
        <v>40909</v>
      </c>
      <c r="I325" s="272">
        <v>50405</v>
      </c>
      <c r="J325" s="269"/>
      <c r="K325" s="269" t="s">
        <v>1769</v>
      </c>
      <c r="L325" s="273"/>
      <c r="M325" s="238">
        <v>0.49199999999999999</v>
      </c>
      <c r="N325" s="269" t="s">
        <v>1770</v>
      </c>
      <c r="O325" s="269" t="s">
        <v>82</v>
      </c>
      <c r="P325" s="269" t="s">
        <v>1771</v>
      </c>
      <c r="Q325" s="269"/>
      <c r="R325" s="274">
        <v>1010300876</v>
      </c>
      <c r="S325" s="238">
        <v>356</v>
      </c>
      <c r="T325" s="269" t="s">
        <v>131</v>
      </c>
      <c r="U325" s="269">
        <v>361</v>
      </c>
      <c r="V325" s="275">
        <v>361</v>
      </c>
      <c r="W325" s="269">
        <v>0</v>
      </c>
      <c r="X325" s="276">
        <v>38047</v>
      </c>
      <c r="Y325" s="293"/>
      <c r="Z325" s="277">
        <v>1728.33</v>
      </c>
      <c r="AA325" s="277"/>
      <c r="AB325" s="278">
        <v>1728.33</v>
      </c>
      <c r="AC325" s="278">
        <v>1728.33</v>
      </c>
      <c r="AD325" s="278">
        <v>0</v>
      </c>
      <c r="AE325" s="278">
        <v>0</v>
      </c>
      <c r="AF325" s="278">
        <v>4.7876177285318562</v>
      </c>
      <c r="AG325" s="278">
        <v>4.7876177285318562</v>
      </c>
      <c r="AH325" s="278">
        <v>0</v>
      </c>
      <c r="AI325" s="279">
        <v>4.7876177285318562</v>
      </c>
      <c r="AJ325" s="277"/>
      <c r="AK325" s="280" t="e">
        <v>#REF!</v>
      </c>
      <c r="AL325" s="280" t="e">
        <v>#REF!</v>
      </c>
      <c r="AM325" s="281">
        <v>0</v>
      </c>
      <c r="AN325" s="281">
        <v>0</v>
      </c>
      <c r="AO325" s="281">
        <v>0</v>
      </c>
      <c r="AP325" s="282">
        <v>0</v>
      </c>
      <c r="AQ325" s="282">
        <v>0</v>
      </c>
      <c r="AR325" s="282">
        <v>0</v>
      </c>
      <c r="AS325" s="282">
        <v>0</v>
      </c>
      <c r="AT325" s="282">
        <v>0</v>
      </c>
      <c r="AU325" s="282">
        <v>0</v>
      </c>
      <c r="AV325" s="282">
        <v>0</v>
      </c>
      <c r="AW325" s="282">
        <v>0</v>
      </c>
      <c r="AX325" s="282">
        <v>0</v>
      </c>
      <c r="AY325" s="282">
        <v>0</v>
      </c>
      <c r="AZ325" s="282">
        <v>0</v>
      </c>
      <c r="BA325" s="282">
        <v>0</v>
      </c>
      <c r="BB325" s="281">
        <v>0</v>
      </c>
      <c r="BC325" s="281">
        <v>0</v>
      </c>
      <c r="BD325" s="283"/>
      <c r="BE325" s="284">
        <v>0.02</v>
      </c>
      <c r="BF325" s="280">
        <v>0</v>
      </c>
      <c r="BG325" s="285"/>
      <c r="BH325" s="286"/>
      <c r="BI325" s="285"/>
      <c r="BJ325" s="280">
        <v>0</v>
      </c>
      <c r="BK325" s="280">
        <v>0</v>
      </c>
      <c r="BL325" s="283"/>
      <c r="BM325" s="287">
        <v>0</v>
      </c>
      <c r="BN325" s="280">
        <v>0</v>
      </c>
      <c r="BO325" s="280">
        <v>0</v>
      </c>
      <c r="BP325" s="280" t="e">
        <v>#REF!</v>
      </c>
      <c r="BQ325" s="288" t="e">
        <v>#REF!</v>
      </c>
      <c r="BR325" s="289"/>
      <c r="BS325" s="290" t="e">
        <v>#REF!</v>
      </c>
      <c r="BU325" s="304"/>
      <c r="BV325" s="291">
        <v>0</v>
      </c>
      <c r="BW325" s="292">
        <v>0</v>
      </c>
      <c r="BX325" s="238" t="s">
        <v>859</v>
      </c>
      <c r="BY325" s="435">
        <f t="shared" si="8"/>
        <v>1</v>
      </c>
      <c r="BZ325" s="435">
        <v>1</v>
      </c>
      <c r="CA325" s="436">
        <f t="shared" si="9"/>
        <v>0</v>
      </c>
    </row>
    <row r="326" spans="1:79" s="268" customFormat="1" ht="31.5">
      <c r="A326" s="269">
        <v>313</v>
      </c>
      <c r="B326" s="269" t="s">
        <v>862</v>
      </c>
      <c r="C326" s="269" t="s">
        <v>95</v>
      </c>
      <c r="D326" s="271" t="s">
        <v>863</v>
      </c>
      <c r="E326" s="272">
        <v>41058</v>
      </c>
      <c r="F326" s="238"/>
      <c r="G326" s="238"/>
      <c r="H326" s="272">
        <v>40909</v>
      </c>
      <c r="I326" s="272">
        <v>50405</v>
      </c>
      <c r="J326" s="269"/>
      <c r="K326" s="269" t="s">
        <v>1772</v>
      </c>
      <c r="L326" s="273"/>
      <c r="M326" s="238">
        <v>0.442</v>
      </c>
      <c r="N326" s="269" t="s">
        <v>1773</v>
      </c>
      <c r="O326" s="269" t="s">
        <v>82</v>
      </c>
      <c r="P326" s="269" t="s">
        <v>1774</v>
      </c>
      <c r="Q326" s="269"/>
      <c r="R326" s="274">
        <v>1010300877</v>
      </c>
      <c r="S326" s="238">
        <v>357</v>
      </c>
      <c r="T326" s="269" t="s">
        <v>131</v>
      </c>
      <c r="U326" s="269">
        <v>361</v>
      </c>
      <c r="V326" s="275">
        <v>361</v>
      </c>
      <c r="W326" s="269">
        <v>0</v>
      </c>
      <c r="X326" s="276">
        <v>27973</v>
      </c>
      <c r="Y326" s="293"/>
      <c r="Z326" s="277">
        <v>265107.78999999998</v>
      </c>
      <c r="AA326" s="277"/>
      <c r="AB326" s="278">
        <v>265107.78999999998</v>
      </c>
      <c r="AC326" s="278">
        <v>265107.78999999998</v>
      </c>
      <c r="AD326" s="278">
        <v>0</v>
      </c>
      <c r="AE326" s="278">
        <v>0</v>
      </c>
      <c r="AF326" s="278">
        <v>734.37060941828247</v>
      </c>
      <c r="AG326" s="278">
        <v>734.37060941828247</v>
      </c>
      <c r="AH326" s="278">
        <v>0</v>
      </c>
      <c r="AI326" s="279">
        <v>734.37060941828247</v>
      </c>
      <c r="AJ326" s="277"/>
      <c r="AK326" s="280" t="e">
        <v>#REF!</v>
      </c>
      <c r="AL326" s="280" t="e">
        <v>#REF!</v>
      </c>
      <c r="AM326" s="281">
        <v>0</v>
      </c>
      <c r="AN326" s="281">
        <v>0</v>
      </c>
      <c r="AO326" s="281">
        <v>0</v>
      </c>
      <c r="AP326" s="282">
        <v>0</v>
      </c>
      <c r="AQ326" s="282">
        <v>0</v>
      </c>
      <c r="AR326" s="282">
        <v>0</v>
      </c>
      <c r="AS326" s="282">
        <v>0</v>
      </c>
      <c r="AT326" s="282">
        <v>0</v>
      </c>
      <c r="AU326" s="282">
        <v>0</v>
      </c>
      <c r="AV326" s="282">
        <v>0</v>
      </c>
      <c r="AW326" s="282">
        <v>0</v>
      </c>
      <c r="AX326" s="282">
        <v>0</v>
      </c>
      <c r="AY326" s="282">
        <v>0</v>
      </c>
      <c r="AZ326" s="282">
        <v>0</v>
      </c>
      <c r="BA326" s="282">
        <v>0</v>
      </c>
      <c r="BB326" s="281">
        <v>0</v>
      </c>
      <c r="BC326" s="281">
        <v>0</v>
      </c>
      <c r="BD326" s="283"/>
      <c r="BE326" s="284">
        <v>0.02</v>
      </c>
      <c r="BF326" s="280">
        <v>0</v>
      </c>
      <c r="BG326" s="285"/>
      <c r="BH326" s="286"/>
      <c r="BI326" s="285"/>
      <c r="BJ326" s="280">
        <v>0</v>
      </c>
      <c r="BK326" s="280">
        <v>0</v>
      </c>
      <c r="BL326" s="283"/>
      <c r="BM326" s="287">
        <v>0</v>
      </c>
      <c r="BN326" s="280">
        <v>0</v>
      </c>
      <c r="BO326" s="280">
        <v>0</v>
      </c>
      <c r="BP326" s="280" t="e">
        <v>#REF!</v>
      </c>
      <c r="BQ326" s="288" t="e">
        <v>#REF!</v>
      </c>
      <c r="BR326" s="289"/>
      <c r="BS326" s="290" t="e">
        <v>#REF!</v>
      </c>
      <c r="BU326" s="304"/>
      <c r="BV326" s="291">
        <v>0</v>
      </c>
      <c r="BW326" s="292">
        <v>0</v>
      </c>
      <c r="BX326" s="238" t="s">
        <v>859</v>
      </c>
      <c r="BY326" s="435">
        <f t="shared" si="8"/>
        <v>1</v>
      </c>
      <c r="BZ326" s="435">
        <v>1</v>
      </c>
      <c r="CA326" s="436">
        <f t="shared" si="9"/>
        <v>0</v>
      </c>
    </row>
    <row r="327" spans="1:79" s="268" customFormat="1" ht="47.25">
      <c r="A327" s="269">
        <v>314</v>
      </c>
      <c r="B327" s="269" t="s">
        <v>862</v>
      </c>
      <c r="C327" s="269" t="s">
        <v>95</v>
      </c>
      <c r="D327" s="271" t="s">
        <v>863</v>
      </c>
      <c r="E327" s="272">
        <v>41058</v>
      </c>
      <c r="F327" s="238">
        <v>8</v>
      </c>
      <c r="G327" s="296">
        <v>42276</v>
      </c>
      <c r="H327" s="272">
        <v>40909</v>
      </c>
      <c r="I327" s="272">
        <v>50405</v>
      </c>
      <c r="J327" s="269"/>
      <c r="K327" s="269" t="s">
        <v>1775</v>
      </c>
      <c r="L327" s="273"/>
      <c r="M327" s="238">
        <v>0.52800000000000002</v>
      </c>
      <c r="N327" s="269" t="s">
        <v>1776</v>
      </c>
      <c r="O327" s="269" t="s">
        <v>82</v>
      </c>
      <c r="P327" s="269" t="s">
        <v>1777</v>
      </c>
      <c r="Q327" s="269"/>
      <c r="R327" s="274">
        <v>1010300878</v>
      </c>
      <c r="S327" s="238">
        <v>358</v>
      </c>
      <c r="T327" s="269" t="s">
        <v>168</v>
      </c>
      <c r="U327" s="269">
        <v>180</v>
      </c>
      <c r="V327" s="275">
        <v>180</v>
      </c>
      <c r="W327" s="269">
        <v>0</v>
      </c>
      <c r="X327" s="276">
        <v>26238</v>
      </c>
      <c r="Y327" s="293"/>
      <c r="Z327" s="277">
        <v>169663.33</v>
      </c>
      <c r="AA327" s="277"/>
      <c r="AB327" s="278">
        <v>169663.33</v>
      </c>
      <c r="AC327" s="278">
        <v>169663.33</v>
      </c>
      <c r="AD327" s="278">
        <v>0</v>
      </c>
      <c r="AE327" s="278">
        <v>0</v>
      </c>
      <c r="AF327" s="278">
        <v>942.57405555555545</v>
      </c>
      <c r="AG327" s="278">
        <v>942.57405555555545</v>
      </c>
      <c r="AH327" s="278">
        <v>0</v>
      </c>
      <c r="AI327" s="279">
        <v>942.57405555555545</v>
      </c>
      <c r="AJ327" s="277"/>
      <c r="AK327" s="280" t="e">
        <v>#REF!</v>
      </c>
      <c r="AL327" s="280" t="e">
        <v>#REF!</v>
      </c>
      <c r="AM327" s="281">
        <v>0</v>
      </c>
      <c r="AN327" s="281">
        <v>0</v>
      </c>
      <c r="AO327" s="281">
        <v>0</v>
      </c>
      <c r="AP327" s="282">
        <v>0</v>
      </c>
      <c r="AQ327" s="282">
        <v>0</v>
      </c>
      <c r="AR327" s="282">
        <v>0</v>
      </c>
      <c r="AS327" s="282">
        <v>0</v>
      </c>
      <c r="AT327" s="282">
        <v>0</v>
      </c>
      <c r="AU327" s="282">
        <v>0</v>
      </c>
      <c r="AV327" s="282">
        <v>0</v>
      </c>
      <c r="AW327" s="282">
        <v>0</v>
      </c>
      <c r="AX327" s="282">
        <v>0</v>
      </c>
      <c r="AY327" s="282">
        <v>0</v>
      </c>
      <c r="AZ327" s="282">
        <v>0</v>
      </c>
      <c r="BA327" s="282">
        <v>0</v>
      </c>
      <c r="BB327" s="281">
        <v>0</v>
      </c>
      <c r="BC327" s="281">
        <v>0</v>
      </c>
      <c r="BD327" s="283"/>
      <c r="BE327" s="284">
        <v>0.02</v>
      </c>
      <c r="BF327" s="280">
        <v>0</v>
      </c>
      <c r="BG327" s="285"/>
      <c r="BH327" s="286"/>
      <c r="BI327" s="285"/>
      <c r="BJ327" s="280">
        <v>0</v>
      </c>
      <c r="BK327" s="280">
        <v>0</v>
      </c>
      <c r="BL327" s="283"/>
      <c r="BM327" s="287">
        <v>0</v>
      </c>
      <c r="BN327" s="280">
        <v>0</v>
      </c>
      <c r="BO327" s="280">
        <v>0</v>
      </c>
      <c r="BP327" s="280" t="e">
        <v>#REF!</v>
      </c>
      <c r="BQ327" s="288" t="e">
        <v>#REF!</v>
      </c>
      <c r="BR327" s="289"/>
      <c r="BS327" s="290" t="e">
        <v>#REF!</v>
      </c>
      <c r="BU327" s="304"/>
      <c r="BV327" s="291">
        <v>0</v>
      </c>
      <c r="BW327" s="292">
        <v>0</v>
      </c>
      <c r="BX327" s="238" t="s">
        <v>857</v>
      </c>
      <c r="BY327" s="435">
        <f t="shared" si="8"/>
        <v>1</v>
      </c>
      <c r="BZ327" s="435">
        <v>1</v>
      </c>
      <c r="CA327" s="436">
        <f t="shared" si="9"/>
        <v>0</v>
      </c>
    </row>
    <row r="328" spans="1:79" s="268" customFormat="1" ht="47.25">
      <c r="A328" s="269">
        <v>315</v>
      </c>
      <c r="B328" s="269" t="s">
        <v>862</v>
      </c>
      <c r="C328" s="269" t="s">
        <v>95</v>
      </c>
      <c r="D328" s="271" t="s">
        <v>863</v>
      </c>
      <c r="E328" s="272">
        <v>41058</v>
      </c>
      <c r="F328" s="238"/>
      <c r="G328" s="238"/>
      <c r="H328" s="272">
        <v>40909</v>
      </c>
      <c r="I328" s="272">
        <v>50405</v>
      </c>
      <c r="J328" s="269"/>
      <c r="K328" s="269" t="s">
        <v>1778</v>
      </c>
      <c r="L328" s="273"/>
      <c r="M328" s="238">
        <v>0.26800000000000002</v>
      </c>
      <c r="N328" s="269" t="s">
        <v>1779</v>
      </c>
      <c r="O328" s="269" t="s">
        <v>82</v>
      </c>
      <c r="P328" s="269" t="s">
        <v>1780</v>
      </c>
      <c r="Q328" s="269"/>
      <c r="R328" s="274">
        <v>1010300879</v>
      </c>
      <c r="S328" s="238">
        <v>359</v>
      </c>
      <c r="T328" s="269" t="s">
        <v>266</v>
      </c>
      <c r="U328" s="269">
        <v>300</v>
      </c>
      <c r="V328" s="275">
        <v>300</v>
      </c>
      <c r="W328" s="269">
        <v>0</v>
      </c>
      <c r="X328" s="276">
        <v>26908</v>
      </c>
      <c r="Y328" s="293"/>
      <c r="Z328" s="277">
        <v>67449.649999999994</v>
      </c>
      <c r="AA328" s="277"/>
      <c r="AB328" s="278">
        <v>67449.649999999994</v>
      </c>
      <c r="AC328" s="278">
        <v>67449.649999999994</v>
      </c>
      <c r="AD328" s="278">
        <v>0</v>
      </c>
      <c r="AE328" s="278">
        <v>0</v>
      </c>
      <c r="AF328" s="278">
        <v>224.83216666666664</v>
      </c>
      <c r="AG328" s="278">
        <v>224.83216666666664</v>
      </c>
      <c r="AH328" s="278">
        <v>0</v>
      </c>
      <c r="AI328" s="279">
        <v>224.83216666666664</v>
      </c>
      <c r="AJ328" s="277"/>
      <c r="AK328" s="280" t="e">
        <v>#REF!</v>
      </c>
      <c r="AL328" s="280" t="e">
        <v>#REF!</v>
      </c>
      <c r="AM328" s="281">
        <v>0</v>
      </c>
      <c r="AN328" s="281">
        <v>0</v>
      </c>
      <c r="AO328" s="281">
        <v>0</v>
      </c>
      <c r="AP328" s="282">
        <v>0</v>
      </c>
      <c r="AQ328" s="282">
        <v>0</v>
      </c>
      <c r="AR328" s="282">
        <v>0</v>
      </c>
      <c r="AS328" s="282">
        <v>0</v>
      </c>
      <c r="AT328" s="282">
        <v>0</v>
      </c>
      <c r="AU328" s="282">
        <v>0</v>
      </c>
      <c r="AV328" s="282">
        <v>0</v>
      </c>
      <c r="AW328" s="282">
        <v>0</v>
      </c>
      <c r="AX328" s="282">
        <v>0</v>
      </c>
      <c r="AY328" s="282">
        <v>0</v>
      </c>
      <c r="AZ328" s="282">
        <v>0</v>
      </c>
      <c r="BA328" s="282">
        <v>0</v>
      </c>
      <c r="BB328" s="281">
        <v>0</v>
      </c>
      <c r="BC328" s="281">
        <v>0</v>
      </c>
      <c r="BD328" s="283"/>
      <c r="BE328" s="284">
        <v>0.02</v>
      </c>
      <c r="BF328" s="280">
        <v>0</v>
      </c>
      <c r="BG328" s="285"/>
      <c r="BH328" s="286"/>
      <c r="BI328" s="285"/>
      <c r="BJ328" s="280">
        <v>0</v>
      </c>
      <c r="BK328" s="280">
        <v>0</v>
      </c>
      <c r="BL328" s="283"/>
      <c r="BM328" s="287">
        <v>0</v>
      </c>
      <c r="BN328" s="280">
        <v>0</v>
      </c>
      <c r="BO328" s="280">
        <v>0</v>
      </c>
      <c r="BP328" s="280" t="e">
        <v>#REF!</v>
      </c>
      <c r="BQ328" s="288" t="e">
        <v>#REF!</v>
      </c>
      <c r="BR328" s="289"/>
      <c r="BS328" s="290" t="e">
        <v>#REF!</v>
      </c>
      <c r="BU328" s="304"/>
      <c r="BV328" s="291">
        <v>0</v>
      </c>
      <c r="BW328" s="292">
        <v>0</v>
      </c>
      <c r="BX328" s="238" t="s">
        <v>859</v>
      </c>
      <c r="BY328" s="435">
        <f t="shared" si="8"/>
        <v>1</v>
      </c>
      <c r="BZ328" s="435">
        <v>1</v>
      </c>
      <c r="CA328" s="436">
        <f t="shared" si="9"/>
        <v>0</v>
      </c>
    </row>
    <row r="329" spans="1:79" s="268" customFormat="1" ht="31.5">
      <c r="A329" s="269">
        <v>316</v>
      </c>
      <c r="B329" s="269" t="s">
        <v>862</v>
      </c>
      <c r="C329" s="269" t="s">
        <v>95</v>
      </c>
      <c r="D329" s="271" t="s">
        <v>863</v>
      </c>
      <c r="E329" s="272">
        <v>41058</v>
      </c>
      <c r="F329" s="238"/>
      <c r="G329" s="238"/>
      <c r="H329" s="272">
        <v>40909</v>
      </c>
      <c r="I329" s="272">
        <v>50405</v>
      </c>
      <c r="J329" s="269"/>
      <c r="K329" s="269" t="s">
        <v>1781</v>
      </c>
      <c r="L329" s="273"/>
      <c r="M329" s="238">
        <v>3.7999999999999999E-2</v>
      </c>
      <c r="N329" s="269" t="s">
        <v>1782</v>
      </c>
      <c r="O329" s="269" t="s">
        <v>82</v>
      </c>
      <c r="P329" s="269" t="s">
        <v>1783</v>
      </c>
      <c r="Q329" s="269"/>
      <c r="R329" s="274">
        <v>1010300882</v>
      </c>
      <c r="S329" s="238">
        <v>360</v>
      </c>
      <c r="T329" s="269" t="s">
        <v>131</v>
      </c>
      <c r="U329" s="269">
        <v>361</v>
      </c>
      <c r="V329" s="275">
        <v>361</v>
      </c>
      <c r="W329" s="269">
        <v>0</v>
      </c>
      <c r="X329" s="276">
        <v>32112</v>
      </c>
      <c r="Y329" s="293"/>
      <c r="Z329" s="277">
        <v>4117.1400000000003</v>
      </c>
      <c r="AA329" s="277"/>
      <c r="AB329" s="278">
        <v>4117.1400000000003</v>
      </c>
      <c r="AC329" s="278">
        <v>4117.1400000000003</v>
      </c>
      <c r="AD329" s="278">
        <v>0</v>
      </c>
      <c r="AE329" s="278">
        <v>0</v>
      </c>
      <c r="AF329" s="278">
        <v>11.404819944598339</v>
      </c>
      <c r="AG329" s="278">
        <v>11.404819944598339</v>
      </c>
      <c r="AH329" s="278">
        <v>0</v>
      </c>
      <c r="AI329" s="279">
        <v>11.404819944598339</v>
      </c>
      <c r="AJ329" s="277"/>
      <c r="AK329" s="280" t="e">
        <v>#REF!</v>
      </c>
      <c r="AL329" s="280" t="e">
        <v>#REF!</v>
      </c>
      <c r="AM329" s="281">
        <v>0</v>
      </c>
      <c r="AN329" s="281">
        <v>0</v>
      </c>
      <c r="AO329" s="281">
        <v>0</v>
      </c>
      <c r="AP329" s="282">
        <v>0</v>
      </c>
      <c r="AQ329" s="282">
        <v>0</v>
      </c>
      <c r="AR329" s="282">
        <v>0</v>
      </c>
      <c r="AS329" s="282">
        <v>0</v>
      </c>
      <c r="AT329" s="282">
        <v>0</v>
      </c>
      <c r="AU329" s="282">
        <v>0</v>
      </c>
      <c r="AV329" s="282">
        <v>0</v>
      </c>
      <c r="AW329" s="282">
        <v>0</v>
      </c>
      <c r="AX329" s="282">
        <v>0</v>
      </c>
      <c r="AY329" s="282">
        <v>0</v>
      </c>
      <c r="AZ329" s="282">
        <v>0</v>
      </c>
      <c r="BA329" s="282">
        <v>0</v>
      </c>
      <c r="BB329" s="281">
        <v>0</v>
      </c>
      <c r="BC329" s="281">
        <v>0</v>
      </c>
      <c r="BD329" s="283"/>
      <c r="BE329" s="284">
        <v>0.02</v>
      </c>
      <c r="BF329" s="280">
        <v>0</v>
      </c>
      <c r="BG329" s="285"/>
      <c r="BH329" s="286"/>
      <c r="BI329" s="285"/>
      <c r="BJ329" s="280">
        <v>0</v>
      </c>
      <c r="BK329" s="280">
        <v>0</v>
      </c>
      <c r="BL329" s="283"/>
      <c r="BM329" s="287">
        <v>0</v>
      </c>
      <c r="BN329" s="280">
        <v>0</v>
      </c>
      <c r="BO329" s="280">
        <v>0</v>
      </c>
      <c r="BP329" s="280" t="e">
        <v>#REF!</v>
      </c>
      <c r="BQ329" s="288" t="e">
        <v>#REF!</v>
      </c>
      <c r="BR329" s="289"/>
      <c r="BS329" s="290" t="e">
        <v>#REF!</v>
      </c>
      <c r="BU329" s="304"/>
      <c r="BV329" s="291">
        <v>0</v>
      </c>
      <c r="BW329" s="292">
        <v>0</v>
      </c>
      <c r="BX329" s="238" t="s">
        <v>859</v>
      </c>
      <c r="BY329" s="435">
        <f t="shared" si="8"/>
        <v>1</v>
      </c>
      <c r="BZ329" s="435">
        <v>1</v>
      </c>
      <c r="CA329" s="436">
        <f t="shared" si="9"/>
        <v>0</v>
      </c>
    </row>
    <row r="330" spans="1:79" s="268" customFormat="1" ht="47.25">
      <c r="A330" s="269">
        <v>317</v>
      </c>
      <c r="B330" s="269" t="s">
        <v>862</v>
      </c>
      <c r="C330" s="269" t="s">
        <v>95</v>
      </c>
      <c r="D330" s="271" t="s">
        <v>863</v>
      </c>
      <c r="E330" s="272">
        <v>41058</v>
      </c>
      <c r="F330" s="238"/>
      <c r="G330" s="238"/>
      <c r="H330" s="272">
        <v>40909</v>
      </c>
      <c r="I330" s="272">
        <v>50405</v>
      </c>
      <c r="J330" s="269"/>
      <c r="K330" s="269" t="s">
        <v>1784</v>
      </c>
      <c r="L330" s="273"/>
      <c r="M330" s="238">
        <v>2.8000000000000001E-2</v>
      </c>
      <c r="N330" s="269" t="s">
        <v>1785</v>
      </c>
      <c r="O330" s="269" t="s">
        <v>82</v>
      </c>
      <c r="P330" s="269" t="s">
        <v>1786</v>
      </c>
      <c r="Q330" s="269"/>
      <c r="R330" s="274">
        <v>1010300883</v>
      </c>
      <c r="S330" s="238">
        <v>361</v>
      </c>
      <c r="T330" s="269" t="s">
        <v>266</v>
      </c>
      <c r="U330" s="269">
        <v>300</v>
      </c>
      <c r="V330" s="275">
        <v>300</v>
      </c>
      <c r="W330" s="269">
        <v>0</v>
      </c>
      <c r="X330" s="276">
        <v>32112</v>
      </c>
      <c r="Y330" s="293"/>
      <c r="Z330" s="277">
        <v>2894.8</v>
      </c>
      <c r="AA330" s="277"/>
      <c r="AB330" s="278">
        <v>2894.8</v>
      </c>
      <c r="AC330" s="278">
        <v>2894.8</v>
      </c>
      <c r="AD330" s="278">
        <v>0</v>
      </c>
      <c r="AE330" s="278">
        <v>0</v>
      </c>
      <c r="AF330" s="278">
        <v>9.6493333333333347</v>
      </c>
      <c r="AG330" s="278">
        <v>9.6493333333333347</v>
      </c>
      <c r="AH330" s="278">
        <v>0</v>
      </c>
      <c r="AI330" s="279">
        <v>9.6493333333333347</v>
      </c>
      <c r="AJ330" s="277"/>
      <c r="AK330" s="280" t="e">
        <v>#REF!</v>
      </c>
      <c r="AL330" s="280" t="e">
        <v>#REF!</v>
      </c>
      <c r="AM330" s="281">
        <v>0</v>
      </c>
      <c r="AN330" s="281">
        <v>0</v>
      </c>
      <c r="AO330" s="281">
        <v>0</v>
      </c>
      <c r="AP330" s="282">
        <v>0</v>
      </c>
      <c r="AQ330" s="282">
        <v>0</v>
      </c>
      <c r="AR330" s="282">
        <v>0</v>
      </c>
      <c r="AS330" s="282">
        <v>0</v>
      </c>
      <c r="AT330" s="282">
        <v>0</v>
      </c>
      <c r="AU330" s="282">
        <v>0</v>
      </c>
      <c r="AV330" s="282">
        <v>0</v>
      </c>
      <c r="AW330" s="282">
        <v>0</v>
      </c>
      <c r="AX330" s="282">
        <v>0</v>
      </c>
      <c r="AY330" s="282">
        <v>0</v>
      </c>
      <c r="AZ330" s="282">
        <v>0</v>
      </c>
      <c r="BA330" s="282">
        <v>0</v>
      </c>
      <c r="BB330" s="281">
        <v>0</v>
      </c>
      <c r="BC330" s="281">
        <v>0</v>
      </c>
      <c r="BD330" s="283"/>
      <c r="BE330" s="284">
        <v>0.02</v>
      </c>
      <c r="BF330" s="280">
        <v>0</v>
      </c>
      <c r="BG330" s="285"/>
      <c r="BH330" s="286"/>
      <c r="BI330" s="285"/>
      <c r="BJ330" s="280">
        <v>0</v>
      </c>
      <c r="BK330" s="280">
        <v>0</v>
      </c>
      <c r="BL330" s="283"/>
      <c r="BM330" s="287">
        <v>0</v>
      </c>
      <c r="BN330" s="280">
        <v>0</v>
      </c>
      <c r="BO330" s="280">
        <v>0</v>
      </c>
      <c r="BP330" s="280" t="e">
        <v>#REF!</v>
      </c>
      <c r="BQ330" s="288" t="e">
        <v>#REF!</v>
      </c>
      <c r="BR330" s="289"/>
      <c r="BS330" s="290" t="e">
        <v>#REF!</v>
      </c>
      <c r="BU330" s="304"/>
      <c r="BV330" s="291">
        <v>0</v>
      </c>
      <c r="BW330" s="292">
        <v>0</v>
      </c>
      <c r="BX330" s="238" t="s">
        <v>859</v>
      </c>
      <c r="BY330" s="435">
        <f t="shared" si="8"/>
        <v>1</v>
      </c>
      <c r="BZ330" s="435">
        <v>1</v>
      </c>
      <c r="CA330" s="436">
        <f t="shared" si="9"/>
        <v>0</v>
      </c>
    </row>
    <row r="331" spans="1:79" s="268" customFormat="1" ht="47.25">
      <c r="A331" s="269">
        <v>318</v>
      </c>
      <c r="B331" s="269" t="s">
        <v>862</v>
      </c>
      <c r="C331" s="269" t="s">
        <v>95</v>
      </c>
      <c r="D331" s="271" t="s">
        <v>863</v>
      </c>
      <c r="E331" s="272">
        <v>41058</v>
      </c>
      <c r="F331" s="238"/>
      <c r="G331" s="238"/>
      <c r="H331" s="272">
        <v>40909</v>
      </c>
      <c r="I331" s="272">
        <v>50405</v>
      </c>
      <c r="J331" s="269"/>
      <c r="K331" s="269" t="s">
        <v>1787</v>
      </c>
      <c r="L331" s="273"/>
      <c r="M331" s="238">
        <v>0.61050000000000004</v>
      </c>
      <c r="N331" s="269" t="s">
        <v>1788</v>
      </c>
      <c r="O331" s="269" t="s">
        <v>82</v>
      </c>
      <c r="P331" s="269" t="s">
        <v>1789</v>
      </c>
      <c r="Q331" s="269"/>
      <c r="R331" s="274">
        <v>1010300884</v>
      </c>
      <c r="S331" s="238">
        <v>362</v>
      </c>
      <c r="T331" s="269" t="s">
        <v>266</v>
      </c>
      <c r="U331" s="269">
        <v>300</v>
      </c>
      <c r="V331" s="275">
        <v>300</v>
      </c>
      <c r="W331" s="269">
        <v>0</v>
      </c>
      <c r="X331" s="276">
        <v>32112</v>
      </c>
      <c r="Y331" s="293"/>
      <c r="Z331" s="277">
        <v>2387.3200000000002</v>
      </c>
      <c r="AA331" s="277"/>
      <c r="AB331" s="278">
        <v>2387.3200000000002</v>
      </c>
      <c r="AC331" s="278">
        <v>2387.3200000000002</v>
      </c>
      <c r="AD331" s="278">
        <v>0</v>
      </c>
      <c r="AE331" s="278">
        <v>0</v>
      </c>
      <c r="AF331" s="278">
        <v>7.9577333333333335</v>
      </c>
      <c r="AG331" s="278">
        <v>7.9577333333333335</v>
      </c>
      <c r="AH331" s="278">
        <v>0</v>
      </c>
      <c r="AI331" s="279">
        <v>7.9577333333333335</v>
      </c>
      <c r="AJ331" s="277"/>
      <c r="AK331" s="280" t="e">
        <v>#REF!</v>
      </c>
      <c r="AL331" s="280" t="e">
        <v>#REF!</v>
      </c>
      <c r="AM331" s="281">
        <v>0</v>
      </c>
      <c r="AN331" s="281">
        <v>0</v>
      </c>
      <c r="AO331" s="281">
        <v>0</v>
      </c>
      <c r="AP331" s="282">
        <v>0</v>
      </c>
      <c r="AQ331" s="282">
        <v>0</v>
      </c>
      <c r="AR331" s="282">
        <v>0</v>
      </c>
      <c r="AS331" s="282">
        <v>0</v>
      </c>
      <c r="AT331" s="282">
        <v>0</v>
      </c>
      <c r="AU331" s="282">
        <v>0</v>
      </c>
      <c r="AV331" s="282">
        <v>0</v>
      </c>
      <c r="AW331" s="282">
        <v>0</v>
      </c>
      <c r="AX331" s="282">
        <v>0</v>
      </c>
      <c r="AY331" s="282">
        <v>0</v>
      </c>
      <c r="AZ331" s="282">
        <v>0</v>
      </c>
      <c r="BA331" s="282">
        <v>0</v>
      </c>
      <c r="BB331" s="281">
        <v>0</v>
      </c>
      <c r="BC331" s="281">
        <v>0</v>
      </c>
      <c r="BD331" s="283"/>
      <c r="BE331" s="284">
        <v>0.02</v>
      </c>
      <c r="BF331" s="280">
        <v>0</v>
      </c>
      <c r="BG331" s="285"/>
      <c r="BH331" s="286"/>
      <c r="BI331" s="285"/>
      <c r="BJ331" s="280">
        <v>0</v>
      </c>
      <c r="BK331" s="280">
        <v>0</v>
      </c>
      <c r="BL331" s="283"/>
      <c r="BM331" s="287">
        <v>0</v>
      </c>
      <c r="BN331" s="280">
        <v>0</v>
      </c>
      <c r="BO331" s="280">
        <v>0</v>
      </c>
      <c r="BP331" s="280" t="e">
        <v>#REF!</v>
      </c>
      <c r="BQ331" s="288" t="e">
        <v>#REF!</v>
      </c>
      <c r="BR331" s="289"/>
      <c r="BS331" s="290" t="e">
        <v>#REF!</v>
      </c>
      <c r="BU331" s="304"/>
      <c r="BV331" s="291">
        <v>0</v>
      </c>
      <c r="BW331" s="292">
        <v>0</v>
      </c>
      <c r="BX331" s="238" t="s">
        <v>859</v>
      </c>
      <c r="BY331" s="435">
        <f t="shared" si="8"/>
        <v>1</v>
      </c>
      <c r="BZ331" s="435">
        <v>1</v>
      </c>
      <c r="CA331" s="436">
        <f t="shared" si="9"/>
        <v>0</v>
      </c>
    </row>
    <row r="332" spans="1:79" s="268" customFormat="1" ht="47.25">
      <c r="A332" s="269">
        <v>319</v>
      </c>
      <c r="B332" s="269" t="s">
        <v>862</v>
      </c>
      <c r="C332" s="269" t="s">
        <v>95</v>
      </c>
      <c r="D332" s="271" t="s">
        <v>863</v>
      </c>
      <c r="E332" s="272">
        <v>41058</v>
      </c>
      <c r="F332" s="238"/>
      <c r="G332" s="238"/>
      <c r="H332" s="272">
        <v>40909</v>
      </c>
      <c r="I332" s="272">
        <v>50405</v>
      </c>
      <c r="J332" s="269"/>
      <c r="K332" s="269" t="s">
        <v>1790</v>
      </c>
      <c r="L332" s="273"/>
      <c r="M332" s="238">
        <v>0.54700000000000004</v>
      </c>
      <c r="N332" s="269" t="s">
        <v>1791</v>
      </c>
      <c r="O332" s="269" t="s">
        <v>82</v>
      </c>
      <c r="P332" s="269" t="s">
        <v>1792</v>
      </c>
      <c r="Q332" s="269"/>
      <c r="R332" s="274">
        <v>1010300885</v>
      </c>
      <c r="S332" s="238">
        <v>363</v>
      </c>
      <c r="T332" s="269" t="s">
        <v>266</v>
      </c>
      <c r="U332" s="269">
        <v>300</v>
      </c>
      <c r="V332" s="275">
        <v>300</v>
      </c>
      <c r="W332" s="269">
        <v>0</v>
      </c>
      <c r="X332" s="276">
        <v>32782</v>
      </c>
      <c r="Y332" s="293"/>
      <c r="Z332" s="277">
        <v>241265.43</v>
      </c>
      <c r="AA332" s="277"/>
      <c r="AB332" s="278">
        <v>241265.43</v>
      </c>
      <c r="AC332" s="278">
        <v>241265.43</v>
      </c>
      <c r="AD332" s="278">
        <v>0</v>
      </c>
      <c r="AE332" s="278">
        <v>0</v>
      </c>
      <c r="AF332" s="278">
        <v>804.21809999999994</v>
      </c>
      <c r="AG332" s="278">
        <v>804.21809999999994</v>
      </c>
      <c r="AH332" s="278">
        <v>0</v>
      </c>
      <c r="AI332" s="279">
        <v>804.21809999999994</v>
      </c>
      <c r="AJ332" s="277"/>
      <c r="AK332" s="280" t="e">
        <v>#REF!</v>
      </c>
      <c r="AL332" s="280" t="e">
        <v>#REF!</v>
      </c>
      <c r="AM332" s="281">
        <v>0</v>
      </c>
      <c r="AN332" s="281">
        <v>0</v>
      </c>
      <c r="AO332" s="281">
        <v>0</v>
      </c>
      <c r="AP332" s="282">
        <v>0</v>
      </c>
      <c r="AQ332" s="282">
        <v>0</v>
      </c>
      <c r="AR332" s="282">
        <v>0</v>
      </c>
      <c r="AS332" s="282">
        <v>0</v>
      </c>
      <c r="AT332" s="282">
        <v>0</v>
      </c>
      <c r="AU332" s="282">
        <v>0</v>
      </c>
      <c r="AV332" s="282">
        <v>0</v>
      </c>
      <c r="AW332" s="282">
        <v>0</v>
      </c>
      <c r="AX332" s="282">
        <v>0</v>
      </c>
      <c r="AY332" s="282">
        <v>0</v>
      </c>
      <c r="AZ332" s="282">
        <v>0</v>
      </c>
      <c r="BA332" s="282">
        <v>0</v>
      </c>
      <c r="BB332" s="281">
        <v>0</v>
      </c>
      <c r="BC332" s="281">
        <v>0</v>
      </c>
      <c r="BD332" s="283"/>
      <c r="BE332" s="284">
        <v>0.02</v>
      </c>
      <c r="BF332" s="280">
        <v>0</v>
      </c>
      <c r="BG332" s="285"/>
      <c r="BH332" s="286"/>
      <c r="BI332" s="285"/>
      <c r="BJ332" s="280">
        <v>0</v>
      </c>
      <c r="BK332" s="280">
        <v>0</v>
      </c>
      <c r="BL332" s="283"/>
      <c r="BM332" s="287">
        <v>0</v>
      </c>
      <c r="BN332" s="280">
        <v>0</v>
      </c>
      <c r="BO332" s="280">
        <v>0</v>
      </c>
      <c r="BP332" s="280" t="e">
        <v>#REF!</v>
      </c>
      <c r="BQ332" s="288" t="e">
        <v>#REF!</v>
      </c>
      <c r="BR332" s="289"/>
      <c r="BS332" s="290" t="e">
        <v>#REF!</v>
      </c>
      <c r="BU332" s="304"/>
      <c r="BV332" s="291">
        <v>0</v>
      </c>
      <c r="BW332" s="292">
        <v>0</v>
      </c>
      <c r="BX332" s="238" t="s">
        <v>859</v>
      </c>
      <c r="BY332" s="435">
        <f t="shared" si="8"/>
        <v>1</v>
      </c>
      <c r="BZ332" s="435">
        <v>1</v>
      </c>
      <c r="CA332" s="436">
        <f t="shared" si="9"/>
        <v>0</v>
      </c>
    </row>
    <row r="333" spans="1:79" s="268" customFormat="1" ht="47.25">
      <c r="A333" s="269">
        <v>320</v>
      </c>
      <c r="B333" s="269" t="s">
        <v>862</v>
      </c>
      <c r="C333" s="269" t="s">
        <v>95</v>
      </c>
      <c r="D333" s="271" t="s">
        <v>863</v>
      </c>
      <c r="E333" s="272">
        <v>41058</v>
      </c>
      <c r="F333" s="238"/>
      <c r="G333" s="238"/>
      <c r="H333" s="272">
        <v>40909</v>
      </c>
      <c r="I333" s="272">
        <v>50405</v>
      </c>
      <c r="J333" s="269"/>
      <c r="K333" s="269" t="s">
        <v>1793</v>
      </c>
      <c r="L333" s="273"/>
      <c r="M333" s="238">
        <v>0.43</v>
      </c>
      <c r="N333" s="269" t="s">
        <v>1794</v>
      </c>
      <c r="O333" s="269" t="s">
        <v>82</v>
      </c>
      <c r="P333" s="269" t="s">
        <v>1795</v>
      </c>
      <c r="Q333" s="269"/>
      <c r="R333" s="274">
        <v>1010300886</v>
      </c>
      <c r="S333" s="238">
        <v>364</v>
      </c>
      <c r="T333" s="269" t="s">
        <v>87</v>
      </c>
      <c r="U333" s="269">
        <v>240</v>
      </c>
      <c r="V333" s="275">
        <v>240</v>
      </c>
      <c r="W333" s="269">
        <v>0</v>
      </c>
      <c r="X333" s="276">
        <v>32112</v>
      </c>
      <c r="Y333" s="293"/>
      <c r="Z333" s="277">
        <v>116034.58</v>
      </c>
      <c r="AA333" s="277"/>
      <c r="AB333" s="278">
        <v>116034.58</v>
      </c>
      <c r="AC333" s="278">
        <v>116034.58</v>
      </c>
      <c r="AD333" s="278">
        <v>0</v>
      </c>
      <c r="AE333" s="278">
        <v>0</v>
      </c>
      <c r="AF333" s="278">
        <v>483.47741666666667</v>
      </c>
      <c r="AG333" s="278">
        <v>483.47741666666667</v>
      </c>
      <c r="AH333" s="278">
        <v>0</v>
      </c>
      <c r="AI333" s="279">
        <v>483.47741666666667</v>
      </c>
      <c r="AJ333" s="277"/>
      <c r="AK333" s="280" t="e">
        <v>#REF!</v>
      </c>
      <c r="AL333" s="280" t="e">
        <v>#REF!</v>
      </c>
      <c r="AM333" s="281">
        <v>0</v>
      </c>
      <c r="AN333" s="281">
        <v>0</v>
      </c>
      <c r="AO333" s="281">
        <v>0</v>
      </c>
      <c r="AP333" s="282">
        <v>0</v>
      </c>
      <c r="AQ333" s="282">
        <v>0</v>
      </c>
      <c r="AR333" s="282">
        <v>0</v>
      </c>
      <c r="AS333" s="282">
        <v>0</v>
      </c>
      <c r="AT333" s="282">
        <v>0</v>
      </c>
      <c r="AU333" s="282">
        <v>0</v>
      </c>
      <c r="AV333" s="282">
        <v>0</v>
      </c>
      <c r="AW333" s="282">
        <v>0</v>
      </c>
      <c r="AX333" s="282">
        <v>0</v>
      </c>
      <c r="AY333" s="282">
        <v>0</v>
      </c>
      <c r="AZ333" s="282">
        <v>0</v>
      </c>
      <c r="BA333" s="282">
        <v>0</v>
      </c>
      <c r="BB333" s="281">
        <v>0</v>
      </c>
      <c r="BC333" s="281">
        <v>0</v>
      </c>
      <c r="BD333" s="283"/>
      <c r="BE333" s="284">
        <v>0.02</v>
      </c>
      <c r="BF333" s="280">
        <v>0</v>
      </c>
      <c r="BG333" s="285"/>
      <c r="BH333" s="286"/>
      <c r="BI333" s="285"/>
      <c r="BJ333" s="280">
        <v>0</v>
      </c>
      <c r="BK333" s="280">
        <v>0</v>
      </c>
      <c r="BL333" s="283"/>
      <c r="BM333" s="287">
        <v>0</v>
      </c>
      <c r="BN333" s="280">
        <v>0</v>
      </c>
      <c r="BO333" s="280">
        <v>0</v>
      </c>
      <c r="BP333" s="280" t="e">
        <v>#REF!</v>
      </c>
      <c r="BQ333" s="288" t="e">
        <v>#REF!</v>
      </c>
      <c r="BR333" s="289"/>
      <c r="BS333" s="290" t="e">
        <v>#REF!</v>
      </c>
      <c r="BU333" s="304"/>
      <c r="BV333" s="291">
        <v>0</v>
      </c>
      <c r="BW333" s="292">
        <v>0</v>
      </c>
      <c r="BX333" s="238" t="s">
        <v>859</v>
      </c>
      <c r="BY333" s="435">
        <f t="shared" si="8"/>
        <v>1</v>
      </c>
      <c r="BZ333" s="435">
        <v>1</v>
      </c>
      <c r="CA333" s="436">
        <f t="shared" si="9"/>
        <v>0</v>
      </c>
    </row>
    <row r="334" spans="1:79" s="268" customFormat="1" ht="31.5">
      <c r="A334" s="269">
        <v>321</v>
      </c>
      <c r="B334" s="269" t="s">
        <v>862</v>
      </c>
      <c r="C334" s="269" t="s">
        <v>95</v>
      </c>
      <c r="D334" s="271" t="s">
        <v>863</v>
      </c>
      <c r="E334" s="272">
        <v>41058</v>
      </c>
      <c r="F334" s="238"/>
      <c r="G334" s="238"/>
      <c r="H334" s="272">
        <v>40909</v>
      </c>
      <c r="I334" s="272">
        <v>50405</v>
      </c>
      <c r="J334" s="269"/>
      <c r="K334" s="269" t="s">
        <v>1796</v>
      </c>
      <c r="L334" s="273"/>
      <c r="M334" s="238">
        <v>0.02</v>
      </c>
      <c r="N334" s="269" t="s">
        <v>1797</v>
      </c>
      <c r="O334" s="269" t="s">
        <v>82</v>
      </c>
      <c r="P334" s="269" t="s">
        <v>1798</v>
      </c>
      <c r="Q334" s="269"/>
      <c r="R334" s="274">
        <v>1010300887</v>
      </c>
      <c r="S334" s="238">
        <v>365</v>
      </c>
      <c r="T334" s="269" t="s">
        <v>131</v>
      </c>
      <c r="U334" s="269">
        <v>361</v>
      </c>
      <c r="V334" s="275">
        <v>361</v>
      </c>
      <c r="W334" s="269">
        <v>0</v>
      </c>
      <c r="X334" s="276">
        <v>32112</v>
      </c>
      <c r="Y334" s="293"/>
      <c r="Z334" s="277">
        <v>4015.65</v>
      </c>
      <c r="AA334" s="277"/>
      <c r="AB334" s="278">
        <v>4015.65</v>
      </c>
      <c r="AC334" s="278">
        <v>4015.65</v>
      </c>
      <c r="AD334" s="278">
        <v>0</v>
      </c>
      <c r="AE334" s="278">
        <v>0</v>
      </c>
      <c r="AF334" s="278">
        <v>11.123684210526315</v>
      </c>
      <c r="AG334" s="278">
        <v>11.123684210526315</v>
      </c>
      <c r="AH334" s="278">
        <v>0</v>
      </c>
      <c r="AI334" s="279">
        <v>11.123684210526315</v>
      </c>
      <c r="AJ334" s="277"/>
      <c r="AK334" s="280" t="e">
        <v>#REF!</v>
      </c>
      <c r="AL334" s="280" t="e">
        <v>#REF!</v>
      </c>
      <c r="AM334" s="281">
        <v>0</v>
      </c>
      <c r="AN334" s="281">
        <v>0</v>
      </c>
      <c r="AO334" s="281">
        <v>0</v>
      </c>
      <c r="AP334" s="282">
        <v>0</v>
      </c>
      <c r="AQ334" s="282">
        <v>0</v>
      </c>
      <c r="AR334" s="282">
        <v>0</v>
      </c>
      <c r="AS334" s="282">
        <v>0</v>
      </c>
      <c r="AT334" s="282">
        <v>0</v>
      </c>
      <c r="AU334" s="282">
        <v>0</v>
      </c>
      <c r="AV334" s="282">
        <v>0</v>
      </c>
      <c r="AW334" s="282">
        <v>0</v>
      </c>
      <c r="AX334" s="282">
        <v>0</v>
      </c>
      <c r="AY334" s="282">
        <v>0</v>
      </c>
      <c r="AZ334" s="282">
        <v>0</v>
      </c>
      <c r="BA334" s="282">
        <v>0</v>
      </c>
      <c r="BB334" s="281">
        <v>0</v>
      </c>
      <c r="BC334" s="281">
        <v>0</v>
      </c>
      <c r="BD334" s="283"/>
      <c r="BE334" s="284">
        <v>0.02</v>
      </c>
      <c r="BF334" s="280">
        <v>0</v>
      </c>
      <c r="BG334" s="285"/>
      <c r="BH334" s="286"/>
      <c r="BI334" s="285"/>
      <c r="BJ334" s="280">
        <v>0</v>
      </c>
      <c r="BK334" s="280">
        <v>0</v>
      </c>
      <c r="BL334" s="283"/>
      <c r="BM334" s="287">
        <v>0</v>
      </c>
      <c r="BN334" s="280">
        <v>0</v>
      </c>
      <c r="BO334" s="280">
        <v>0</v>
      </c>
      <c r="BP334" s="280" t="e">
        <v>#REF!</v>
      </c>
      <c r="BQ334" s="288" t="e">
        <v>#REF!</v>
      </c>
      <c r="BR334" s="289"/>
      <c r="BS334" s="290" t="e">
        <v>#REF!</v>
      </c>
      <c r="BU334" s="304"/>
      <c r="BV334" s="291">
        <v>0</v>
      </c>
      <c r="BW334" s="292">
        <v>0</v>
      </c>
      <c r="BX334" s="238" t="s">
        <v>859</v>
      </c>
      <c r="BY334" s="435">
        <f t="shared" si="8"/>
        <v>1</v>
      </c>
      <c r="BZ334" s="435">
        <v>1</v>
      </c>
      <c r="CA334" s="436">
        <f t="shared" si="9"/>
        <v>0</v>
      </c>
    </row>
    <row r="335" spans="1:79" s="268" customFormat="1" ht="31.5">
      <c r="A335" s="269">
        <v>322</v>
      </c>
      <c r="B335" s="269" t="s">
        <v>862</v>
      </c>
      <c r="C335" s="269" t="s">
        <v>95</v>
      </c>
      <c r="D335" s="271" t="s">
        <v>863</v>
      </c>
      <c r="E335" s="272">
        <v>41058</v>
      </c>
      <c r="F335" s="238"/>
      <c r="G335" s="238"/>
      <c r="H335" s="272">
        <v>40909</v>
      </c>
      <c r="I335" s="272">
        <v>50405</v>
      </c>
      <c r="J335" s="269"/>
      <c r="K335" s="269" t="s">
        <v>1799</v>
      </c>
      <c r="L335" s="273"/>
      <c r="M335" s="238">
        <v>1.2</v>
      </c>
      <c r="N335" s="269" t="s">
        <v>1800</v>
      </c>
      <c r="O335" s="269" t="s">
        <v>82</v>
      </c>
      <c r="P335" s="269" t="s">
        <v>1801</v>
      </c>
      <c r="Q335" s="269"/>
      <c r="R335" s="274">
        <v>1010300929</v>
      </c>
      <c r="S335" s="238">
        <v>366</v>
      </c>
      <c r="T335" s="269" t="s">
        <v>131</v>
      </c>
      <c r="U335" s="269">
        <v>361</v>
      </c>
      <c r="V335" s="275">
        <v>361</v>
      </c>
      <c r="W335" s="269">
        <v>0</v>
      </c>
      <c r="X335" s="276">
        <v>26573</v>
      </c>
      <c r="Y335" s="293"/>
      <c r="Z335" s="277">
        <v>1054416.5</v>
      </c>
      <c r="AA335" s="277"/>
      <c r="AB335" s="278">
        <v>1054416.5</v>
      </c>
      <c r="AC335" s="278">
        <v>1054416.5</v>
      </c>
      <c r="AD335" s="278">
        <v>0</v>
      </c>
      <c r="AE335" s="278">
        <v>0</v>
      </c>
      <c r="AF335" s="278">
        <v>2920.821329639889</v>
      </c>
      <c r="AG335" s="278">
        <v>2920.821329639889</v>
      </c>
      <c r="AH335" s="278">
        <v>0</v>
      </c>
      <c r="AI335" s="279">
        <v>2920.821329639889</v>
      </c>
      <c r="AJ335" s="277"/>
      <c r="AK335" s="280" t="e">
        <v>#REF!</v>
      </c>
      <c r="AL335" s="280" t="e">
        <v>#REF!</v>
      </c>
      <c r="AM335" s="281">
        <v>0</v>
      </c>
      <c r="AN335" s="281">
        <v>0</v>
      </c>
      <c r="AO335" s="281">
        <v>0</v>
      </c>
      <c r="AP335" s="282">
        <v>0</v>
      </c>
      <c r="AQ335" s="282">
        <v>0</v>
      </c>
      <c r="AR335" s="282">
        <v>0</v>
      </c>
      <c r="AS335" s="282">
        <v>0</v>
      </c>
      <c r="AT335" s="282">
        <v>0</v>
      </c>
      <c r="AU335" s="282">
        <v>0</v>
      </c>
      <c r="AV335" s="282">
        <v>0</v>
      </c>
      <c r="AW335" s="282">
        <v>0</v>
      </c>
      <c r="AX335" s="282">
        <v>0</v>
      </c>
      <c r="AY335" s="282">
        <v>0</v>
      </c>
      <c r="AZ335" s="282">
        <v>0</v>
      </c>
      <c r="BA335" s="282">
        <v>0</v>
      </c>
      <c r="BB335" s="281">
        <v>0</v>
      </c>
      <c r="BC335" s="281">
        <v>0</v>
      </c>
      <c r="BD335" s="283"/>
      <c r="BE335" s="284">
        <v>0.02</v>
      </c>
      <c r="BF335" s="280">
        <v>0</v>
      </c>
      <c r="BG335" s="285"/>
      <c r="BH335" s="286"/>
      <c r="BI335" s="285"/>
      <c r="BJ335" s="280">
        <v>0</v>
      </c>
      <c r="BK335" s="280">
        <v>0</v>
      </c>
      <c r="BL335" s="283"/>
      <c r="BM335" s="287">
        <v>0</v>
      </c>
      <c r="BN335" s="280">
        <v>0</v>
      </c>
      <c r="BO335" s="280">
        <v>0</v>
      </c>
      <c r="BP335" s="280" t="e">
        <v>#REF!</v>
      </c>
      <c r="BQ335" s="288" t="e">
        <v>#REF!</v>
      </c>
      <c r="BR335" s="289"/>
      <c r="BS335" s="290" t="e">
        <v>#REF!</v>
      </c>
      <c r="BU335" s="304"/>
      <c r="BV335" s="291">
        <v>0</v>
      </c>
      <c r="BW335" s="292">
        <v>0</v>
      </c>
      <c r="BX335" s="238" t="s">
        <v>859</v>
      </c>
      <c r="BY335" s="435">
        <f t="shared" ref="BY335:BY398" si="10">AC335/Z335*100%</f>
        <v>1</v>
      </c>
      <c r="BZ335" s="435">
        <v>1</v>
      </c>
      <c r="CA335" s="436">
        <f t="shared" ref="CA335:CA398" si="11">BZ335-BY335</f>
        <v>0</v>
      </c>
    </row>
    <row r="336" spans="1:79" s="268" customFormat="1" ht="47.25">
      <c r="A336" s="269">
        <v>323</v>
      </c>
      <c r="B336" s="269" t="s">
        <v>862</v>
      </c>
      <c r="C336" s="269" t="s">
        <v>95</v>
      </c>
      <c r="D336" s="271" t="s">
        <v>863</v>
      </c>
      <c r="E336" s="272">
        <v>41058</v>
      </c>
      <c r="F336" s="238"/>
      <c r="G336" s="238"/>
      <c r="H336" s="272">
        <v>40909</v>
      </c>
      <c r="I336" s="272">
        <v>50405</v>
      </c>
      <c r="J336" s="269"/>
      <c r="K336" s="269" t="s">
        <v>1802</v>
      </c>
      <c r="L336" s="273"/>
      <c r="M336" s="238">
        <v>0.23499999999999999</v>
      </c>
      <c r="N336" s="269" t="s">
        <v>1803</v>
      </c>
      <c r="O336" s="269" t="s">
        <v>82</v>
      </c>
      <c r="P336" s="269" t="s">
        <v>1804</v>
      </c>
      <c r="Q336" s="269"/>
      <c r="R336" s="274">
        <v>1010300930</v>
      </c>
      <c r="S336" s="238">
        <v>367</v>
      </c>
      <c r="T336" s="269" t="s">
        <v>266</v>
      </c>
      <c r="U336" s="269">
        <v>300</v>
      </c>
      <c r="V336" s="275">
        <v>300</v>
      </c>
      <c r="W336" s="269">
        <v>0</v>
      </c>
      <c r="X336" s="276">
        <v>26969</v>
      </c>
      <c r="Y336" s="293"/>
      <c r="Z336" s="277">
        <v>159337.38</v>
      </c>
      <c r="AA336" s="277"/>
      <c r="AB336" s="278">
        <v>159337.38</v>
      </c>
      <c r="AC336" s="278">
        <v>159337.38</v>
      </c>
      <c r="AD336" s="278">
        <v>0</v>
      </c>
      <c r="AE336" s="278">
        <v>0</v>
      </c>
      <c r="AF336" s="278">
        <v>531.12459999999999</v>
      </c>
      <c r="AG336" s="278">
        <v>531.12459999999999</v>
      </c>
      <c r="AH336" s="278">
        <v>0</v>
      </c>
      <c r="AI336" s="279">
        <v>531.12459999999999</v>
      </c>
      <c r="AJ336" s="277"/>
      <c r="AK336" s="280" t="e">
        <v>#REF!</v>
      </c>
      <c r="AL336" s="280" t="e">
        <v>#REF!</v>
      </c>
      <c r="AM336" s="281">
        <v>0</v>
      </c>
      <c r="AN336" s="281">
        <v>0</v>
      </c>
      <c r="AO336" s="281">
        <v>0</v>
      </c>
      <c r="AP336" s="282">
        <v>0</v>
      </c>
      <c r="AQ336" s="282">
        <v>0</v>
      </c>
      <c r="AR336" s="282">
        <v>0</v>
      </c>
      <c r="AS336" s="282">
        <v>0</v>
      </c>
      <c r="AT336" s="282">
        <v>0</v>
      </c>
      <c r="AU336" s="282">
        <v>0</v>
      </c>
      <c r="AV336" s="282">
        <v>0</v>
      </c>
      <c r="AW336" s="282">
        <v>0</v>
      </c>
      <c r="AX336" s="282">
        <v>0</v>
      </c>
      <c r="AY336" s="282">
        <v>0</v>
      </c>
      <c r="AZ336" s="282">
        <v>0</v>
      </c>
      <c r="BA336" s="282">
        <v>0</v>
      </c>
      <c r="BB336" s="281">
        <v>0</v>
      </c>
      <c r="BC336" s="281">
        <v>0</v>
      </c>
      <c r="BD336" s="283"/>
      <c r="BE336" s="284">
        <v>0.02</v>
      </c>
      <c r="BF336" s="280">
        <v>0</v>
      </c>
      <c r="BG336" s="285"/>
      <c r="BH336" s="286"/>
      <c r="BI336" s="285"/>
      <c r="BJ336" s="280">
        <v>0</v>
      </c>
      <c r="BK336" s="280">
        <v>0</v>
      </c>
      <c r="BL336" s="283"/>
      <c r="BM336" s="287">
        <v>0</v>
      </c>
      <c r="BN336" s="280">
        <v>0</v>
      </c>
      <c r="BO336" s="280">
        <v>0</v>
      </c>
      <c r="BP336" s="280" t="e">
        <v>#REF!</v>
      </c>
      <c r="BQ336" s="288" t="e">
        <v>#REF!</v>
      </c>
      <c r="BR336" s="289"/>
      <c r="BS336" s="290" t="e">
        <v>#REF!</v>
      </c>
      <c r="BU336" s="304"/>
      <c r="BV336" s="291">
        <v>0</v>
      </c>
      <c r="BW336" s="292">
        <v>0</v>
      </c>
      <c r="BX336" s="238" t="s">
        <v>859</v>
      </c>
      <c r="BY336" s="435">
        <f t="shared" si="10"/>
        <v>1</v>
      </c>
      <c r="BZ336" s="435">
        <v>1</v>
      </c>
      <c r="CA336" s="436">
        <f t="shared" si="11"/>
        <v>0</v>
      </c>
    </row>
    <row r="337" spans="1:79" s="268" customFormat="1" ht="31.5">
      <c r="A337" s="269">
        <v>324</v>
      </c>
      <c r="B337" s="269" t="s">
        <v>862</v>
      </c>
      <c r="C337" s="269" t="s">
        <v>95</v>
      </c>
      <c r="D337" s="271" t="s">
        <v>863</v>
      </c>
      <c r="E337" s="272">
        <v>41058</v>
      </c>
      <c r="F337" s="238"/>
      <c r="G337" s="238"/>
      <c r="H337" s="272">
        <v>40909</v>
      </c>
      <c r="I337" s="272">
        <v>50405</v>
      </c>
      <c r="J337" s="269"/>
      <c r="K337" s="269" t="s">
        <v>1805</v>
      </c>
      <c r="L337" s="273"/>
      <c r="M337" s="238">
        <v>0.01</v>
      </c>
      <c r="N337" s="269" t="s">
        <v>1806</v>
      </c>
      <c r="O337" s="269" t="s">
        <v>82</v>
      </c>
      <c r="P337" s="269" t="s">
        <v>1807</v>
      </c>
      <c r="Q337" s="269"/>
      <c r="R337" s="274">
        <v>1010300932</v>
      </c>
      <c r="S337" s="238">
        <v>368</v>
      </c>
      <c r="T337" s="269" t="s">
        <v>131</v>
      </c>
      <c r="U337" s="269">
        <v>361</v>
      </c>
      <c r="V337" s="275">
        <v>361</v>
      </c>
      <c r="W337" s="269">
        <v>0</v>
      </c>
      <c r="X337" s="276">
        <v>27729</v>
      </c>
      <c r="Y337" s="293"/>
      <c r="Z337" s="277">
        <v>70300.320000000007</v>
      </c>
      <c r="AA337" s="277"/>
      <c r="AB337" s="278">
        <v>70300.320000000007</v>
      </c>
      <c r="AC337" s="278">
        <v>70300.320000000007</v>
      </c>
      <c r="AD337" s="278">
        <v>0</v>
      </c>
      <c r="AE337" s="278">
        <v>0</v>
      </c>
      <c r="AF337" s="278">
        <v>194.73772853185596</v>
      </c>
      <c r="AG337" s="278">
        <v>194.73772853185596</v>
      </c>
      <c r="AH337" s="278">
        <v>0</v>
      </c>
      <c r="AI337" s="279">
        <v>194.73772853185596</v>
      </c>
      <c r="AJ337" s="277"/>
      <c r="AK337" s="280" t="e">
        <v>#REF!</v>
      </c>
      <c r="AL337" s="280" t="e">
        <v>#REF!</v>
      </c>
      <c r="AM337" s="281">
        <v>0</v>
      </c>
      <c r="AN337" s="281">
        <v>0</v>
      </c>
      <c r="AO337" s="281">
        <v>0</v>
      </c>
      <c r="AP337" s="282">
        <v>0</v>
      </c>
      <c r="AQ337" s="282">
        <v>0</v>
      </c>
      <c r="AR337" s="282">
        <v>0</v>
      </c>
      <c r="AS337" s="282">
        <v>0</v>
      </c>
      <c r="AT337" s="282">
        <v>0</v>
      </c>
      <c r="AU337" s="282">
        <v>0</v>
      </c>
      <c r="AV337" s="282">
        <v>0</v>
      </c>
      <c r="AW337" s="282">
        <v>0</v>
      </c>
      <c r="AX337" s="282">
        <v>0</v>
      </c>
      <c r="AY337" s="282">
        <v>0</v>
      </c>
      <c r="AZ337" s="282">
        <v>0</v>
      </c>
      <c r="BA337" s="282">
        <v>0</v>
      </c>
      <c r="BB337" s="281">
        <v>0</v>
      </c>
      <c r="BC337" s="281">
        <v>0</v>
      </c>
      <c r="BD337" s="283"/>
      <c r="BE337" s="284">
        <v>0.02</v>
      </c>
      <c r="BF337" s="280">
        <v>0</v>
      </c>
      <c r="BG337" s="285"/>
      <c r="BH337" s="286"/>
      <c r="BI337" s="285"/>
      <c r="BJ337" s="280">
        <v>0</v>
      </c>
      <c r="BK337" s="280">
        <v>0</v>
      </c>
      <c r="BL337" s="283"/>
      <c r="BM337" s="287">
        <v>0</v>
      </c>
      <c r="BN337" s="280">
        <v>0</v>
      </c>
      <c r="BO337" s="280">
        <v>0</v>
      </c>
      <c r="BP337" s="280" t="e">
        <v>#REF!</v>
      </c>
      <c r="BQ337" s="288" t="e">
        <v>#REF!</v>
      </c>
      <c r="BR337" s="289"/>
      <c r="BS337" s="290" t="e">
        <v>#REF!</v>
      </c>
      <c r="BU337" s="304"/>
      <c r="BV337" s="291">
        <v>0</v>
      </c>
      <c r="BW337" s="292">
        <v>0</v>
      </c>
      <c r="BX337" s="238" t="s">
        <v>859</v>
      </c>
      <c r="BY337" s="435">
        <f t="shared" si="10"/>
        <v>1</v>
      </c>
      <c r="BZ337" s="435">
        <v>1</v>
      </c>
      <c r="CA337" s="436">
        <f t="shared" si="11"/>
        <v>0</v>
      </c>
    </row>
    <row r="338" spans="1:79" s="268" customFormat="1" ht="31.5">
      <c r="A338" s="269">
        <v>325</v>
      </c>
      <c r="B338" s="269" t="s">
        <v>862</v>
      </c>
      <c r="C338" s="269" t="s">
        <v>95</v>
      </c>
      <c r="D338" s="271" t="s">
        <v>863</v>
      </c>
      <c r="E338" s="272">
        <v>41058</v>
      </c>
      <c r="F338" s="238"/>
      <c r="G338" s="238"/>
      <c r="H338" s="272">
        <v>40909</v>
      </c>
      <c r="I338" s="272">
        <v>50405</v>
      </c>
      <c r="J338" s="269"/>
      <c r="K338" s="269" t="s">
        <v>1808</v>
      </c>
      <c r="L338" s="273"/>
      <c r="M338" s="238">
        <v>8.7999999999999995E-2</v>
      </c>
      <c r="N338" s="269" t="s">
        <v>1809</v>
      </c>
      <c r="O338" s="269" t="s">
        <v>82</v>
      </c>
      <c r="P338" s="269" t="s">
        <v>1810</v>
      </c>
      <c r="Q338" s="269"/>
      <c r="R338" s="274">
        <v>1010300933</v>
      </c>
      <c r="S338" s="238">
        <v>369</v>
      </c>
      <c r="T338" s="269" t="s">
        <v>131</v>
      </c>
      <c r="U338" s="269">
        <v>361</v>
      </c>
      <c r="V338" s="275">
        <v>361</v>
      </c>
      <c r="W338" s="269">
        <v>0</v>
      </c>
      <c r="X338" s="276">
        <v>32112</v>
      </c>
      <c r="Y338" s="293"/>
      <c r="Z338" s="277">
        <v>4117.1400000000003</v>
      </c>
      <c r="AA338" s="277"/>
      <c r="AB338" s="278">
        <v>4117.1400000000003</v>
      </c>
      <c r="AC338" s="278">
        <v>4117.1400000000003</v>
      </c>
      <c r="AD338" s="278">
        <v>0</v>
      </c>
      <c r="AE338" s="278">
        <v>0</v>
      </c>
      <c r="AF338" s="278">
        <v>11.404819944598339</v>
      </c>
      <c r="AG338" s="278">
        <v>11.404819944598339</v>
      </c>
      <c r="AH338" s="278">
        <v>0</v>
      </c>
      <c r="AI338" s="279">
        <v>11.404819944598339</v>
      </c>
      <c r="AJ338" s="277"/>
      <c r="AK338" s="280" t="e">
        <v>#REF!</v>
      </c>
      <c r="AL338" s="280" t="e">
        <v>#REF!</v>
      </c>
      <c r="AM338" s="281">
        <v>0</v>
      </c>
      <c r="AN338" s="281">
        <v>0</v>
      </c>
      <c r="AO338" s="281">
        <v>0</v>
      </c>
      <c r="AP338" s="282">
        <v>0</v>
      </c>
      <c r="AQ338" s="282">
        <v>0</v>
      </c>
      <c r="AR338" s="282">
        <v>0</v>
      </c>
      <c r="AS338" s="282">
        <v>0</v>
      </c>
      <c r="AT338" s="282">
        <v>0</v>
      </c>
      <c r="AU338" s="282">
        <v>0</v>
      </c>
      <c r="AV338" s="282">
        <v>0</v>
      </c>
      <c r="AW338" s="282">
        <v>0</v>
      </c>
      <c r="AX338" s="282">
        <v>0</v>
      </c>
      <c r="AY338" s="282">
        <v>0</v>
      </c>
      <c r="AZ338" s="282">
        <v>0</v>
      </c>
      <c r="BA338" s="282">
        <v>0</v>
      </c>
      <c r="BB338" s="281">
        <v>0</v>
      </c>
      <c r="BC338" s="281">
        <v>0</v>
      </c>
      <c r="BD338" s="283"/>
      <c r="BE338" s="284">
        <v>0.02</v>
      </c>
      <c r="BF338" s="280">
        <v>0</v>
      </c>
      <c r="BG338" s="285"/>
      <c r="BH338" s="286"/>
      <c r="BI338" s="285"/>
      <c r="BJ338" s="280">
        <v>0</v>
      </c>
      <c r="BK338" s="280">
        <v>0</v>
      </c>
      <c r="BL338" s="283"/>
      <c r="BM338" s="287">
        <v>0</v>
      </c>
      <c r="BN338" s="280">
        <v>0</v>
      </c>
      <c r="BO338" s="280">
        <v>0</v>
      </c>
      <c r="BP338" s="280" t="e">
        <v>#REF!</v>
      </c>
      <c r="BQ338" s="288" t="e">
        <v>#REF!</v>
      </c>
      <c r="BR338" s="289"/>
      <c r="BS338" s="290" t="e">
        <v>#REF!</v>
      </c>
      <c r="BU338" s="304"/>
      <c r="BV338" s="291">
        <v>0</v>
      </c>
      <c r="BW338" s="292">
        <v>0</v>
      </c>
      <c r="BX338" s="238" t="s">
        <v>859</v>
      </c>
      <c r="BY338" s="435">
        <f t="shared" si="10"/>
        <v>1</v>
      </c>
      <c r="BZ338" s="435">
        <v>1</v>
      </c>
      <c r="CA338" s="436">
        <f t="shared" si="11"/>
        <v>0</v>
      </c>
    </row>
    <row r="339" spans="1:79" s="268" customFormat="1" ht="47.25">
      <c r="A339" s="269">
        <v>326</v>
      </c>
      <c r="B339" s="269" t="s">
        <v>862</v>
      </c>
      <c r="C339" s="269" t="s">
        <v>95</v>
      </c>
      <c r="D339" s="271" t="s">
        <v>863</v>
      </c>
      <c r="E339" s="272">
        <v>41058</v>
      </c>
      <c r="F339" s="238"/>
      <c r="G339" s="238"/>
      <c r="H339" s="272">
        <v>40909</v>
      </c>
      <c r="I339" s="272">
        <v>50405</v>
      </c>
      <c r="J339" s="269"/>
      <c r="K339" s="269" t="s">
        <v>1811</v>
      </c>
      <c r="L339" s="273"/>
      <c r="M339" s="238">
        <v>0.26800000000000002</v>
      </c>
      <c r="N339" s="269" t="s">
        <v>1779</v>
      </c>
      <c r="O339" s="269" t="s">
        <v>82</v>
      </c>
      <c r="P339" s="269" t="s">
        <v>1780</v>
      </c>
      <c r="Q339" s="269"/>
      <c r="R339" s="274">
        <v>1010300935</v>
      </c>
      <c r="S339" s="238">
        <v>370</v>
      </c>
      <c r="T339" s="269" t="s">
        <v>266</v>
      </c>
      <c r="U339" s="269">
        <v>300</v>
      </c>
      <c r="V339" s="275">
        <v>300</v>
      </c>
      <c r="W339" s="269">
        <v>0</v>
      </c>
      <c r="X339" s="276">
        <v>27515</v>
      </c>
      <c r="Y339" s="293"/>
      <c r="Z339" s="277">
        <v>123545.16</v>
      </c>
      <c r="AA339" s="277"/>
      <c r="AB339" s="278">
        <v>123545.16</v>
      </c>
      <c r="AC339" s="278">
        <v>123545.16</v>
      </c>
      <c r="AD339" s="278">
        <v>0</v>
      </c>
      <c r="AE339" s="278">
        <v>0</v>
      </c>
      <c r="AF339" s="278">
        <v>411.81720000000001</v>
      </c>
      <c r="AG339" s="278">
        <v>411.81720000000001</v>
      </c>
      <c r="AH339" s="278">
        <v>0</v>
      </c>
      <c r="AI339" s="279">
        <v>411.81720000000001</v>
      </c>
      <c r="AJ339" s="277"/>
      <c r="AK339" s="280" t="e">
        <v>#REF!</v>
      </c>
      <c r="AL339" s="280" t="e">
        <v>#REF!</v>
      </c>
      <c r="AM339" s="281">
        <v>0</v>
      </c>
      <c r="AN339" s="281">
        <v>0</v>
      </c>
      <c r="AO339" s="281">
        <v>0</v>
      </c>
      <c r="AP339" s="282">
        <v>0</v>
      </c>
      <c r="AQ339" s="282">
        <v>0</v>
      </c>
      <c r="AR339" s="282">
        <v>0</v>
      </c>
      <c r="AS339" s="282">
        <v>0</v>
      </c>
      <c r="AT339" s="282">
        <v>0</v>
      </c>
      <c r="AU339" s="282">
        <v>0</v>
      </c>
      <c r="AV339" s="282">
        <v>0</v>
      </c>
      <c r="AW339" s="282">
        <v>0</v>
      </c>
      <c r="AX339" s="282">
        <v>0</v>
      </c>
      <c r="AY339" s="282">
        <v>0</v>
      </c>
      <c r="AZ339" s="282">
        <v>0</v>
      </c>
      <c r="BA339" s="282">
        <v>0</v>
      </c>
      <c r="BB339" s="281">
        <v>0</v>
      </c>
      <c r="BC339" s="281">
        <v>0</v>
      </c>
      <c r="BD339" s="283"/>
      <c r="BE339" s="284">
        <v>0.02</v>
      </c>
      <c r="BF339" s="280">
        <v>0</v>
      </c>
      <c r="BG339" s="285"/>
      <c r="BH339" s="286"/>
      <c r="BI339" s="285"/>
      <c r="BJ339" s="280">
        <v>0</v>
      </c>
      <c r="BK339" s="280">
        <v>0</v>
      </c>
      <c r="BL339" s="283"/>
      <c r="BM339" s="287">
        <v>0</v>
      </c>
      <c r="BN339" s="280">
        <v>0</v>
      </c>
      <c r="BO339" s="280">
        <v>0</v>
      </c>
      <c r="BP339" s="280" t="e">
        <v>#REF!</v>
      </c>
      <c r="BQ339" s="288" t="e">
        <v>#REF!</v>
      </c>
      <c r="BR339" s="289"/>
      <c r="BS339" s="290" t="e">
        <v>#REF!</v>
      </c>
      <c r="BU339" s="304"/>
      <c r="BV339" s="291">
        <v>0</v>
      </c>
      <c r="BW339" s="292">
        <v>0</v>
      </c>
      <c r="BX339" s="238" t="s">
        <v>859</v>
      </c>
      <c r="BY339" s="435">
        <f t="shared" si="10"/>
        <v>1</v>
      </c>
      <c r="BZ339" s="435">
        <v>1</v>
      </c>
      <c r="CA339" s="436">
        <f t="shared" si="11"/>
        <v>0</v>
      </c>
    </row>
    <row r="340" spans="1:79" s="268" customFormat="1" ht="47.25">
      <c r="A340" s="269">
        <v>327</v>
      </c>
      <c r="B340" s="269" t="s">
        <v>862</v>
      </c>
      <c r="C340" s="269" t="s">
        <v>95</v>
      </c>
      <c r="D340" s="271" t="s">
        <v>863</v>
      </c>
      <c r="E340" s="272">
        <v>41058</v>
      </c>
      <c r="F340" s="238"/>
      <c r="G340" s="238"/>
      <c r="H340" s="272">
        <v>40909</v>
      </c>
      <c r="I340" s="272">
        <v>50405</v>
      </c>
      <c r="J340" s="269"/>
      <c r="K340" s="269" t="s">
        <v>1812</v>
      </c>
      <c r="L340" s="273"/>
      <c r="M340" s="238">
        <v>0.2</v>
      </c>
      <c r="N340" s="269" t="s">
        <v>1813</v>
      </c>
      <c r="O340" s="269" t="s">
        <v>82</v>
      </c>
      <c r="P340" s="269" t="s">
        <v>1814</v>
      </c>
      <c r="Q340" s="269"/>
      <c r="R340" s="274">
        <v>1010300936</v>
      </c>
      <c r="S340" s="238">
        <v>371</v>
      </c>
      <c r="T340" s="269" t="s">
        <v>266</v>
      </c>
      <c r="U340" s="269">
        <v>300</v>
      </c>
      <c r="V340" s="275">
        <v>300</v>
      </c>
      <c r="W340" s="269">
        <v>0</v>
      </c>
      <c r="X340" s="276">
        <v>28581</v>
      </c>
      <c r="Y340" s="293"/>
      <c r="Z340" s="277">
        <v>150286.73000000001</v>
      </c>
      <c r="AA340" s="277"/>
      <c r="AB340" s="278">
        <v>150286.73000000001</v>
      </c>
      <c r="AC340" s="278">
        <v>150286.73000000001</v>
      </c>
      <c r="AD340" s="278">
        <v>0</v>
      </c>
      <c r="AE340" s="278">
        <v>0</v>
      </c>
      <c r="AF340" s="278">
        <v>500.9557666666667</v>
      </c>
      <c r="AG340" s="278">
        <v>500.9557666666667</v>
      </c>
      <c r="AH340" s="278">
        <v>0</v>
      </c>
      <c r="AI340" s="279">
        <v>500.9557666666667</v>
      </c>
      <c r="AJ340" s="277"/>
      <c r="AK340" s="280" t="e">
        <v>#REF!</v>
      </c>
      <c r="AL340" s="280" t="e">
        <v>#REF!</v>
      </c>
      <c r="AM340" s="281">
        <v>0</v>
      </c>
      <c r="AN340" s="281">
        <v>0</v>
      </c>
      <c r="AO340" s="281">
        <v>0</v>
      </c>
      <c r="AP340" s="282">
        <v>0</v>
      </c>
      <c r="AQ340" s="282">
        <v>0</v>
      </c>
      <c r="AR340" s="282">
        <v>0</v>
      </c>
      <c r="AS340" s="282">
        <v>0</v>
      </c>
      <c r="AT340" s="282">
        <v>0</v>
      </c>
      <c r="AU340" s="282">
        <v>0</v>
      </c>
      <c r="AV340" s="282">
        <v>0</v>
      </c>
      <c r="AW340" s="282">
        <v>0</v>
      </c>
      <c r="AX340" s="282">
        <v>0</v>
      </c>
      <c r="AY340" s="282">
        <v>0</v>
      </c>
      <c r="AZ340" s="282">
        <v>0</v>
      </c>
      <c r="BA340" s="282">
        <v>0</v>
      </c>
      <c r="BB340" s="281">
        <v>0</v>
      </c>
      <c r="BC340" s="281">
        <v>0</v>
      </c>
      <c r="BD340" s="283"/>
      <c r="BE340" s="284">
        <v>0.02</v>
      </c>
      <c r="BF340" s="280">
        <v>0</v>
      </c>
      <c r="BG340" s="285"/>
      <c r="BH340" s="286"/>
      <c r="BI340" s="285"/>
      <c r="BJ340" s="280">
        <v>0</v>
      </c>
      <c r="BK340" s="280">
        <v>0</v>
      </c>
      <c r="BL340" s="283"/>
      <c r="BM340" s="287">
        <v>0</v>
      </c>
      <c r="BN340" s="280">
        <v>0</v>
      </c>
      <c r="BO340" s="280">
        <v>0</v>
      </c>
      <c r="BP340" s="280" t="e">
        <v>#REF!</v>
      </c>
      <c r="BQ340" s="288" t="e">
        <v>#REF!</v>
      </c>
      <c r="BR340" s="289"/>
      <c r="BS340" s="290" t="e">
        <v>#REF!</v>
      </c>
      <c r="BU340" s="304"/>
      <c r="BV340" s="291">
        <v>0</v>
      </c>
      <c r="BW340" s="292">
        <v>0</v>
      </c>
      <c r="BX340" s="238" t="s">
        <v>859</v>
      </c>
      <c r="BY340" s="435">
        <f t="shared" si="10"/>
        <v>1</v>
      </c>
      <c r="BZ340" s="435">
        <v>1</v>
      </c>
      <c r="CA340" s="436">
        <f t="shared" si="11"/>
        <v>0</v>
      </c>
    </row>
    <row r="341" spans="1:79" s="268" customFormat="1" ht="47.25">
      <c r="A341" s="269">
        <v>328</v>
      </c>
      <c r="B341" s="269" t="s">
        <v>862</v>
      </c>
      <c r="C341" s="269" t="s">
        <v>95</v>
      </c>
      <c r="D341" s="271" t="s">
        <v>863</v>
      </c>
      <c r="E341" s="272">
        <v>41058</v>
      </c>
      <c r="F341" s="238"/>
      <c r="G341" s="238"/>
      <c r="H341" s="272">
        <v>40909</v>
      </c>
      <c r="I341" s="272">
        <v>50405</v>
      </c>
      <c r="J341" s="269"/>
      <c r="K341" s="269" t="s">
        <v>1815</v>
      </c>
      <c r="L341" s="273"/>
      <c r="M341" s="238">
        <v>0.23749999999999999</v>
      </c>
      <c r="N341" s="269" t="s">
        <v>1816</v>
      </c>
      <c r="O341" s="269" t="s">
        <v>82</v>
      </c>
      <c r="P341" s="269" t="s">
        <v>1817</v>
      </c>
      <c r="Q341" s="269"/>
      <c r="R341" s="274">
        <v>1010300938</v>
      </c>
      <c r="S341" s="238">
        <v>372</v>
      </c>
      <c r="T341" s="269" t="s">
        <v>131</v>
      </c>
      <c r="U341" s="269">
        <v>361</v>
      </c>
      <c r="V341" s="275">
        <v>361</v>
      </c>
      <c r="W341" s="269">
        <v>0</v>
      </c>
      <c r="X341" s="276">
        <v>26573</v>
      </c>
      <c r="Y341" s="293"/>
      <c r="Z341" s="277">
        <v>98286.29</v>
      </c>
      <c r="AA341" s="277"/>
      <c r="AB341" s="278">
        <v>98286.29</v>
      </c>
      <c r="AC341" s="278">
        <v>98286.29</v>
      </c>
      <c r="AD341" s="278">
        <v>0</v>
      </c>
      <c r="AE341" s="278">
        <v>0</v>
      </c>
      <c r="AF341" s="278">
        <v>272.26119113573407</v>
      </c>
      <c r="AG341" s="278">
        <v>272.26119113573407</v>
      </c>
      <c r="AH341" s="278">
        <v>0</v>
      </c>
      <c r="AI341" s="279">
        <v>272.26119113573407</v>
      </c>
      <c r="AJ341" s="277"/>
      <c r="AK341" s="280" t="e">
        <v>#REF!</v>
      </c>
      <c r="AL341" s="280" t="e">
        <v>#REF!</v>
      </c>
      <c r="AM341" s="281">
        <v>0</v>
      </c>
      <c r="AN341" s="281">
        <v>0</v>
      </c>
      <c r="AO341" s="281">
        <v>0</v>
      </c>
      <c r="AP341" s="282">
        <v>0</v>
      </c>
      <c r="AQ341" s="282">
        <v>0</v>
      </c>
      <c r="AR341" s="282">
        <v>0</v>
      </c>
      <c r="AS341" s="282">
        <v>0</v>
      </c>
      <c r="AT341" s="282">
        <v>0</v>
      </c>
      <c r="AU341" s="282">
        <v>0</v>
      </c>
      <c r="AV341" s="282">
        <v>0</v>
      </c>
      <c r="AW341" s="282">
        <v>0</v>
      </c>
      <c r="AX341" s="282">
        <v>0</v>
      </c>
      <c r="AY341" s="282">
        <v>0</v>
      </c>
      <c r="AZ341" s="282">
        <v>0</v>
      </c>
      <c r="BA341" s="282">
        <v>0</v>
      </c>
      <c r="BB341" s="281">
        <v>0</v>
      </c>
      <c r="BC341" s="281">
        <v>0</v>
      </c>
      <c r="BD341" s="283"/>
      <c r="BE341" s="284">
        <v>0.02</v>
      </c>
      <c r="BF341" s="280">
        <v>0</v>
      </c>
      <c r="BG341" s="285"/>
      <c r="BH341" s="286"/>
      <c r="BI341" s="285"/>
      <c r="BJ341" s="280">
        <v>0</v>
      </c>
      <c r="BK341" s="280">
        <v>0</v>
      </c>
      <c r="BL341" s="283"/>
      <c r="BM341" s="287">
        <v>0</v>
      </c>
      <c r="BN341" s="280">
        <v>0</v>
      </c>
      <c r="BO341" s="280">
        <v>0</v>
      </c>
      <c r="BP341" s="280" t="e">
        <v>#REF!</v>
      </c>
      <c r="BQ341" s="288" t="e">
        <v>#REF!</v>
      </c>
      <c r="BR341" s="289"/>
      <c r="BS341" s="290" t="e">
        <v>#REF!</v>
      </c>
      <c r="BU341" s="304"/>
      <c r="BV341" s="291">
        <v>0</v>
      </c>
      <c r="BW341" s="292">
        <v>0</v>
      </c>
      <c r="BX341" s="238" t="s">
        <v>859</v>
      </c>
      <c r="BY341" s="435">
        <f t="shared" si="10"/>
        <v>1</v>
      </c>
      <c r="BZ341" s="435">
        <v>1</v>
      </c>
      <c r="CA341" s="436">
        <f t="shared" si="11"/>
        <v>0</v>
      </c>
    </row>
    <row r="342" spans="1:79" s="268" customFormat="1" ht="47.25">
      <c r="A342" s="269">
        <v>329</v>
      </c>
      <c r="B342" s="269" t="s">
        <v>862</v>
      </c>
      <c r="C342" s="269" t="s">
        <v>95</v>
      </c>
      <c r="D342" s="271" t="s">
        <v>863</v>
      </c>
      <c r="E342" s="272">
        <v>41058</v>
      </c>
      <c r="F342" s="238"/>
      <c r="G342" s="238"/>
      <c r="H342" s="272">
        <v>40909</v>
      </c>
      <c r="I342" s="272">
        <v>50405</v>
      </c>
      <c r="J342" s="269"/>
      <c r="K342" s="269" t="s">
        <v>1818</v>
      </c>
      <c r="L342" s="273"/>
      <c r="M342" s="238">
        <v>1.0665</v>
      </c>
      <c r="N342" s="269" t="s">
        <v>1819</v>
      </c>
      <c r="O342" s="269" t="s">
        <v>82</v>
      </c>
      <c r="P342" s="269" t="s">
        <v>1820</v>
      </c>
      <c r="Q342" s="269"/>
      <c r="R342" s="274">
        <v>1010300939</v>
      </c>
      <c r="S342" s="238">
        <v>373</v>
      </c>
      <c r="T342" s="269" t="s">
        <v>266</v>
      </c>
      <c r="U342" s="269">
        <v>300</v>
      </c>
      <c r="V342" s="275">
        <v>300</v>
      </c>
      <c r="W342" s="269">
        <v>0</v>
      </c>
      <c r="X342" s="276">
        <v>26573</v>
      </c>
      <c r="Y342" s="293"/>
      <c r="Z342" s="277">
        <v>131819.16</v>
      </c>
      <c r="AA342" s="277"/>
      <c r="AB342" s="278">
        <v>131819.16</v>
      </c>
      <c r="AC342" s="278">
        <v>131819.16</v>
      </c>
      <c r="AD342" s="278">
        <v>0</v>
      </c>
      <c r="AE342" s="278">
        <v>0</v>
      </c>
      <c r="AF342" s="278">
        <v>439.3972</v>
      </c>
      <c r="AG342" s="278">
        <v>439.3972</v>
      </c>
      <c r="AH342" s="278">
        <v>0</v>
      </c>
      <c r="AI342" s="279">
        <v>439.3972</v>
      </c>
      <c r="AJ342" s="277"/>
      <c r="AK342" s="280" t="e">
        <v>#REF!</v>
      </c>
      <c r="AL342" s="280" t="e">
        <v>#REF!</v>
      </c>
      <c r="AM342" s="281">
        <v>0</v>
      </c>
      <c r="AN342" s="281">
        <v>0</v>
      </c>
      <c r="AO342" s="281">
        <v>0</v>
      </c>
      <c r="AP342" s="282">
        <v>0</v>
      </c>
      <c r="AQ342" s="282">
        <v>0</v>
      </c>
      <c r="AR342" s="282">
        <v>0</v>
      </c>
      <c r="AS342" s="282">
        <v>0</v>
      </c>
      <c r="AT342" s="282">
        <v>0</v>
      </c>
      <c r="AU342" s="282">
        <v>0</v>
      </c>
      <c r="AV342" s="282">
        <v>0</v>
      </c>
      <c r="AW342" s="282">
        <v>0</v>
      </c>
      <c r="AX342" s="282">
        <v>0</v>
      </c>
      <c r="AY342" s="282">
        <v>0</v>
      </c>
      <c r="AZ342" s="282">
        <v>0</v>
      </c>
      <c r="BA342" s="282">
        <v>0</v>
      </c>
      <c r="BB342" s="281">
        <v>0</v>
      </c>
      <c r="BC342" s="281">
        <v>0</v>
      </c>
      <c r="BD342" s="283"/>
      <c r="BE342" s="284">
        <v>0.02</v>
      </c>
      <c r="BF342" s="280">
        <v>0</v>
      </c>
      <c r="BG342" s="285"/>
      <c r="BH342" s="286"/>
      <c r="BI342" s="285"/>
      <c r="BJ342" s="280">
        <v>0</v>
      </c>
      <c r="BK342" s="280">
        <v>0</v>
      </c>
      <c r="BL342" s="283"/>
      <c r="BM342" s="287">
        <v>0</v>
      </c>
      <c r="BN342" s="280">
        <v>0</v>
      </c>
      <c r="BO342" s="280">
        <v>0</v>
      </c>
      <c r="BP342" s="280" t="e">
        <v>#REF!</v>
      </c>
      <c r="BQ342" s="288" t="e">
        <v>#REF!</v>
      </c>
      <c r="BR342" s="289"/>
      <c r="BS342" s="290" t="e">
        <v>#REF!</v>
      </c>
      <c r="BU342" s="304"/>
      <c r="BV342" s="291">
        <v>0</v>
      </c>
      <c r="BW342" s="292">
        <v>0</v>
      </c>
      <c r="BX342" s="238" t="s">
        <v>859</v>
      </c>
      <c r="BY342" s="435">
        <f t="shared" si="10"/>
        <v>1</v>
      </c>
      <c r="BZ342" s="435">
        <v>1</v>
      </c>
      <c r="CA342" s="436">
        <f t="shared" si="11"/>
        <v>0</v>
      </c>
    </row>
    <row r="343" spans="1:79" s="268" customFormat="1" ht="47.25">
      <c r="A343" s="269">
        <v>330</v>
      </c>
      <c r="B343" s="269" t="s">
        <v>862</v>
      </c>
      <c r="C343" s="269" t="s">
        <v>95</v>
      </c>
      <c r="D343" s="271" t="s">
        <v>863</v>
      </c>
      <c r="E343" s="272">
        <v>41058</v>
      </c>
      <c r="F343" s="238"/>
      <c r="G343" s="238"/>
      <c r="H343" s="272">
        <v>40909</v>
      </c>
      <c r="I343" s="272">
        <v>50405</v>
      </c>
      <c r="J343" s="269"/>
      <c r="K343" s="269" t="s">
        <v>1821</v>
      </c>
      <c r="L343" s="273"/>
      <c r="M343" s="238">
        <v>0.14499999999999999</v>
      </c>
      <c r="N343" s="269" t="s">
        <v>1822</v>
      </c>
      <c r="O343" s="269" t="s">
        <v>82</v>
      </c>
      <c r="P343" s="269" t="s">
        <v>1823</v>
      </c>
      <c r="Q343" s="269"/>
      <c r="R343" s="274">
        <v>1010300940</v>
      </c>
      <c r="S343" s="238">
        <v>374</v>
      </c>
      <c r="T343" s="269" t="s">
        <v>266</v>
      </c>
      <c r="U343" s="269">
        <v>300</v>
      </c>
      <c r="V343" s="275">
        <v>300</v>
      </c>
      <c r="W343" s="269">
        <v>0</v>
      </c>
      <c r="X343" s="276">
        <v>26573</v>
      </c>
      <c r="Y343" s="293"/>
      <c r="Z343" s="277">
        <v>20916.669999999998</v>
      </c>
      <c r="AA343" s="277"/>
      <c r="AB343" s="278">
        <v>20916.669999999998</v>
      </c>
      <c r="AC343" s="278">
        <v>20916.669999999998</v>
      </c>
      <c r="AD343" s="278">
        <v>0</v>
      </c>
      <c r="AE343" s="278">
        <v>0</v>
      </c>
      <c r="AF343" s="278">
        <v>69.722233333333321</v>
      </c>
      <c r="AG343" s="278">
        <v>69.722233333333321</v>
      </c>
      <c r="AH343" s="278">
        <v>0</v>
      </c>
      <c r="AI343" s="279">
        <v>69.722233333333321</v>
      </c>
      <c r="AJ343" s="277"/>
      <c r="AK343" s="280" t="e">
        <v>#REF!</v>
      </c>
      <c r="AL343" s="280" t="e">
        <v>#REF!</v>
      </c>
      <c r="AM343" s="281">
        <v>0</v>
      </c>
      <c r="AN343" s="281">
        <v>0</v>
      </c>
      <c r="AO343" s="281">
        <v>0</v>
      </c>
      <c r="AP343" s="282">
        <v>0</v>
      </c>
      <c r="AQ343" s="282">
        <v>0</v>
      </c>
      <c r="AR343" s="282">
        <v>0</v>
      </c>
      <c r="AS343" s="282">
        <v>0</v>
      </c>
      <c r="AT343" s="282">
        <v>0</v>
      </c>
      <c r="AU343" s="282">
        <v>0</v>
      </c>
      <c r="AV343" s="282">
        <v>0</v>
      </c>
      <c r="AW343" s="282">
        <v>0</v>
      </c>
      <c r="AX343" s="282">
        <v>0</v>
      </c>
      <c r="AY343" s="282">
        <v>0</v>
      </c>
      <c r="AZ343" s="282">
        <v>0</v>
      </c>
      <c r="BA343" s="282">
        <v>0</v>
      </c>
      <c r="BB343" s="281">
        <v>0</v>
      </c>
      <c r="BC343" s="281">
        <v>0</v>
      </c>
      <c r="BD343" s="283"/>
      <c r="BE343" s="284">
        <v>0.02</v>
      </c>
      <c r="BF343" s="280">
        <v>0</v>
      </c>
      <c r="BG343" s="285"/>
      <c r="BH343" s="286"/>
      <c r="BI343" s="285"/>
      <c r="BJ343" s="280">
        <v>0</v>
      </c>
      <c r="BK343" s="280">
        <v>0</v>
      </c>
      <c r="BL343" s="283"/>
      <c r="BM343" s="287">
        <v>0</v>
      </c>
      <c r="BN343" s="280">
        <v>0</v>
      </c>
      <c r="BO343" s="280">
        <v>0</v>
      </c>
      <c r="BP343" s="280" t="e">
        <v>#REF!</v>
      </c>
      <c r="BQ343" s="288" t="e">
        <v>#REF!</v>
      </c>
      <c r="BR343" s="289"/>
      <c r="BS343" s="290" t="e">
        <v>#REF!</v>
      </c>
      <c r="BU343" s="304"/>
      <c r="BV343" s="291">
        <v>0</v>
      </c>
      <c r="BW343" s="292">
        <v>0</v>
      </c>
      <c r="BX343" s="238" t="s">
        <v>859</v>
      </c>
      <c r="BY343" s="435">
        <f t="shared" si="10"/>
        <v>1</v>
      </c>
      <c r="BZ343" s="435">
        <v>1</v>
      </c>
      <c r="CA343" s="436">
        <f t="shared" si="11"/>
        <v>0</v>
      </c>
    </row>
    <row r="344" spans="1:79" s="268" customFormat="1" ht="47.25">
      <c r="A344" s="269">
        <v>331</v>
      </c>
      <c r="B344" s="269" t="s">
        <v>862</v>
      </c>
      <c r="C344" s="269" t="s">
        <v>95</v>
      </c>
      <c r="D344" s="271" t="s">
        <v>863</v>
      </c>
      <c r="E344" s="272">
        <v>41058</v>
      </c>
      <c r="F344" s="238"/>
      <c r="G344" s="238"/>
      <c r="H344" s="272">
        <v>40909</v>
      </c>
      <c r="I344" s="272">
        <v>50405</v>
      </c>
      <c r="J344" s="269"/>
      <c r="K344" s="269" t="s">
        <v>1824</v>
      </c>
      <c r="L344" s="273"/>
      <c r="M344" s="238">
        <v>0.26800000000000002</v>
      </c>
      <c r="N344" s="269" t="s">
        <v>1779</v>
      </c>
      <c r="O344" s="269" t="s">
        <v>82</v>
      </c>
      <c r="P344" s="269" t="s">
        <v>1780</v>
      </c>
      <c r="Q344" s="269"/>
      <c r="R344" s="274">
        <v>1010300941</v>
      </c>
      <c r="S344" s="238">
        <v>375</v>
      </c>
      <c r="T344" s="269" t="s">
        <v>266</v>
      </c>
      <c r="U344" s="269">
        <v>300</v>
      </c>
      <c r="V344" s="275">
        <v>300</v>
      </c>
      <c r="W344" s="269">
        <v>0</v>
      </c>
      <c r="X344" s="276">
        <v>26573</v>
      </c>
      <c r="Y344" s="293"/>
      <c r="Z344" s="277">
        <v>39295.980000000003</v>
      </c>
      <c r="AA344" s="277"/>
      <c r="AB344" s="278">
        <v>39295.980000000003</v>
      </c>
      <c r="AC344" s="278">
        <v>39295.980000000003</v>
      </c>
      <c r="AD344" s="278">
        <v>0</v>
      </c>
      <c r="AE344" s="278">
        <v>0</v>
      </c>
      <c r="AF344" s="278">
        <v>130.98660000000001</v>
      </c>
      <c r="AG344" s="278">
        <v>130.98660000000001</v>
      </c>
      <c r="AH344" s="278">
        <v>0</v>
      </c>
      <c r="AI344" s="279">
        <v>130.98660000000001</v>
      </c>
      <c r="AJ344" s="277"/>
      <c r="AK344" s="280" t="e">
        <v>#REF!</v>
      </c>
      <c r="AL344" s="280" t="e">
        <v>#REF!</v>
      </c>
      <c r="AM344" s="281">
        <v>0</v>
      </c>
      <c r="AN344" s="281">
        <v>0</v>
      </c>
      <c r="AO344" s="281">
        <v>0</v>
      </c>
      <c r="AP344" s="282">
        <v>0</v>
      </c>
      <c r="AQ344" s="282">
        <v>0</v>
      </c>
      <c r="AR344" s="282">
        <v>0</v>
      </c>
      <c r="AS344" s="282">
        <v>0</v>
      </c>
      <c r="AT344" s="282">
        <v>0</v>
      </c>
      <c r="AU344" s="282">
        <v>0</v>
      </c>
      <c r="AV344" s="282">
        <v>0</v>
      </c>
      <c r="AW344" s="282">
        <v>0</v>
      </c>
      <c r="AX344" s="282">
        <v>0</v>
      </c>
      <c r="AY344" s="282">
        <v>0</v>
      </c>
      <c r="AZ344" s="282">
        <v>0</v>
      </c>
      <c r="BA344" s="282">
        <v>0</v>
      </c>
      <c r="BB344" s="281">
        <v>0</v>
      </c>
      <c r="BC344" s="281">
        <v>0</v>
      </c>
      <c r="BD344" s="283"/>
      <c r="BE344" s="284">
        <v>0.02</v>
      </c>
      <c r="BF344" s="280">
        <v>0</v>
      </c>
      <c r="BG344" s="285"/>
      <c r="BH344" s="286"/>
      <c r="BI344" s="285"/>
      <c r="BJ344" s="280">
        <v>0</v>
      </c>
      <c r="BK344" s="280">
        <v>0</v>
      </c>
      <c r="BL344" s="283"/>
      <c r="BM344" s="287">
        <v>0</v>
      </c>
      <c r="BN344" s="280">
        <v>0</v>
      </c>
      <c r="BO344" s="280">
        <v>0</v>
      </c>
      <c r="BP344" s="280" t="e">
        <v>#REF!</v>
      </c>
      <c r="BQ344" s="288" t="e">
        <v>#REF!</v>
      </c>
      <c r="BR344" s="289"/>
      <c r="BS344" s="290" t="e">
        <v>#REF!</v>
      </c>
      <c r="BU344" s="304"/>
      <c r="BV344" s="291">
        <v>0</v>
      </c>
      <c r="BW344" s="292">
        <v>0</v>
      </c>
      <c r="BX344" s="238" t="s">
        <v>859</v>
      </c>
      <c r="BY344" s="435">
        <f t="shared" si="10"/>
        <v>1</v>
      </c>
      <c r="BZ344" s="435">
        <v>1</v>
      </c>
      <c r="CA344" s="436">
        <f t="shared" si="11"/>
        <v>0</v>
      </c>
    </row>
    <row r="345" spans="1:79" s="268" customFormat="1" ht="47.25">
      <c r="A345" s="269">
        <v>332</v>
      </c>
      <c r="B345" s="269" t="s">
        <v>862</v>
      </c>
      <c r="C345" s="269" t="s">
        <v>95</v>
      </c>
      <c r="D345" s="271" t="s">
        <v>863</v>
      </c>
      <c r="E345" s="272">
        <v>41058</v>
      </c>
      <c r="F345" s="238"/>
      <c r="G345" s="238"/>
      <c r="H345" s="272">
        <v>40909</v>
      </c>
      <c r="I345" s="272">
        <v>50405</v>
      </c>
      <c r="J345" s="269"/>
      <c r="K345" s="269" t="s">
        <v>1825</v>
      </c>
      <c r="L345" s="273"/>
      <c r="M345" s="238">
        <v>0.26800000000000002</v>
      </c>
      <c r="N345" s="269" t="s">
        <v>1826</v>
      </c>
      <c r="O345" s="269" t="s">
        <v>82</v>
      </c>
      <c r="P345" s="269" t="s">
        <v>1780</v>
      </c>
      <c r="Q345" s="269"/>
      <c r="R345" s="274">
        <v>1010300942</v>
      </c>
      <c r="S345" s="238">
        <v>376</v>
      </c>
      <c r="T345" s="269" t="s">
        <v>266</v>
      </c>
      <c r="U345" s="269">
        <v>300</v>
      </c>
      <c r="V345" s="275">
        <v>300</v>
      </c>
      <c r="W345" s="269">
        <v>0</v>
      </c>
      <c r="X345" s="276">
        <v>32112</v>
      </c>
      <c r="Y345" s="293"/>
      <c r="Z345" s="277">
        <v>47958.31</v>
      </c>
      <c r="AA345" s="277"/>
      <c r="AB345" s="278">
        <v>47958.31</v>
      </c>
      <c r="AC345" s="278">
        <v>47958.31</v>
      </c>
      <c r="AD345" s="278">
        <v>0</v>
      </c>
      <c r="AE345" s="278">
        <v>0</v>
      </c>
      <c r="AF345" s="278">
        <v>159.86103333333332</v>
      </c>
      <c r="AG345" s="278">
        <v>159.86103333333332</v>
      </c>
      <c r="AH345" s="278">
        <v>0</v>
      </c>
      <c r="AI345" s="279">
        <v>159.86103333333332</v>
      </c>
      <c r="AJ345" s="277"/>
      <c r="AK345" s="280" t="e">
        <v>#REF!</v>
      </c>
      <c r="AL345" s="280" t="e">
        <v>#REF!</v>
      </c>
      <c r="AM345" s="281">
        <v>0</v>
      </c>
      <c r="AN345" s="281">
        <v>0</v>
      </c>
      <c r="AO345" s="281">
        <v>0</v>
      </c>
      <c r="AP345" s="282">
        <v>0</v>
      </c>
      <c r="AQ345" s="282">
        <v>0</v>
      </c>
      <c r="AR345" s="282">
        <v>0</v>
      </c>
      <c r="AS345" s="282">
        <v>0</v>
      </c>
      <c r="AT345" s="282">
        <v>0</v>
      </c>
      <c r="AU345" s="282">
        <v>0</v>
      </c>
      <c r="AV345" s="282">
        <v>0</v>
      </c>
      <c r="AW345" s="282">
        <v>0</v>
      </c>
      <c r="AX345" s="282">
        <v>0</v>
      </c>
      <c r="AY345" s="282">
        <v>0</v>
      </c>
      <c r="AZ345" s="282">
        <v>0</v>
      </c>
      <c r="BA345" s="282">
        <v>0</v>
      </c>
      <c r="BB345" s="281">
        <v>0</v>
      </c>
      <c r="BC345" s="281">
        <v>0</v>
      </c>
      <c r="BD345" s="283"/>
      <c r="BE345" s="284">
        <v>0.02</v>
      </c>
      <c r="BF345" s="280">
        <v>0</v>
      </c>
      <c r="BG345" s="285"/>
      <c r="BH345" s="286"/>
      <c r="BI345" s="285"/>
      <c r="BJ345" s="280">
        <v>0</v>
      </c>
      <c r="BK345" s="280">
        <v>0</v>
      </c>
      <c r="BL345" s="283"/>
      <c r="BM345" s="287">
        <v>0</v>
      </c>
      <c r="BN345" s="280">
        <v>0</v>
      </c>
      <c r="BO345" s="280">
        <v>0</v>
      </c>
      <c r="BP345" s="280" t="e">
        <v>#REF!</v>
      </c>
      <c r="BQ345" s="288" t="e">
        <v>#REF!</v>
      </c>
      <c r="BR345" s="289"/>
      <c r="BS345" s="290" t="e">
        <v>#REF!</v>
      </c>
      <c r="BU345" s="304"/>
      <c r="BV345" s="291">
        <v>0</v>
      </c>
      <c r="BW345" s="292">
        <v>0</v>
      </c>
      <c r="BX345" s="238" t="s">
        <v>859</v>
      </c>
      <c r="BY345" s="435">
        <f t="shared" si="10"/>
        <v>1</v>
      </c>
      <c r="BZ345" s="435">
        <v>1</v>
      </c>
      <c r="CA345" s="436">
        <f t="shared" si="11"/>
        <v>0</v>
      </c>
    </row>
    <row r="346" spans="1:79" s="268" customFormat="1" ht="47.25">
      <c r="A346" s="269">
        <v>333</v>
      </c>
      <c r="B346" s="269" t="s">
        <v>862</v>
      </c>
      <c r="C346" s="269" t="s">
        <v>95</v>
      </c>
      <c r="D346" s="271" t="s">
        <v>863</v>
      </c>
      <c r="E346" s="272">
        <v>41058</v>
      </c>
      <c r="F346" s="238"/>
      <c r="G346" s="238"/>
      <c r="H346" s="272">
        <v>40909</v>
      </c>
      <c r="I346" s="272">
        <v>50405</v>
      </c>
      <c r="J346" s="269"/>
      <c r="K346" s="269" t="s">
        <v>1827</v>
      </c>
      <c r="L346" s="273"/>
      <c r="M346" s="238">
        <v>3.78</v>
      </c>
      <c r="N346" s="269" t="s">
        <v>1828</v>
      </c>
      <c r="O346" s="269" t="s">
        <v>82</v>
      </c>
      <c r="P346" s="269" t="s">
        <v>1829</v>
      </c>
      <c r="Q346" s="269"/>
      <c r="R346" s="274">
        <v>1010300943</v>
      </c>
      <c r="S346" s="238">
        <v>377</v>
      </c>
      <c r="T346" s="269" t="s">
        <v>168</v>
      </c>
      <c r="U346" s="269">
        <v>180</v>
      </c>
      <c r="V346" s="275">
        <v>180</v>
      </c>
      <c r="W346" s="269">
        <v>0</v>
      </c>
      <c r="X346" s="276">
        <v>25720</v>
      </c>
      <c r="Y346" s="293"/>
      <c r="Z346" s="277">
        <v>6602535.0300000003</v>
      </c>
      <c r="AA346" s="277"/>
      <c r="AB346" s="278">
        <v>6602535.0300000003</v>
      </c>
      <c r="AC346" s="278">
        <v>6602535.0300000003</v>
      </c>
      <c r="AD346" s="278">
        <v>0</v>
      </c>
      <c r="AE346" s="278">
        <v>0</v>
      </c>
      <c r="AF346" s="278">
        <v>36680.750166666665</v>
      </c>
      <c r="AG346" s="278">
        <v>36680.750166666665</v>
      </c>
      <c r="AH346" s="278">
        <v>0</v>
      </c>
      <c r="AI346" s="279">
        <v>36680.750166666665</v>
      </c>
      <c r="AJ346" s="277"/>
      <c r="AK346" s="280" t="e">
        <v>#REF!</v>
      </c>
      <c r="AL346" s="280" t="e">
        <v>#REF!</v>
      </c>
      <c r="AM346" s="281">
        <v>0</v>
      </c>
      <c r="AN346" s="281">
        <v>0</v>
      </c>
      <c r="AO346" s="281">
        <v>0</v>
      </c>
      <c r="AP346" s="282">
        <v>0</v>
      </c>
      <c r="AQ346" s="282">
        <v>0</v>
      </c>
      <c r="AR346" s="282">
        <v>0</v>
      </c>
      <c r="AS346" s="282">
        <v>0</v>
      </c>
      <c r="AT346" s="282">
        <v>0</v>
      </c>
      <c r="AU346" s="282">
        <v>0</v>
      </c>
      <c r="AV346" s="282">
        <v>0</v>
      </c>
      <c r="AW346" s="282">
        <v>0</v>
      </c>
      <c r="AX346" s="282">
        <v>0</v>
      </c>
      <c r="AY346" s="282">
        <v>0</v>
      </c>
      <c r="AZ346" s="282">
        <v>0</v>
      </c>
      <c r="BA346" s="282">
        <v>0</v>
      </c>
      <c r="BB346" s="281">
        <v>0</v>
      </c>
      <c r="BC346" s="281">
        <v>0</v>
      </c>
      <c r="BD346" s="283"/>
      <c r="BE346" s="284">
        <v>0.02</v>
      </c>
      <c r="BF346" s="280">
        <v>0</v>
      </c>
      <c r="BG346" s="285"/>
      <c r="BH346" s="286"/>
      <c r="BI346" s="285"/>
      <c r="BJ346" s="280">
        <v>0</v>
      </c>
      <c r="BK346" s="280">
        <v>0</v>
      </c>
      <c r="BL346" s="283"/>
      <c r="BM346" s="287">
        <v>0</v>
      </c>
      <c r="BN346" s="280">
        <v>0</v>
      </c>
      <c r="BO346" s="280">
        <v>0</v>
      </c>
      <c r="BP346" s="280" t="e">
        <v>#REF!</v>
      </c>
      <c r="BQ346" s="288" t="e">
        <v>#REF!</v>
      </c>
      <c r="BR346" s="289"/>
      <c r="BS346" s="290" t="e">
        <v>#REF!</v>
      </c>
      <c r="BU346" s="304"/>
      <c r="BV346" s="291">
        <v>0</v>
      </c>
      <c r="BW346" s="292">
        <v>0</v>
      </c>
      <c r="BX346" s="238" t="s">
        <v>859</v>
      </c>
      <c r="BY346" s="435">
        <f t="shared" si="10"/>
        <v>1</v>
      </c>
      <c r="BZ346" s="435">
        <v>1</v>
      </c>
      <c r="CA346" s="436">
        <f t="shared" si="11"/>
        <v>0</v>
      </c>
    </row>
    <row r="347" spans="1:79" s="268" customFormat="1" ht="47.25">
      <c r="A347" s="269">
        <v>334</v>
      </c>
      <c r="B347" s="269" t="s">
        <v>862</v>
      </c>
      <c r="C347" s="269" t="s">
        <v>95</v>
      </c>
      <c r="D347" s="271" t="s">
        <v>863</v>
      </c>
      <c r="E347" s="272">
        <v>41058</v>
      </c>
      <c r="F347" s="238"/>
      <c r="G347" s="238"/>
      <c r="H347" s="272">
        <v>40909</v>
      </c>
      <c r="I347" s="272">
        <v>50405</v>
      </c>
      <c r="J347" s="269"/>
      <c r="K347" s="269" t="s">
        <v>1830</v>
      </c>
      <c r="L347" s="273"/>
      <c r="M347" s="238">
        <v>0.26800000000000002</v>
      </c>
      <c r="N347" s="269" t="s">
        <v>1779</v>
      </c>
      <c r="O347" s="269" t="s">
        <v>82</v>
      </c>
      <c r="P347" s="269" t="s">
        <v>1780</v>
      </c>
      <c r="Q347" s="269"/>
      <c r="R347" s="274">
        <v>1010300944</v>
      </c>
      <c r="S347" s="238">
        <v>378</v>
      </c>
      <c r="T347" s="269" t="s">
        <v>266</v>
      </c>
      <c r="U347" s="269">
        <v>300</v>
      </c>
      <c r="V347" s="275">
        <v>300</v>
      </c>
      <c r="W347" s="269">
        <v>0</v>
      </c>
      <c r="X347" s="276">
        <v>26696</v>
      </c>
      <c r="Y347" s="293"/>
      <c r="Z347" s="277">
        <v>89721.05</v>
      </c>
      <c r="AA347" s="277"/>
      <c r="AB347" s="278">
        <v>89721.05</v>
      </c>
      <c r="AC347" s="278">
        <v>89721.05</v>
      </c>
      <c r="AD347" s="278">
        <v>0</v>
      </c>
      <c r="AE347" s="278">
        <v>0</v>
      </c>
      <c r="AF347" s="278">
        <v>299.07016666666669</v>
      </c>
      <c r="AG347" s="278">
        <v>299.07016666666669</v>
      </c>
      <c r="AH347" s="278">
        <v>0</v>
      </c>
      <c r="AI347" s="279">
        <v>299.07016666666669</v>
      </c>
      <c r="AJ347" s="277"/>
      <c r="AK347" s="280" t="e">
        <v>#REF!</v>
      </c>
      <c r="AL347" s="280" t="e">
        <v>#REF!</v>
      </c>
      <c r="AM347" s="281">
        <v>0</v>
      </c>
      <c r="AN347" s="281">
        <v>0</v>
      </c>
      <c r="AO347" s="281">
        <v>0</v>
      </c>
      <c r="AP347" s="282">
        <v>0</v>
      </c>
      <c r="AQ347" s="282">
        <v>0</v>
      </c>
      <c r="AR347" s="282">
        <v>0</v>
      </c>
      <c r="AS347" s="282">
        <v>0</v>
      </c>
      <c r="AT347" s="282">
        <v>0</v>
      </c>
      <c r="AU347" s="282">
        <v>0</v>
      </c>
      <c r="AV347" s="282">
        <v>0</v>
      </c>
      <c r="AW347" s="282">
        <v>0</v>
      </c>
      <c r="AX347" s="282">
        <v>0</v>
      </c>
      <c r="AY347" s="282">
        <v>0</v>
      </c>
      <c r="AZ347" s="282">
        <v>0</v>
      </c>
      <c r="BA347" s="282">
        <v>0</v>
      </c>
      <c r="BB347" s="281">
        <v>0</v>
      </c>
      <c r="BC347" s="281">
        <v>0</v>
      </c>
      <c r="BD347" s="283"/>
      <c r="BE347" s="284">
        <v>0.02</v>
      </c>
      <c r="BF347" s="280">
        <v>0</v>
      </c>
      <c r="BG347" s="285"/>
      <c r="BH347" s="286"/>
      <c r="BI347" s="285"/>
      <c r="BJ347" s="280">
        <v>0</v>
      </c>
      <c r="BK347" s="280">
        <v>0</v>
      </c>
      <c r="BL347" s="283"/>
      <c r="BM347" s="287">
        <v>0</v>
      </c>
      <c r="BN347" s="280">
        <v>0</v>
      </c>
      <c r="BO347" s="280">
        <v>0</v>
      </c>
      <c r="BP347" s="280" t="e">
        <v>#REF!</v>
      </c>
      <c r="BQ347" s="288" t="e">
        <v>#REF!</v>
      </c>
      <c r="BR347" s="289"/>
      <c r="BS347" s="290" t="e">
        <v>#REF!</v>
      </c>
      <c r="BU347" s="304"/>
      <c r="BV347" s="291">
        <v>0</v>
      </c>
      <c r="BW347" s="292">
        <v>0</v>
      </c>
      <c r="BX347" s="238" t="s">
        <v>859</v>
      </c>
      <c r="BY347" s="435">
        <f t="shared" si="10"/>
        <v>1</v>
      </c>
      <c r="BZ347" s="435">
        <v>1</v>
      </c>
      <c r="CA347" s="436">
        <f t="shared" si="11"/>
        <v>0</v>
      </c>
    </row>
    <row r="348" spans="1:79" s="268" customFormat="1" ht="47.25">
      <c r="A348" s="269">
        <v>335</v>
      </c>
      <c r="B348" s="269" t="s">
        <v>862</v>
      </c>
      <c r="C348" s="269" t="s">
        <v>95</v>
      </c>
      <c r="D348" s="271" t="s">
        <v>863</v>
      </c>
      <c r="E348" s="272">
        <v>41058</v>
      </c>
      <c r="F348" s="238"/>
      <c r="G348" s="238"/>
      <c r="H348" s="272">
        <v>40909</v>
      </c>
      <c r="I348" s="272">
        <v>50405</v>
      </c>
      <c r="J348" s="269"/>
      <c r="K348" s="269" t="s">
        <v>1831</v>
      </c>
      <c r="L348" s="273"/>
      <c r="M348" s="238">
        <v>0.23749999999999999</v>
      </c>
      <c r="N348" s="269" t="s">
        <v>1816</v>
      </c>
      <c r="O348" s="269" t="s">
        <v>82</v>
      </c>
      <c r="P348" s="269" t="s">
        <v>1817</v>
      </c>
      <c r="Q348" s="269"/>
      <c r="R348" s="274">
        <v>1010300945</v>
      </c>
      <c r="S348" s="238">
        <v>379</v>
      </c>
      <c r="T348" s="269" t="s">
        <v>266</v>
      </c>
      <c r="U348" s="269">
        <v>300</v>
      </c>
      <c r="V348" s="275">
        <v>300</v>
      </c>
      <c r="W348" s="269">
        <v>0</v>
      </c>
      <c r="X348" s="276">
        <v>26573</v>
      </c>
      <c r="Y348" s="293"/>
      <c r="Z348" s="277">
        <v>77426.990000000005</v>
      </c>
      <c r="AA348" s="277"/>
      <c r="AB348" s="278">
        <v>77426.990000000005</v>
      </c>
      <c r="AC348" s="278">
        <v>77426.990000000005</v>
      </c>
      <c r="AD348" s="278">
        <v>0</v>
      </c>
      <c r="AE348" s="278">
        <v>0</v>
      </c>
      <c r="AF348" s="278">
        <v>258.08996666666667</v>
      </c>
      <c r="AG348" s="278">
        <v>258.08996666666667</v>
      </c>
      <c r="AH348" s="278">
        <v>0</v>
      </c>
      <c r="AI348" s="279">
        <v>258.08996666666667</v>
      </c>
      <c r="AJ348" s="277"/>
      <c r="AK348" s="280" t="e">
        <v>#REF!</v>
      </c>
      <c r="AL348" s="280" t="e">
        <v>#REF!</v>
      </c>
      <c r="AM348" s="281">
        <v>0</v>
      </c>
      <c r="AN348" s="281">
        <v>0</v>
      </c>
      <c r="AO348" s="281">
        <v>0</v>
      </c>
      <c r="AP348" s="282">
        <v>0</v>
      </c>
      <c r="AQ348" s="282">
        <v>0</v>
      </c>
      <c r="AR348" s="282">
        <v>0</v>
      </c>
      <c r="AS348" s="282">
        <v>0</v>
      </c>
      <c r="AT348" s="282">
        <v>0</v>
      </c>
      <c r="AU348" s="282">
        <v>0</v>
      </c>
      <c r="AV348" s="282">
        <v>0</v>
      </c>
      <c r="AW348" s="282">
        <v>0</v>
      </c>
      <c r="AX348" s="282">
        <v>0</v>
      </c>
      <c r="AY348" s="282">
        <v>0</v>
      </c>
      <c r="AZ348" s="282">
        <v>0</v>
      </c>
      <c r="BA348" s="282">
        <v>0</v>
      </c>
      <c r="BB348" s="281">
        <v>0</v>
      </c>
      <c r="BC348" s="281">
        <v>0</v>
      </c>
      <c r="BD348" s="283"/>
      <c r="BE348" s="284">
        <v>0.02</v>
      </c>
      <c r="BF348" s="280">
        <v>0</v>
      </c>
      <c r="BG348" s="285"/>
      <c r="BH348" s="286"/>
      <c r="BI348" s="285"/>
      <c r="BJ348" s="280">
        <v>0</v>
      </c>
      <c r="BK348" s="280">
        <v>0</v>
      </c>
      <c r="BL348" s="283"/>
      <c r="BM348" s="287">
        <v>0</v>
      </c>
      <c r="BN348" s="280">
        <v>0</v>
      </c>
      <c r="BO348" s="280">
        <v>0</v>
      </c>
      <c r="BP348" s="280" t="e">
        <v>#REF!</v>
      </c>
      <c r="BQ348" s="288" t="e">
        <v>#REF!</v>
      </c>
      <c r="BR348" s="289"/>
      <c r="BS348" s="290" t="e">
        <v>#REF!</v>
      </c>
      <c r="BU348" s="304"/>
      <c r="BV348" s="291">
        <v>0</v>
      </c>
      <c r="BW348" s="292">
        <v>0</v>
      </c>
      <c r="BX348" s="238" t="s">
        <v>859</v>
      </c>
      <c r="BY348" s="435">
        <f t="shared" si="10"/>
        <v>1</v>
      </c>
      <c r="BZ348" s="435">
        <v>1</v>
      </c>
      <c r="CA348" s="436">
        <f t="shared" si="11"/>
        <v>0</v>
      </c>
    </row>
    <row r="349" spans="1:79" s="268" customFormat="1" ht="47.25">
      <c r="A349" s="269">
        <v>336</v>
      </c>
      <c r="B349" s="269" t="s">
        <v>862</v>
      </c>
      <c r="C349" s="269" t="s">
        <v>95</v>
      </c>
      <c r="D349" s="271" t="s">
        <v>863</v>
      </c>
      <c r="E349" s="272">
        <v>41058</v>
      </c>
      <c r="F349" s="238"/>
      <c r="G349" s="238"/>
      <c r="H349" s="272">
        <v>40909</v>
      </c>
      <c r="I349" s="272">
        <v>50405</v>
      </c>
      <c r="J349" s="269"/>
      <c r="K349" s="269" t="s">
        <v>1832</v>
      </c>
      <c r="L349" s="273"/>
      <c r="M349" s="238">
        <v>0.26800000000000002</v>
      </c>
      <c r="N349" s="269" t="s">
        <v>1779</v>
      </c>
      <c r="O349" s="269" t="s">
        <v>82</v>
      </c>
      <c r="P349" s="269" t="s">
        <v>1780</v>
      </c>
      <c r="Q349" s="269"/>
      <c r="R349" s="274">
        <v>1010300956</v>
      </c>
      <c r="S349" s="238">
        <v>380</v>
      </c>
      <c r="T349" s="269" t="s">
        <v>266</v>
      </c>
      <c r="U349" s="269">
        <v>300</v>
      </c>
      <c r="V349" s="275">
        <v>300</v>
      </c>
      <c r="W349" s="269">
        <v>0</v>
      </c>
      <c r="X349" s="276">
        <v>26999</v>
      </c>
      <c r="Y349" s="293"/>
      <c r="Z349" s="277">
        <v>67780.61</v>
      </c>
      <c r="AA349" s="277"/>
      <c r="AB349" s="278">
        <v>67780.61</v>
      </c>
      <c r="AC349" s="278">
        <v>67780.61</v>
      </c>
      <c r="AD349" s="278">
        <v>0</v>
      </c>
      <c r="AE349" s="278">
        <v>0</v>
      </c>
      <c r="AF349" s="278">
        <v>225.93536666666668</v>
      </c>
      <c r="AG349" s="278">
        <v>225.93536666666668</v>
      </c>
      <c r="AH349" s="278">
        <v>0</v>
      </c>
      <c r="AI349" s="279">
        <v>225.93536666666668</v>
      </c>
      <c r="AJ349" s="277"/>
      <c r="AK349" s="280" t="e">
        <v>#REF!</v>
      </c>
      <c r="AL349" s="280" t="e">
        <v>#REF!</v>
      </c>
      <c r="AM349" s="281">
        <v>0</v>
      </c>
      <c r="AN349" s="281">
        <v>0</v>
      </c>
      <c r="AO349" s="281">
        <v>0</v>
      </c>
      <c r="AP349" s="282">
        <v>0</v>
      </c>
      <c r="AQ349" s="282">
        <v>0</v>
      </c>
      <c r="AR349" s="282">
        <v>0</v>
      </c>
      <c r="AS349" s="282">
        <v>0</v>
      </c>
      <c r="AT349" s="282">
        <v>0</v>
      </c>
      <c r="AU349" s="282">
        <v>0</v>
      </c>
      <c r="AV349" s="282">
        <v>0</v>
      </c>
      <c r="AW349" s="282">
        <v>0</v>
      </c>
      <c r="AX349" s="282">
        <v>0</v>
      </c>
      <c r="AY349" s="282">
        <v>0</v>
      </c>
      <c r="AZ349" s="282">
        <v>0</v>
      </c>
      <c r="BA349" s="282">
        <v>0</v>
      </c>
      <c r="BB349" s="281">
        <v>0</v>
      </c>
      <c r="BC349" s="281">
        <v>0</v>
      </c>
      <c r="BD349" s="283"/>
      <c r="BE349" s="284">
        <v>0.02</v>
      </c>
      <c r="BF349" s="280">
        <v>0</v>
      </c>
      <c r="BG349" s="285"/>
      <c r="BH349" s="286"/>
      <c r="BI349" s="285"/>
      <c r="BJ349" s="280">
        <v>0</v>
      </c>
      <c r="BK349" s="280">
        <v>0</v>
      </c>
      <c r="BL349" s="283"/>
      <c r="BM349" s="287">
        <v>0</v>
      </c>
      <c r="BN349" s="280">
        <v>0</v>
      </c>
      <c r="BO349" s="280">
        <v>0</v>
      </c>
      <c r="BP349" s="280" t="e">
        <v>#REF!</v>
      </c>
      <c r="BQ349" s="288" t="e">
        <v>#REF!</v>
      </c>
      <c r="BR349" s="289"/>
      <c r="BS349" s="290" t="e">
        <v>#REF!</v>
      </c>
      <c r="BU349" s="304"/>
      <c r="BV349" s="291">
        <v>0</v>
      </c>
      <c r="BW349" s="292">
        <v>0</v>
      </c>
      <c r="BX349" s="238" t="s">
        <v>859</v>
      </c>
      <c r="BY349" s="435">
        <f t="shared" si="10"/>
        <v>1</v>
      </c>
      <c r="BZ349" s="435">
        <v>1</v>
      </c>
      <c r="CA349" s="436">
        <f t="shared" si="11"/>
        <v>0</v>
      </c>
    </row>
    <row r="350" spans="1:79" s="268" customFormat="1" ht="47.25">
      <c r="A350" s="269">
        <v>337</v>
      </c>
      <c r="B350" s="269" t="s">
        <v>862</v>
      </c>
      <c r="C350" s="269" t="s">
        <v>95</v>
      </c>
      <c r="D350" s="271" t="s">
        <v>863</v>
      </c>
      <c r="E350" s="272">
        <v>41058</v>
      </c>
      <c r="F350" s="238"/>
      <c r="G350" s="238"/>
      <c r="H350" s="272">
        <v>40909</v>
      </c>
      <c r="I350" s="272">
        <v>50405</v>
      </c>
      <c r="J350" s="269"/>
      <c r="K350" s="269" t="s">
        <v>1833</v>
      </c>
      <c r="L350" s="273"/>
      <c r="M350" s="238">
        <v>0.23749999999999999</v>
      </c>
      <c r="N350" s="269" t="s">
        <v>1816</v>
      </c>
      <c r="O350" s="269" t="s">
        <v>82</v>
      </c>
      <c r="P350" s="269" t="s">
        <v>1817</v>
      </c>
      <c r="Q350" s="269"/>
      <c r="R350" s="274">
        <v>1010300957</v>
      </c>
      <c r="S350" s="238">
        <v>381</v>
      </c>
      <c r="T350" s="269" t="s">
        <v>266</v>
      </c>
      <c r="U350" s="269">
        <v>300</v>
      </c>
      <c r="V350" s="275">
        <v>300</v>
      </c>
      <c r="W350" s="269">
        <v>0</v>
      </c>
      <c r="X350" s="276">
        <v>26665</v>
      </c>
      <c r="Y350" s="293"/>
      <c r="Z350" s="277">
        <v>153543.38</v>
      </c>
      <c r="AA350" s="277"/>
      <c r="AB350" s="278">
        <v>153543.38</v>
      </c>
      <c r="AC350" s="278">
        <v>153543.38</v>
      </c>
      <c r="AD350" s="278">
        <v>0</v>
      </c>
      <c r="AE350" s="278">
        <v>0</v>
      </c>
      <c r="AF350" s="278">
        <v>511.81126666666665</v>
      </c>
      <c r="AG350" s="278">
        <v>511.81126666666665</v>
      </c>
      <c r="AH350" s="278">
        <v>0</v>
      </c>
      <c r="AI350" s="279">
        <v>511.81126666666665</v>
      </c>
      <c r="AJ350" s="277"/>
      <c r="AK350" s="280" t="e">
        <v>#REF!</v>
      </c>
      <c r="AL350" s="280" t="e">
        <v>#REF!</v>
      </c>
      <c r="AM350" s="281">
        <v>0</v>
      </c>
      <c r="AN350" s="281">
        <v>0</v>
      </c>
      <c r="AO350" s="281">
        <v>0</v>
      </c>
      <c r="AP350" s="282">
        <v>0</v>
      </c>
      <c r="AQ350" s="282">
        <v>0</v>
      </c>
      <c r="AR350" s="282">
        <v>0</v>
      </c>
      <c r="AS350" s="282">
        <v>0</v>
      </c>
      <c r="AT350" s="282">
        <v>0</v>
      </c>
      <c r="AU350" s="282">
        <v>0</v>
      </c>
      <c r="AV350" s="282">
        <v>0</v>
      </c>
      <c r="AW350" s="282">
        <v>0</v>
      </c>
      <c r="AX350" s="282">
        <v>0</v>
      </c>
      <c r="AY350" s="282">
        <v>0</v>
      </c>
      <c r="AZ350" s="282">
        <v>0</v>
      </c>
      <c r="BA350" s="282">
        <v>0</v>
      </c>
      <c r="BB350" s="281">
        <v>0</v>
      </c>
      <c r="BC350" s="281">
        <v>0</v>
      </c>
      <c r="BD350" s="283"/>
      <c r="BE350" s="284">
        <v>0.02</v>
      </c>
      <c r="BF350" s="280">
        <v>0</v>
      </c>
      <c r="BG350" s="285"/>
      <c r="BH350" s="286"/>
      <c r="BI350" s="285"/>
      <c r="BJ350" s="280">
        <v>0</v>
      </c>
      <c r="BK350" s="280">
        <v>0</v>
      </c>
      <c r="BL350" s="283"/>
      <c r="BM350" s="287">
        <v>0</v>
      </c>
      <c r="BN350" s="280">
        <v>0</v>
      </c>
      <c r="BO350" s="280">
        <v>0</v>
      </c>
      <c r="BP350" s="280" t="e">
        <v>#REF!</v>
      </c>
      <c r="BQ350" s="288" t="e">
        <v>#REF!</v>
      </c>
      <c r="BR350" s="289"/>
      <c r="BS350" s="290" t="e">
        <v>#REF!</v>
      </c>
      <c r="BU350" s="304"/>
      <c r="BV350" s="291">
        <v>0</v>
      </c>
      <c r="BW350" s="292">
        <v>0</v>
      </c>
      <c r="BX350" s="238" t="s">
        <v>859</v>
      </c>
      <c r="BY350" s="435">
        <f t="shared" si="10"/>
        <v>1</v>
      </c>
      <c r="BZ350" s="435">
        <v>1</v>
      </c>
      <c r="CA350" s="436">
        <f t="shared" si="11"/>
        <v>0</v>
      </c>
    </row>
    <row r="351" spans="1:79" s="268" customFormat="1" ht="31.5">
      <c r="A351" s="269">
        <v>338</v>
      </c>
      <c r="B351" s="269" t="s">
        <v>862</v>
      </c>
      <c r="C351" s="269" t="s">
        <v>95</v>
      </c>
      <c r="D351" s="271" t="s">
        <v>863</v>
      </c>
      <c r="E351" s="272">
        <v>41058</v>
      </c>
      <c r="F351" s="238"/>
      <c r="G351" s="238"/>
      <c r="H351" s="272">
        <v>40909</v>
      </c>
      <c r="I351" s="272">
        <v>50405</v>
      </c>
      <c r="J351" s="269"/>
      <c r="K351" s="269" t="s">
        <v>1834</v>
      </c>
      <c r="L351" s="273"/>
      <c r="M351" s="238">
        <v>9.5000000000000001E-2</v>
      </c>
      <c r="N351" s="269" t="s">
        <v>1835</v>
      </c>
      <c r="O351" s="269" t="s">
        <v>82</v>
      </c>
      <c r="P351" s="269" t="s">
        <v>1836</v>
      </c>
      <c r="Q351" s="269"/>
      <c r="R351" s="274">
        <v>1010300958</v>
      </c>
      <c r="S351" s="238">
        <v>382</v>
      </c>
      <c r="T351" s="269" t="s">
        <v>131</v>
      </c>
      <c r="U351" s="269">
        <v>361</v>
      </c>
      <c r="V351" s="275">
        <v>361</v>
      </c>
      <c r="W351" s="269">
        <v>0</v>
      </c>
      <c r="X351" s="276">
        <v>26451</v>
      </c>
      <c r="Y351" s="293"/>
      <c r="Z351" s="277">
        <v>126316.4</v>
      </c>
      <c r="AA351" s="277"/>
      <c r="AB351" s="278">
        <v>126316.4</v>
      </c>
      <c r="AC351" s="278">
        <v>126316.4</v>
      </c>
      <c r="AD351" s="278">
        <v>0</v>
      </c>
      <c r="AE351" s="278">
        <v>0</v>
      </c>
      <c r="AF351" s="278">
        <v>349.90692520775622</v>
      </c>
      <c r="AG351" s="278">
        <v>349.90692520775622</v>
      </c>
      <c r="AH351" s="278">
        <v>0</v>
      </c>
      <c r="AI351" s="279">
        <v>349.90692520775622</v>
      </c>
      <c r="AJ351" s="277"/>
      <c r="AK351" s="280" t="e">
        <v>#REF!</v>
      </c>
      <c r="AL351" s="280" t="e">
        <v>#REF!</v>
      </c>
      <c r="AM351" s="281">
        <v>0</v>
      </c>
      <c r="AN351" s="281">
        <v>0</v>
      </c>
      <c r="AO351" s="281">
        <v>0</v>
      </c>
      <c r="AP351" s="282">
        <v>0</v>
      </c>
      <c r="AQ351" s="282">
        <v>0</v>
      </c>
      <c r="AR351" s="282">
        <v>0</v>
      </c>
      <c r="AS351" s="282">
        <v>0</v>
      </c>
      <c r="AT351" s="282">
        <v>0</v>
      </c>
      <c r="AU351" s="282">
        <v>0</v>
      </c>
      <c r="AV351" s="282">
        <v>0</v>
      </c>
      <c r="AW351" s="282">
        <v>0</v>
      </c>
      <c r="AX351" s="282">
        <v>0</v>
      </c>
      <c r="AY351" s="282">
        <v>0</v>
      </c>
      <c r="AZ351" s="282">
        <v>0</v>
      </c>
      <c r="BA351" s="282">
        <v>0</v>
      </c>
      <c r="BB351" s="281">
        <v>0</v>
      </c>
      <c r="BC351" s="281">
        <v>0</v>
      </c>
      <c r="BD351" s="283"/>
      <c r="BE351" s="284">
        <v>0.02</v>
      </c>
      <c r="BF351" s="280">
        <v>0</v>
      </c>
      <c r="BG351" s="285"/>
      <c r="BH351" s="286"/>
      <c r="BI351" s="285"/>
      <c r="BJ351" s="280">
        <v>0</v>
      </c>
      <c r="BK351" s="280">
        <v>0</v>
      </c>
      <c r="BL351" s="283"/>
      <c r="BM351" s="287">
        <v>0</v>
      </c>
      <c r="BN351" s="280">
        <v>0</v>
      </c>
      <c r="BO351" s="280">
        <v>0</v>
      </c>
      <c r="BP351" s="280" t="e">
        <v>#REF!</v>
      </c>
      <c r="BQ351" s="288" t="e">
        <v>#REF!</v>
      </c>
      <c r="BR351" s="289"/>
      <c r="BS351" s="290" t="e">
        <v>#REF!</v>
      </c>
      <c r="BU351" s="304"/>
      <c r="BV351" s="291">
        <v>0</v>
      </c>
      <c r="BW351" s="292">
        <v>0</v>
      </c>
      <c r="BX351" s="238" t="s">
        <v>859</v>
      </c>
      <c r="BY351" s="435">
        <f t="shared" si="10"/>
        <v>1</v>
      </c>
      <c r="BZ351" s="435">
        <v>1</v>
      </c>
      <c r="CA351" s="436">
        <f t="shared" si="11"/>
        <v>0</v>
      </c>
    </row>
    <row r="352" spans="1:79" s="268" customFormat="1" ht="31.5">
      <c r="A352" s="269">
        <v>339</v>
      </c>
      <c r="B352" s="269" t="s">
        <v>862</v>
      </c>
      <c r="C352" s="269" t="s">
        <v>95</v>
      </c>
      <c r="D352" s="271" t="s">
        <v>863</v>
      </c>
      <c r="E352" s="272">
        <v>41058</v>
      </c>
      <c r="F352" s="238"/>
      <c r="G352" s="238"/>
      <c r="H352" s="272">
        <v>40909</v>
      </c>
      <c r="I352" s="272">
        <v>50405</v>
      </c>
      <c r="J352" s="269"/>
      <c r="K352" s="269" t="s">
        <v>1837</v>
      </c>
      <c r="L352" s="273"/>
      <c r="M352" s="238">
        <v>1.6020000000000001</v>
      </c>
      <c r="N352" s="269" t="s">
        <v>1835</v>
      </c>
      <c r="O352" s="269" t="s">
        <v>82</v>
      </c>
      <c r="P352" s="269" t="s">
        <v>1836</v>
      </c>
      <c r="Q352" s="269"/>
      <c r="R352" s="274">
        <v>1010300959</v>
      </c>
      <c r="S352" s="238">
        <v>383</v>
      </c>
      <c r="T352" s="269" t="s">
        <v>131</v>
      </c>
      <c r="U352" s="269">
        <v>361</v>
      </c>
      <c r="V352" s="275">
        <v>361</v>
      </c>
      <c r="W352" s="269">
        <v>0</v>
      </c>
      <c r="X352" s="276">
        <v>26999</v>
      </c>
      <c r="Y352" s="293"/>
      <c r="Z352" s="277">
        <v>407314.68</v>
      </c>
      <c r="AA352" s="277"/>
      <c r="AB352" s="278">
        <v>407314.68</v>
      </c>
      <c r="AC352" s="278">
        <v>407314.68</v>
      </c>
      <c r="AD352" s="278">
        <v>0</v>
      </c>
      <c r="AE352" s="278">
        <v>0</v>
      </c>
      <c r="AF352" s="278">
        <v>1128.295512465374</v>
      </c>
      <c r="AG352" s="278">
        <v>1128.295512465374</v>
      </c>
      <c r="AH352" s="278">
        <v>0</v>
      </c>
      <c r="AI352" s="279">
        <v>1128.295512465374</v>
      </c>
      <c r="AJ352" s="277"/>
      <c r="AK352" s="280" t="e">
        <v>#REF!</v>
      </c>
      <c r="AL352" s="280" t="e">
        <v>#REF!</v>
      </c>
      <c r="AM352" s="281">
        <v>0</v>
      </c>
      <c r="AN352" s="281">
        <v>0</v>
      </c>
      <c r="AO352" s="281">
        <v>0</v>
      </c>
      <c r="AP352" s="282">
        <v>0</v>
      </c>
      <c r="AQ352" s="282">
        <v>0</v>
      </c>
      <c r="AR352" s="282">
        <v>0</v>
      </c>
      <c r="AS352" s="282">
        <v>0</v>
      </c>
      <c r="AT352" s="282">
        <v>0</v>
      </c>
      <c r="AU352" s="282">
        <v>0</v>
      </c>
      <c r="AV352" s="282">
        <v>0</v>
      </c>
      <c r="AW352" s="282">
        <v>0</v>
      </c>
      <c r="AX352" s="282">
        <v>0</v>
      </c>
      <c r="AY352" s="282">
        <v>0</v>
      </c>
      <c r="AZ352" s="282">
        <v>0</v>
      </c>
      <c r="BA352" s="282">
        <v>0</v>
      </c>
      <c r="BB352" s="281">
        <v>0</v>
      </c>
      <c r="BC352" s="281">
        <v>0</v>
      </c>
      <c r="BD352" s="283"/>
      <c r="BE352" s="284">
        <v>0.02</v>
      </c>
      <c r="BF352" s="280">
        <v>0</v>
      </c>
      <c r="BG352" s="285"/>
      <c r="BH352" s="286"/>
      <c r="BI352" s="285"/>
      <c r="BJ352" s="280">
        <v>0</v>
      </c>
      <c r="BK352" s="280">
        <v>0</v>
      </c>
      <c r="BL352" s="283"/>
      <c r="BM352" s="287">
        <v>0</v>
      </c>
      <c r="BN352" s="280">
        <v>0</v>
      </c>
      <c r="BO352" s="280">
        <v>0</v>
      </c>
      <c r="BP352" s="280" t="e">
        <v>#REF!</v>
      </c>
      <c r="BQ352" s="288" t="e">
        <v>#REF!</v>
      </c>
      <c r="BR352" s="289"/>
      <c r="BS352" s="290" t="e">
        <v>#REF!</v>
      </c>
      <c r="BU352" s="304"/>
      <c r="BV352" s="291">
        <v>0</v>
      </c>
      <c r="BW352" s="292">
        <v>0</v>
      </c>
      <c r="BX352" s="238" t="s">
        <v>859</v>
      </c>
      <c r="BY352" s="435">
        <f t="shared" si="10"/>
        <v>1</v>
      </c>
      <c r="BZ352" s="435">
        <v>1</v>
      </c>
      <c r="CA352" s="436">
        <f t="shared" si="11"/>
        <v>0</v>
      </c>
    </row>
    <row r="353" spans="1:79" s="268" customFormat="1" ht="31.5">
      <c r="A353" s="269">
        <v>340</v>
      </c>
      <c r="B353" s="269" t="s">
        <v>862</v>
      </c>
      <c r="C353" s="269" t="s">
        <v>95</v>
      </c>
      <c r="D353" s="271" t="s">
        <v>863</v>
      </c>
      <c r="E353" s="272">
        <v>41058</v>
      </c>
      <c r="F353" s="238"/>
      <c r="G353" s="238"/>
      <c r="H353" s="272">
        <v>40909</v>
      </c>
      <c r="I353" s="272">
        <v>50405</v>
      </c>
      <c r="J353" s="269"/>
      <c r="K353" s="269" t="s">
        <v>1838</v>
      </c>
      <c r="L353" s="273"/>
      <c r="M353" s="238">
        <v>1.409</v>
      </c>
      <c r="N353" s="269" t="s">
        <v>1835</v>
      </c>
      <c r="O353" s="269" t="s">
        <v>82</v>
      </c>
      <c r="P353" s="269" t="s">
        <v>1836</v>
      </c>
      <c r="Q353" s="269"/>
      <c r="R353" s="274">
        <v>1010300960</v>
      </c>
      <c r="S353" s="238">
        <v>384</v>
      </c>
      <c r="T353" s="269" t="s">
        <v>131</v>
      </c>
      <c r="U353" s="269">
        <v>361</v>
      </c>
      <c r="V353" s="275">
        <v>361</v>
      </c>
      <c r="W353" s="269">
        <v>0</v>
      </c>
      <c r="X353" s="276">
        <v>26696</v>
      </c>
      <c r="Y353" s="293"/>
      <c r="Z353" s="277">
        <v>512312.84</v>
      </c>
      <c r="AA353" s="277"/>
      <c r="AB353" s="278">
        <v>512312.84</v>
      </c>
      <c r="AC353" s="278">
        <v>512312.84</v>
      </c>
      <c r="AD353" s="278">
        <v>0</v>
      </c>
      <c r="AE353" s="278">
        <v>0</v>
      </c>
      <c r="AF353" s="278">
        <v>1419.1491412742382</v>
      </c>
      <c r="AG353" s="278">
        <v>1419.1491412742382</v>
      </c>
      <c r="AH353" s="278">
        <v>0</v>
      </c>
      <c r="AI353" s="279">
        <v>1419.1491412742382</v>
      </c>
      <c r="AJ353" s="277"/>
      <c r="AK353" s="280" t="e">
        <v>#REF!</v>
      </c>
      <c r="AL353" s="280" t="e">
        <v>#REF!</v>
      </c>
      <c r="AM353" s="281">
        <v>0</v>
      </c>
      <c r="AN353" s="281">
        <v>0</v>
      </c>
      <c r="AO353" s="281">
        <v>0</v>
      </c>
      <c r="AP353" s="282">
        <v>0</v>
      </c>
      <c r="AQ353" s="282">
        <v>0</v>
      </c>
      <c r="AR353" s="282">
        <v>0</v>
      </c>
      <c r="AS353" s="282">
        <v>0</v>
      </c>
      <c r="AT353" s="282">
        <v>0</v>
      </c>
      <c r="AU353" s="282">
        <v>0</v>
      </c>
      <c r="AV353" s="282">
        <v>0</v>
      </c>
      <c r="AW353" s="282">
        <v>0</v>
      </c>
      <c r="AX353" s="282">
        <v>0</v>
      </c>
      <c r="AY353" s="282">
        <v>0</v>
      </c>
      <c r="AZ353" s="282">
        <v>0</v>
      </c>
      <c r="BA353" s="282">
        <v>0</v>
      </c>
      <c r="BB353" s="281">
        <v>0</v>
      </c>
      <c r="BC353" s="281">
        <v>0</v>
      </c>
      <c r="BD353" s="283"/>
      <c r="BE353" s="284">
        <v>0.02</v>
      </c>
      <c r="BF353" s="280">
        <v>0</v>
      </c>
      <c r="BG353" s="285"/>
      <c r="BH353" s="286"/>
      <c r="BI353" s="285"/>
      <c r="BJ353" s="280">
        <v>0</v>
      </c>
      <c r="BK353" s="280">
        <v>0</v>
      </c>
      <c r="BL353" s="283"/>
      <c r="BM353" s="287">
        <v>0</v>
      </c>
      <c r="BN353" s="280">
        <v>0</v>
      </c>
      <c r="BO353" s="280">
        <v>0</v>
      </c>
      <c r="BP353" s="280" t="e">
        <v>#REF!</v>
      </c>
      <c r="BQ353" s="288" t="e">
        <v>#REF!</v>
      </c>
      <c r="BR353" s="289"/>
      <c r="BS353" s="290" t="e">
        <v>#REF!</v>
      </c>
      <c r="BU353" s="304"/>
      <c r="BV353" s="291">
        <v>0</v>
      </c>
      <c r="BW353" s="292">
        <v>0</v>
      </c>
      <c r="BX353" s="238" t="s">
        <v>860</v>
      </c>
      <c r="BY353" s="435">
        <f t="shared" si="10"/>
        <v>1</v>
      </c>
      <c r="BZ353" s="435">
        <v>1</v>
      </c>
      <c r="CA353" s="436">
        <f t="shared" si="11"/>
        <v>0</v>
      </c>
    </row>
    <row r="354" spans="1:79" s="268" customFormat="1" ht="47.25">
      <c r="A354" s="269">
        <v>341</v>
      </c>
      <c r="B354" s="269" t="s">
        <v>862</v>
      </c>
      <c r="C354" s="269" t="s">
        <v>95</v>
      </c>
      <c r="D354" s="271" t="s">
        <v>863</v>
      </c>
      <c r="E354" s="272">
        <v>41058</v>
      </c>
      <c r="F354" s="238"/>
      <c r="G354" s="238"/>
      <c r="H354" s="272">
        <v>40909</v>
      </c>
      <c r="I354" s="272">
        <v>50405</v>
      </c>
      <c r="J354" s="269"/>
      <c r="K354" s="269" t="s">
        <v>1839</v>
      </c>
      <c r="L354" s="273"/>
      <c r="M354" s="238">
        <v>3.5000000000000003E-2</v>
      </c>
      <c r="N354" s="269" t="s">
        <v>1840</v>
      </c>
      <c r="O354" s="269" t="s">
        <v>82</v>
      </c>
      <c r="P354" s="269" t="s">
        <v>1841</v>
      </c>
      <c r="Q354" s="269"/>
      <c r="R354" s="274">
        <v>1010300961</v>
      </c>
      <c r="S354" s="238">
        <v>385</v>
      </c>
      <c r="T354" s="269" t="s">
        <v>266</v>
      </c>
      <c r="U354" s="269">
        <v>300</v>
      </c>
      <c r="V354" s="275">
        <v>300</v>
      </c>
      <c r="W354" s="269">
        <v>0</v>
      </c>
      <c r="X354" s="276">
        <v>27426</v>
      </c>
      <c r="Y354" s="293"/>
      <c r="Z354" s="277">
        <v>884819.35</v>
      </c>
      <c r="AA354" s="277"/>
      <c r="AB354" s="278">
        <v>884819.35</v>
      </c>
      <c r="AC354" s="278">
        <v>884819.35</v>
      </c>
      <c r="AD354" s="278">
        <v>0</v>
      </c>
      <c r="AE354" s="278">
        <v>0</v>
      </c>
      <c r="AF354" s="278">
        <v>2949.3978333333334</v>
      </c>
      <c r="AG354" s="278">
        <v>2949.3978333333334</v>
      </c>
      <c r="AH354" s="278">
        <v>0</v>
      </c>
      <c r="AI354" s="279">
        <v>2949.3978333333334</v>
      </c>
      <c r="AJ354" s="277"/>
      <c r="AK354" s="280" t="e">
        <v>#REF!</v>
      </c>
      <c r="AL354" s="280" t="e">
        <v>#REF!</v>
      </c>
      <c r="AM354" s="281">
        <v>0</v>
      </c>
      <c r="AN354" s="281">
        <v>0</v>
      </c>
      <c r="AO354" s="281">
        <v>0</v>
      </c>
      <c r="AP354" s="282">
        <v>0</v>
      </c>
      <c r="AQ354" s="282">
        <v>0</v>
      </c>
      <c r="AR354" s="282">
        <v>0</v>
      </c>
      <c r="AS354" s="282">
        <v>0</v>
      </c>
      <c r="AT354" s="282">
        <v>0</v>
      </c>
      <c r="AU354" s="282">
        <v>0</v>
      </c>
      <c r="AV354" s="282">
        <v>0</v>
      </c>
      <c r="AW354" s="282">
        <v>0</v>
      </c>
      <c r="AX354" s="282">
        <v>0</v>
      </c>
      <c r="AY354" s="282">
        <v>0</v>
      </c>
      <c r="AZ354" s="282">
        <v>0</v>
      </c>
      <c r="BA354" s="282">
        <v>0</v>
      </c>
      <c r="BB354" s="281">
        <v>0</v>
      </c>
      <c r="BC354" s="281">
        <v>0</v>
      </c>
      <c r="BD354" s="283"/>
      <c r="BE354" s="284">
        <v>0.02</v>
      </c>
      <c r="BF354" s="280">
        <v>0</v>
      </c>
      <c r="BG354" s="285"/>
      <c r="BH354" s="286"/>
      <c r="BI354" s="285"/>
      <c r="BJ354" s="280">
        <v>0</v>
      </c>
      <c r="BK354" s="280">
        <v>0</v>
      </c>
      <c r="BL354" s="283"/>
      <c r="BM354" s="287">
        <v>0</v>
      </c>
      <c r="BN354" s="280">
        <v>0</v>
      </c>
      <c r="BO354" s="280">
        <v>0</v>
      </c>
      <c r="BP354" s="280" t="e">
        <v>#REF!</v>
      </c>
      <c r="BQ354" s="288" t="e">
        <v>#REF!</v>
      </c>
      <c r="BR354" s="289"/>
      <c r="BS354" s="290" t="e">
        <v>#REF!</v>
      </c>
      <c r="BU354" s="304"/>
      <c r="BV354" s="291">
        <v>0</v>
      </c>
      <c r="BW354" s="292">
        <v>0</v>
      </c>
      <c r="BX354" s="238" t="s">
        <v>859</v>
      </c>
      <c r="BY354" s="435">
        <f t="shared" si="10"/>
        <v>1</v>
      </c>
      <c r="BZ354" s="435">
        <v>1</v>
      </c>
      <c r="CA354" s="436">
        <f t="shared" si="11"/>
        <v>0</v>
      </c>
    </row>
    <row r="355" spans="1:79" s="268" customFormat="1" ht="31.5">
      <c r="A355" s="269">
        <v>342</v>
      </c>
      <c r="B355" s="269" t="s">
        <v>862</v>
      </c>
      <c r="C355" s="269" t="s">
        <v>95</v>
      </c>
      <c r="D355" s="271" t="s">
        <v>863</v>
      </c>
      <c r="E355" s="272">
        <v>41058</v>
      </c>
      <c r="F355" s="238"/>
      <c r="G355" s="238"/>
      <c r="H355" s="272">
        <v>40909</v>
      </c>
      <c r="I355" s="272">
        <v>50405</v>
      </c>
      <c r="J355" s="269"/>
      <c r="K355" s="269" t="s">
        <v>1842</v>
      </c>
      <c r="L355" s="273"/>
      <c r="M355" s="238">
        <v>0.46600000000000003</v>
      </c>
      <c r="N355" s="269" t="s">
        <v>1819</v>
      </c>
      <c r="O355" s="269" t="s">
        <v>82</v>
      </c>
      <c r="P355" s="269" t="s">
        <v>1820</v>
      </c>
      <c r="Q355" s="269"/>
      <c r="R355" s="274">
        <v>1010300962</v>
      </c>
      <c r="S355" s="238">
        <v>386</v>
      </c>
      <c r="T355" s="269" t="s">
        <v>131</v>
      </c>
      <c r="U355" s="269">
        <v>361</v>
      </c>
      <c r="V355" s="275">
        <v>361</v>
      </c>
      <c r="W355" s="269">
        <v>0</v>
      </c>
      <c r="X355" s="276">
        <v>26451</v>
      </c>
      <c r="Y355" s="293"/>
      <c r="Z355" s="277">
        <v>126316.4</v>
      </c>
      <c r="AA355" s="277"/>
      <c r="AB355" s="278">
        <v>126316.4</v>
      </c>
      <c r="AC355" s="278">
        <v>126316.4</v>
      </c>
      <c r="AD355" s="278">
        <v>0</v>
      </c>
      <c r="AE355" s="278">
        <v>0</v>
      </c>
      <c r="AF355" s="278">
        <v>349.90692520775622</v>
      </c>
      <c r="AG355" s="278">
        <v>349.90692520775622</v>
      </c>
      <c r="AH355" s="278">
        <v>0</v>
      </c>
      <c r="AI355" s="279">
        <v>349.90692520775622</v>
      </c>
      <c r="AJ355" s="277"/>
      <c r="AK355" s="280" t="e">
        <v>#REF!</v>
      </c>
      <c r="AL355" s="280" t="e">
        <v>#REF!</v>
      </c>
      <c r="AM355" s="281">
        <v>0</v>
      </c>
      <c r="AN355" s="281">
        <v>0</v>
      </c>
      <c r="AO355" s="281">
        <v>0</v>
      </c>
      <c r="AP355" s="282">
        <v>0</v>
      </c>
      <c r="AQ355" s="282">
        <v>0</v>
      </c>
      <c r="AR355" s="282">
        <v>0</v>
      </c>
      <c r="AS355" s="282">
        <v>0</v>
      </c>
      <c r="AT355" s="282">
        <v>0</v>
      </c>
      <c r="AU355" s="282">
        <v>0</v>
      </c>
      <c r="AV355" s="282">
        <v>0</v>
      </c>
      <c r="AW355" s="282">
        <v>0</v>
      </c>
      <c r="AX355" s="282">
        <v>0</v>
      </c>
      <c r="AY355" s="282">
        <v>0</v>
      </c>
      <c r="AZ355" s="282">
        <v>0</v>
      </c>
      <c r="BA355" s="282">
        <v>0</v>
      </c>
      <c r="BB355" s="281">
        <v>0</v>
      </c>
      <c r="BC355" s="281">
        <v>0</v>
      </c>
      <c r="BD355" s="283"/>
      <c r="BE355" s="284">
        <v>0.02</v>
      </c>
      <c r="BF355" s="280">
        <v>0</v>
      </c>
      <c r="BG355" s="285"/>
      <c r="BH355" s="286"/>
      <c r="BI355" s="285"/>
      <c r="BJ355" s="280">
        <v>0</v>
      </c>
      <c r="BK355" s="280">
        <v>0</v>
      </c>
      <c r="BL355" s="283"/>
      <c r="BM355" s="287">
        <v>0</v>
      </c>
      <c r="BN355" s="280">
        <v>0</v>
      </c>
      <c r="BO355" s="280">
        <v>0</v>
      </c>
      <c r="BP355" s="280" t="e">
        <v>#REF!</v>
      </c>
      <c r="BQ355" s="288" t="e">
        <v>#REF!</v>
      </c>
      <c r="BR355" s="289"/>
      <c r="BS355" s="290" t="e">
        <v>#REF!</v>
      </c>
      <c r="BU355" s="304"/>
      <c r="BV355" s="291">
        <v>0</v>
      </c>
      <c r="BW355" s="292">
        <v>0</v>
      </c>
      <c r="BX355" s="238" t="s">
        <v>859</v>
      </c>
      <c r="BY355" s="435">
        <f t="shared" si="10"/>
        <v>1</v>
      </c>
      <c r="BZ355" s="435">
        <v>1</v>
      </c>
      <c r="CA355" s="436">
        <f t="shared" si="11"/>
        <v>0</v>
      </c>
    </row>
    <row r="356" spans="1:79" s="268" customFormat="1" ht="47.25">
      <c r="A356" s="269">
        <v>343</v>
      </c>
      <c r="B356" s="269" t="s">
        <v>862</v>
      </c>
      <c r="C356" s="269" t="s">
        <v>95</v>
      </c>
      <c r="D356" s="271" t="s">
        <v>863</v>
      </c>
      <c r="E356" s="272">
        <v>41058</v>
      </c>
      <c r="F356" s="238"/>
      <c r="G356" s="238"/>
      <c r="H356" s="272">
        <v>40909</v>
      </c>
      <c r="I356" s="272">
        <v>50405</v>
      </c>
      <c r="J356" s="269"/>
      <c r="K356" s="269" t="s">
        <v>1843</v>
      </c>
      <c r="L356" s="273"/>
      <c r="M356" s="238">
        <v>1.1308</v>
      </c>
      <c r="N356" s="269" t="s">
        <v>1844</v>
      </c>
      <c r="O356" s="269" t="s">
        <v>82</v>
      </c>
      <c r="P356" s="269" t="s">
        <v>1845</v>
      </c>
      <c r="Q356" s="269"/>
      <c r="R356" s="274">
        <v>1010300963</v>
      </c>
      <c r="S356" s="238">
        <v>387</v>
      </c>
      <c r="T356" s="269" t="s">
        <v>266</v>
      </c>
      <c r="U356" s="269">
        <v>300</v>
      </c>
      <c r="V356" s="275">
        <v>300</v>
      </c>
      <c r="W356" s="269">
        <v>0</v>
      </c>
      <c r="X356" s="276">
        <v>26390</v>
      </c>
      <c r="Y356" s="293"/>
      <c r="Z356" s="277">
        <v>201607.59</v>
      </c>
      <c r="AA356" s="277"/>
      <c r="AB356" s="278">
        <v>201607.59</v>
      </c>
      <c r="AC356" s="278">
        <v>201607.59</v>
      </c>
      <c r="AD356" s="278">
        <v>0</v>
      </c>
      <c r="AE356" s="278">
        <v>0</v>
      </c>
      <c r="AF356" s="278">
        <v>672.02530000000002</v>
      </c>
      <c r="AG356" s="278">
        <v>672.02530000000002</v>
      </c>
      <c r="AH356" s="278">
        <v>0</v>
      </c>
      <c r="AI356" s="279">
        <v>672.02530000000002</v>
      </c>
      <c r="AJ356" s="277"/>
      <c r="AK356" s="280" t="e">
        <v>#REF!</v>
      </c>
      <c r="AL356" s="280" t="e">
        <v>#REF!</v>
      </c>
      <c r="AM356" s="281">
        <v>0</v>
      </c>
      <c r="AN356" s="281">
        <v>0</v>
      </c>
      <c r="AO356" s="281">
        <v>0</v>
      </c>
      <c r="AP356" s="282">
        <v>0</v>
      </c>
      <c r="AQ356" s="282">
        <v>0</v>
      </c>
      <c r="AR356" s="282">
        <v>0</v>
      </c>
      <c r="AS356" s="282">
        <v>0</v>
      </c>
      <c r="AT356" s="282">
        <v>0</v>
      </c>
      <c r="AU356" s="282">
        <v>0</v>
      </c>
      <c r="AV356" s="282">
        <v>0</v>
      </c>
      <c r="AW356" s="282">
        <v>0</v>
      </c>
      <c r="AX356" s="282">
        <v>0</v>
      </c>
      <c r="AY356" s="282">
        <v>0</v>
      </c>
      <c r="AZ356" s="282">
        <v>0</v>
      </c>
      <c r="BA356" s="282">
        <v>0</v>
      </c>
      <c r="BB356" s="281">
        <v>0</v>
      </c>
      <c r="BC356" s="281">
        <v>0</v>
      </c>
      <c r="BD356" s="283"/>
      <c r="BE356" s="284">
        <v>0.02</v>
      </c>
      <c r="BF356" s="280">
        <v>0</v>
      </c>
      <c r="BG356" s="285"/>
      <c r="BH356" s="286"/>
      <c r="BI356" s="285"/>
      <c r="BJ356" s="280">
        <v>0</v>
      </c>
      <c r="BK356" s="280">
        <v>0</v>
      </c>
      <c r="BL356" s="283"/>
      <c r="BM356" s="287">
        <v>0</v>
      </c>
      <c r="BN356" s="280">
        <v>0</v>
      </c>
      <c r="BO356" s="280">
        <v>0</v>
      </c>
      <c r="BP356" s="280" t="e">
        <v>#REF!</v>
      </c>
      <c r="BQ356" s="288" t="e">
        <v>#REF!</v>
      </c>
      <c r="BR356" s="289"/>
      <c r="BS356" s="290" t="e">
        <v>#REF!</v>
      </c>
      <c r="BU356" s="304"/>
      <c r="BV356" s="291">
        <v>0</v>
      </c>
      <c r="BW356" s="292">
        <v>0</v>
      </c>
      <c r="BX356" s="238" t="s">
        <v>859</v>
      </c>
      <c r="BY356" s="435">
        <f t="shared" si="10"/>
        <v>1</v>
      </c>
      <c r="BZ356" s="435">
        <v>1</v>
      </c>
      <c r="CA356" s="436">
        <f t="shared" si="11"/>
        <v>0</v>
      </c>
    </row>
    <row r="357" spans="1:79" s="268" customFormat="1" ht="47.25">
      <c r="A357" s="269">
        <v>344</v>
      </c>
      <c r="B357" s="269" t="s">
        <v>862</v>
      </c>
      <c r="C357" s="269" t="s">
        <v>95</v>
      </c>
      <c r="D357" s="271" t="s">
        <v>863</v>
      </c>
      <c r="E357" s="272">
        <v>41058</v>
      </c>
      <c r="F357" s="238">
        <v>12</v>
      </c>
      <c r="G357" s="296">
        <v>42565</v>
      </c>
      <c r="H357" s="272">
        <v>40909</v>
      </c>
      <c r="I357" s="272">
        <v>50405</v>
      </c>
      <c r="J357" s="269"/>
      <c r="K357" s="269" t="s">
        <v>1846</v>
      </c>
      <c r="L357" s="273"/>
      <c r="M357" s="238">
        <v>11.564</v>
      </c>
      <c r="N357" s="269" t="s">
        <v>1847</v>
      </c>
      <c r="O357" s="269" t="s">
        <v>82</v>
      </c>
      <c r="P357" s="269" t="s">
        <v>1848</v>
      </c>
      <c r="Q357" s="269"/>
      <c r="R357" s="274">
        <v>1010300964</v>
      </c>
      <c r="S357" s="238">
        <v>388</v>
      </c>
      <c r="T357" s="269" t="s">
        <v>168</v>
      </c>
      <c r="U357" s="269">
        <v>180</v>
      </c>
      <c r="V357" s="275">
        <v>180</v>
      </c>
      <c r="W357" s="269">
        <v>0</v>
      </c>
      <c r="X357" s="276">
        <v>0</v>
      </c>
      <c r="Y357" s="293"/>
      <c r="Z357" s="277">
        <v>5019446.32</v>
      </c>
      <c r="AA357" s="277"/>
      <c r="AB357" s="278">
        <v>5019446.32</v>
      </c>
      <c r="AC357" s="278">
        <v>3746783.9139999999</v>
      </c>
      <c r="AD357" s="278">
        <v>1272662.4060000004</v>
      </c>
      <c r="AE357" s="278">
        <v>938032.65133333369</v>
      </c>
      <c r="AF357" s="278">
        <v>27885.81288888889</v>
      </c>
      <c r="AG357" s="278">
        <v>27885.81288888889</v>
      </c>
      <c r="AH357" s="278">
        <v>0</v>
      </c>
      <c r="AI357" s="279">
        <v>27885.81288888889</v>
      </c>
      <c r="AJ357" s="277"/>
      <c r="AK357" s="280" t="e">
        <v>#REF!</v>
      </c>
      <c r="AL357" s="280" t="e">
        <v>#REF!</v>
      </c>
      <c r="AM357" s="281">
        <v>334629.75466666667</v>
      </c>
      <c r="AN357" s="281">
        <v>334629.75466666667</v>
      </c>
      <c r="AO357" s="281">
        <v>1272662.4060000004</v>
      </c>
      <c r="AP357" s="282">
        <v>1244776.5931111115</v>
      </c>
      <c r="AQ357" s="282">
        <v>1216890.7802222227</v>
      </c>
      <c r="AR357" s="282">
        <v>1189004.9673333338</v>
      </c>
      <c r="AS357" s="282">
        <v>1161119.1544444449</v>
      </c>
      <c r="AT357" s="282">
        <v>1133233.341555556</v>
      </c>
      <c r="AU357" s="282">
        <v>1105347.5286666672</v>
      </c>
      <c r="AV357" s="282">
        <v>1077461.7157777783</v>
      </c>
      <c r="AW357" s="282">
        <v>1049575.9028888894</v>
      </c>
      <c r="AX357" s="282">
        <v>1021690.0900000005</v>
      </c>
      <c r="AY357" s="282">
        <v>993804.27711111167</v>
      </c>
      <c r="AZ357" s="282">
        <v>965918.4642222228</v>
      </c>
      <c r="BA357" s="282">
        <v>938032.65133333392</v>
      </c>
      <c r="BB357" s="281">
        <v>1105347.5286666672</v>
      </c>
      <c r="BC357" s="281">
        <v>1105347.5286666672</v>
      </c>
      <c r="BD357" s="283"/>
      <c r="BE357" s="284">
        <v>0.02</v>
      </c>
      <c r="BF357" s="280">
        <v>0</v>
      </c>
      <c r="BG357" s="285"/>
      <c r="BH357" s="286"/>
      <c r="BI357" s="285"/>
      <c r="BJ357" s="280">
        <v>0</v>
      </c>
      <c r="BK357" s="280">
        <v>0</v>
      </c>
      <c r="BL357" s="283"/>
      <c r="BM357" s="287">
        <v>0</v>
      </c>
      <c r="BN357" s="280">
        <v>0</v>
      </c>
      <c r="BO357" s="280">
        <v>0</v>
      </c>
      <c r="BP357" s="280" t="e">
        <v>#REF!</v>
      </c>
      <c r="BQ357" s="288" t="e">
        <v>#REF!</v>
      </c>
      <c r="BR357" s="289"/>
      <c r="BS357" s="290" t="e">
        <v>#REF!</v>
      </c>
      <c r="BU357" s="297">
        <v>334629.71999999997</v>
      </c>
      <c r="BV357" s="291">
        <v>-3.4666666702833027E-2</v>
      </c>
      <c r="BW357" s="292">
        <v>0</v>
      </c>
      <c r="BX357" s="238" t="s">
        <v>859</v>
      </c>
      <c r="BY357" s="435">
        <f t="shared" si="10"/>
        <v>0.74645362757858913</v>
      </c>
      <c r="BZ357" s="435">
        <v>0.81312029424525578</v>
      </c>
      <c r="CA357" s="436">
        <f t="shared" si="11"/>
        <v>6.6666666666666652E-2</v>
      </c>
    </row>
    <row r="358" spans="1:79" s="268" customFormat="1" ht="47.25">
      <c r="A358" s="269">
        <v>345</v>
      </c>
      <c r="B358" s="269" t="s">
        <v>862</v>
      </c>
      <c r="C358" s="269" t="s">
        <v>95</v>
      </c>
      <c r="D358" s="271" t="s">
        <v>863</v>
      </c>
      <c r="E358" s="272">
        <v>41058</v>
      </c>
      <c r="F358" s="238"/>
      <c r="G358" s="238"/>
      <c r="H358" s="272">
        <v>40909</v>
      </c>
      <c r="I358" s="272">
        <v>50405</v>
      </c>
      <c r="J358" s="269"/>
      <c r="K358" s="269" t="s">
        <v>1849</v>
      </c>
      <c r="L358" s="273"/>
      <c r="M358" s="238">
        <v>1.0665</v>
      </c>
      <c r="N358" s="269" t="s">
        <v>1819</v>
      </c>
      <c r="O358" s="269" t="s">
        <v>82</v>
      </c>
      <c r="P358" s="269" t="s">
        <v>1850</v>
      </c>
      <c r="Q358" s="269"/>
      <c r="R358" s="274">
        <v>1010300965</v>
      </c>
      <c r="S358" s="238">
        <v>389</v>
      </c>
      <c r="T358" s="269" t="s">
        <v>266</v>
      </c>
      <c r="U358" s="269">
        <v>300</v>
      </c>
      <c r="V358" s="275">
        <v>300</v>
      </c>
      <c r="W358" s="269">
        <v>0</v>
      </c>
      <c r="X358" s="276">
        <v>26877</v>
      </c>
      <c r="Y358" s="293"/>
      <c r="Z358" s="277">
        <v>213323.58</v>
      </c>
      <c r="AA358" s="277"/>
      <c r="AB358" s="278">
        <v>213323.58</v>
      </c>
      <c r="AC358" s="278">
        <v>213323.58</v>
      </c>
      <c r="AD358" s="278">
        <v>0</v>
      </c>
      <c r="AE358" s="278">
        <v>0</v>
      </c>
      <c r="AF358" s="278">
        <v>711.07859999999994</v>
      </c>
      <c r="AG358" s="278">
        <v>711.07859999999994</v>
      </c>
      <c r="AH358" s="278">
        <v>0</v>
      </c>
      <c r="AI358" s="279">
        <v>711.07859999999994</v>
      </c>
      <c r="AJ358" s="277"/>
      <c r="AK358" s="280" t="e">
        <v>#REF!</v>
      </c>
      <c r="AL358" s="280" t="e">
        <v>#REF!</v>
      </c>
      <c r="AM358" s="281">
        <v>0</v>
      </c>
      <c r="AN358" s="281">
        <v>0</v>
      </c>
      <c r="AO358" s="281">
        <v>0</v>
      </c>
      <c r="AP358" s="282">
        <v>0</v>
      </c>
      <c r="AQ358" s="282">
        <v>0</v>
      </c>
      <c r="AR358" s="282">
        <v>0</v>
      </c>
      <c r="AS358" s="282">
        <v>0</v>
      </c>
      <c r="AT358" s="282">
        <v>0</v>
      </c>
      <c r="AU358" s="282">
        <v>0</v>
      </c>
      <c r="AV358" s="282">
        <v>0</v>
      </c>
      <c r="AW358" s="282">
        <v>0</v>
      </c>
      <c r="AX358" s="282">
        <v>0</v>
      </c>
      <c r="AY358" s="282">
        <v>0</v>
      </c>
      <c r="AZ358" s="282">
        <v>0</v>
      </c>
      <c r="BA358" s="282">
        <v>0</v>
      </c>
      <c r="BB358" s="281">
        <v>0</v>
      </c>
      <c r="BC358" s="281">
        <v>0</v>
      </c>
      <c r="BD358" s="283"/>
      <c r="BE358" s="284">
        <v>0.02</v>
      </c>
      <c r="BF358" s="280">
        <v>0</v>
      </c>
      <c r="BG358" s="285"/>
      <c r="BH358" s="286"/>
      <c r="BI358" s="285"/>
      <c r="BJ358" s="280">
        <v>0</v>
      </c>
      <c r="BK358" s="280">
        <v>0</v>
      </c>
      <c r="BL358" s="283"/>
      <c r="BM358" s="287">
        <v>0</v>
      </c>
      <c r="BN358" s="280">
        <v>0</v>
      </c>
      <c r="BO358" s="280">
        <v>0</v>
      </c>
      <c r="BP358" s="280" t="e">
        <v>#REF!</v>
      </c>
      <c r="BQ358" s="288" t="e">
        <v>#REF!</v>
      </c>
      <c r="BR358" s="289"/>
      <c r="BS358" s="290" t="e">
        <v>#REF!</v>
      </c>
      <c r="BU358" s="304"/>
      <c r="BV358" s="291">
        <v>0</v>
      </c>
      <c r="BW358" s="292">
        <v>0</v>
      </c>
      <c r="BX358" s="238" t="s">
        <v>859</v>
      </c>
      <c r="BY358" s="435">
        <f t="shared" si="10"/>
        <v>1</v>
      </c>
      <c r="BZ358" s="435">
        <v>1</v>
      </c>
      <c r="CA358" s="436">
        <f t="shared" si="11"/>
        <v>0</v>
      </c>
    </row>
    <row r="359" spans="1:79" s="268" customFormat="1" ht="47.25">
      <c r="A359" s="269">
        <v>346</v>
      </c>
      <c r="B359" s="269" t="s">
        <v>862</v>
      </c>
      <c r="C359" s="269" t="s">
        <v>95</v>
      </c>
      <c r="D359" s="271" t="s">
        <v>863</v>
      </c>
      <c r="E359" s="272">
        <v>41058</v>
      </c>
      <c r="F359" s="238"/>
      <c r="G359" s="238"/>
      <c r="H359" s="272">
        <v>40909</v>
      </c>
      <c r="I359" s="272">
        <v>50405</v>
      </c>
      <c r="J359" s="269"/>
      <c r="K359" s="269" t="s">
        <v>1851</v>
      </c>
      <c r="L359" s="273"/>
      <c r="M359" s="238">
        <v>0.24</v>
      </c>
      <c r="N359" s="269" t="s">
        <v>1822</v>
      </c>
      <c r="O359" s="269" t="s">
        <v>82</v>
      </c>
      <c r="P359" s="269" t="s">
        <v>1823</v>
      </c>
      <c r="Q359" s="269"/>
      <c r="R359" s="274">
        <v>1010300966</v>
      </c>
      <c r="S359" s="238">
        <v>390</v>
      </c>
      <c r="T359" s="269" t="s">
        <v>266</v>
      </c>
      <c r="U359" s="269">
        <v>300</v>
      </c>
      <c r="V359" s="275">
        <v>300</v>
      </c>
      <c r="W359" s="269">
        <v>0</v>
      </c>
      <c r="X359" s="276">
        <v>26573</v>
      </c>
      <c r="Y359" s="293"/>
      <c r="Z359" s="277">
        <v>136143.71</v>
      </c>
      <c r="AA359" s="277"/>
      <c r="AB359" s="278">
        <v>136143.71</v>
      </c>
      <c r="AC359" s="278">
        <v>136143.71</v>
      </c>
      <c r="AD359" s="278">
        <v>0</v>
      </c>
      <c r="AE359" s="278">
        <v>0</v>
      </c>
      <c r="AF359" s="278">
        <v>453.81236666666666</v>
      </c>
      <c r="AG359" s="278">
        <v>453.81236666666666</v>
      </c>
      <c r="AH359" s="278">
        <v>0</v>
      </c>
      <c r="AI359" s="279">
        <v>453.81236666666666</v>
      </c>
      <c r="AJ359" s="277"/>
      <c r="AK359" s="280" t="e">
        <v>#REF!</v>
      </c>
      <c r="AL359" s="280" t="e">
        <v>#REF!</v>
      </c>
      <c r="AM359" s="281">
        <v>0</v>
      </c>
      <c r="AN359" s="281">
        <v>0</v>
      </c>
      <c r="AO359" s="281">
        <v>0</v>
      </c>
      <c r="AP359" s="282">
        <v>0</v>
      </c>
      <c r="AQ359" s="282">
        <v>0</v>
      </c>
      <c r="AR359" s="282">
        <v>0</v>
      </c>
      <c r="AS359" s="282">
        <v>0</v>
      </c>
      <c r="AT359" s="282">
        <v>0</v>
      </c>
      <c r="AU359" s="282">
        <v>0</v>
      </c>
      <c r="AV359" s="282">
        <v>0</v>
      </c>
      <c r="AW359" s="282">
        <v>0</v>
      </c>
      <c r="AX359" s="282">
        <v>0</v>
      </c>
      <c r="AY359" s="282">
        <v>0</v>
      </c>
      <c r="AZ359" s="282">
        <v>0</v>
      </c>
      <c r="BA359" s="282">
        <v>0</v>
      </c>
      <c r="BB359" s="281">
        <v>0</v>
      </c>
      <c r="BC359" s="281">
        <v>0</v>
      </c>
      <c r="BD359" s="283"/>
      <c r="BE359" s="284">
        <v>0.02</v>
      </c>
      <c r="BF359" s="280">
        <v>0</v>
      </c>
      <c r="BG359" s="285"/>
      <c r="BH359" s="286"/>
      <c r="BI359" s="285"/>
      <c r="BJ359" s="280">
        <v>0</v>
      </c>
      <c r="BK359" s="280">
        <v>0</v>
      </c>
      <c r="BL359" s="283"/>
      <c r="BM359" s="287">
        <v>0</v>
      </c>
      <c r="BN359" s="280">
        <v>0</v>
      </c>
      <c r="BO359" s="280">
        <v>0</v>
      </c>
      <c r="BP359" s="280" t="e">
        <v>#REF!</v>
      </c>
      <c r="BQ359" s="288" t="e">
        <v>#REF!</v>
      </c>
      <c r="BR359" s="289"/>
      <c r="BS359" s="290" t="e">
        <v>#REF!</v>
      </c>
      <c r="BU359" s="304"/>
      <c r="BV359" s="291">
        <v>0</v>
      </c>
      <c r="BW359" s="292">
        <v>0</v>
      </c>
      <c r="BX359" s="238" t="s">
        <v>859</v>
      </c>
      <c r="BY359" s="435">
        <f t="shared" si="10"/>
        <v>1</v>
      </c>
      <c r="BZ359" s="435">
        <v>1</v>
      </c>
      <c r="CA359" s="436">
        <f t="shared" si="11"/>
        <v>0</v>
      </c>
    </row>
    <row r="360" spans="1:79" s="268" customFormat="1" ht="47.25">
      <c r="A360" s="269">
        <v>347</v>
      </c>
      <c r="B360" s="269" t="s">
        <v>862</v>
      </c>
      <c r="C360" s="269" t="s">
        <v>95</v>
      </c>
      <c r="D360" s="271" t="s">
        <v>863</v>
      </c>
      <c r="E360" s="272">
        <v>41058</v>
      </c>
      <c r="F360" s="238"/>
      <c r="G360" s="238"/>
      <c r="H360" s="272">
        <v>40909</v>
      </c>
      <c r="I360" s="272">
        <v>50405</v>
      </c>
      <c r="J360" s="269"/>
      <c r="K360" s="269" t="s">
        <v>1852</v>
      </c>
      <c r="L360" s="273"/>
      <c r="M360" s="238">
        <v>0.26800000000000002</v>
      </c>
      <c r="N360" s="269" t="s">
        <v>1779</v>
      </c>
      <c r="O360" s="269" t="s">
        <v>82</v>
      </c>
      <c r="P360" s="269" t="s">
        <v>1780</v>
      </c>
      <c r="Q360" s="269"/>
      <c r="R360" s="274">
        <v>1010300967</v>
      </c>
      <c r="S360" s="238">
        <v>391</v>
      </c>
      <c r="T360" s="269" t="s">
        <v>87</v>
      </c>
      <c r="U360" s="269">
        <v>240</v>
      </c>
      <c r="V360" s="275">
        <v>240</v>
      </c>
      <c r="W360" s="269">
        <v>0</v>
      </c>
      <c r="X360" s="276">
        <v>26999</v>
      </c>
      <c r="Y360" s="293"/>
      <c r="Z360" s="277">
        <v>63500.19</v>
      </c>
      <c r="AA360" s="277"/>
      <c r="AB360" s="278">
        <v>63500.19</v>
      </c>
      <c r="AC360" s="278">
        <v>63500.19</v>
      </c>
      <c r="AD360" s="278">
        <v>0</v>
      </c>
      <c r="AE360" s="278">
        <v>0</v>
      </c>
      <c r="AF360" s="278">
        <v>264.58412500000003</v>
      </c>
      <c r="AG360" s="278">
        <v>264.58412500000003</v>
      </c>
      <c r="AH360" s="278">
        <v>0</v>
      </c>
      <c r="AI360" s="279">
        <v>264.58412500000003</v>
      </c>
      <c r="AJ360" s="277"/>
      <c r="AK360" s="280" t="e">
        <v>#REF!</v>
      </c>
      <c r="AL360" s="280" t="e">
        <v>#REF!</v>
      </c>
      <c r="AM360" s="281">
        <v>0</v>
      </c>
      <c r="AN360" s="281">
        <v>0</v>
      </c>
      <c r="AO360" s="281">
        <v>0</v>
      </c>
      <c r="AP360" s="282">
        <v>0</v>
      </c>
      <c r="AQ360" s="282">
        <v>0</v>
      </c>
      <c r="AR360" s="282">
        <v>0</v>
      </c>
      <c r="AS360" s="282">
        <v>0</v>
      </c>
      <c r="AT360" s="282">
        <v>0</v>
      </c>
      <c r="AU360" s="282">
        <v>0</v>
      </c>
      <c r="AV360" s="282">
        <v>0</v>
      </c>
      <c r="AW360" s="282">
        <v>0</v>
      </c>
      <c r="AX360" s="282">
        <v>0</v>
      </c>
      <c r="AY360" s="282">
        <v>0</v>
      </c>
      <c r="AZ360" s="282">
        <v>0</v>
      </c>
      <c r="BA360" s="282">
        <v>0</v>
      </c>
      <c r="BB360" s="281">
        <v>0</v>
      </c>
      <c r="BC360" s="281">
        <v>0</v>
      </c>
      <c r="BD360" s="283"/>
      <c r="BE360" s="284">
        <v>0.02</v>
      </c>
      <c r="BF360" s="280">
        <v>0</v>
      </c>
      <c r="BG360" s="285"/>
      <c r="BH360" s="286"/>
      <c r="BI360" s="285"/>
      <c r="BJ360" s="280">
        <v>0</v>
      </c>
      <c r="BK360" s="280">
        <v>0</v>
      </c>
      <c r="BL360" s="283"/>
      <c r="BM360" s="287">
        <v>0</v>
      </c>
      <c r="BN360" s="280">
        <v>0</v>
      </c>
      <c r="BO360" s="280">
        <v>0</v>
      </c>
      <c r="BP360" s="280" t="e">
        <v>#REF!</v>
      </c>
      <c r="BQ360" s="288" t="e">
        <v>#REF!</v>
      </c>
      <c r="BR360" s="289"/>
      <c r="BS360" s="290" t="e">
        <v>#REF!</v>
      </c>
      <c r="BU360" s="304"/>
      <c r="BV360" s="291">
        <v>0</v>
      </c>
      <c r="BW360" s="292">
        <v>0</v>
      </c>
      <c r="BX360" s="238" t="s">
        <v>859</v>
      </c>
      <c r="BY360" s="435">
        <f t="shared" si="10"/>
        <v>1</v>
      </c>
      <c r="BZ360" s="435">
        <v>1</v>
      </c>
      <c r="CA360" s="436">
        <f t="shared" si="11"/>
        <v>0</v>
      </c>
    </row>
    <row r="361" spans="1:79" s="268" customFormat="1" ht="31.5">
      <c r="A361" s="269">
        <v>348</v>
      </c>
      <c r="B361" s="269" t="s">
        <v>862</v>
      </c>
      <c r="C361" s="269" t="s">
        <v>95</v>
      </c>
      <c r="D361" s="271" t="s">
        <v>863</v>
      </c>
      <c r="E361" s="272">
        <v>41058</v>
      </c>
      <c r="F361" s="238"/>
      <c r="G361" s="238"/>
      <c r="H361" s="272">
        <v>40909</v>
      </c>
      <c r="I361" s="272">
        <v>50405</v>
      </c>
      <c r="J361" s="269"/>
      <c r="K361" s="269" t="s">
        <v>1853</v>
      </c>
      <c r="L361" s="306"/>
      <c r="M361" s="238">
        <v>0.26800000000000002</v>
      </c>
      <c r="N361" s="269" t="s">
        <v>1854</v>
      </c>
      <c r="O361" s="269" t="s">
        <v>82</v>
      </c>
      <c r="P361" s="269" t="s">
        <v>1855</v>
      </c>
      <c r="Q361" s="269"/>
      <c r="R361" s="274">
        <v>1010300968</v>
      </c>
      <c r="S361" s="238">
        <v>392</v>
      </c>
      <c r="T361" s="269" t="s">
        <v>131</v>
      </c>
      <c r="U361" s="269">
        <v>361</v>
      </c>
      <c r="V361" s="275">
        <v>361</v>
      </c>
      <c r="W361" s="269">
        <v>0</v>
      </c>
      <c r="X361" s="276">
        <v>26573</v>
      </c>
      <c r="Y361" s="293"/>
      <c r="Z361" s="277">
        <v>359969.75</v>
      </c>
      <c r="AA361" s="277"/>
      <c r="AB361" s="278">
        <v>359969.75</v>
      </c>
      <c r="AC361" s="278">
        <v>346219.19654085877</v>
      </c>
      <c r="AD361" s="278">
        <v>13750.553459141229</v>
      </c>
      <c r="AE361" s="278">
        <v>1784.799996537351</v>
      </c>
      <c r="AF361" s="278">
        <v>997.14612188365652</v>
      </c>
      <c r="AG361" s="278">
        <v>997.14612188365652</v>
      </c>
      <c r="AH361" s="278">
        <v>0</v>
      </c>
      <c r="AI361" s="279">
        <v>997.14612188365652</v>
      </c>
      <c r="AJ361" s="277"/>
      <c r="AK361" s="280" t="e">
        <v>#REF!</v>
      </c>
      <c r="AL361" s="280" t="e">
        <v>#REF!</v>
      </c>
      <c r="AM361" s="281">
        <v>11965.753462603878</v>
      </c>
      <c r="AN361" s="281">
        <v>11965.753462603878</v>
      </c>
      <c r="AO361" s="281">
        <v>13750.553459141229</v>
      </c>
      <c r="AP361" s="282">
        <v>12753.407337257573</v>
      </c>
      <c r="AQ361" s="282">
        <v>11756.261215373917</v>
      </c>
      <c r="AR361" s="282">
        <v>10759.115093490262</v>
      </c>
      <c r="AS361" s="282">
        <v>9761.9689716066059</v>
      </c>
      <c r="AT361" s="282">
        <v>8764.8228497229502</v>
      </c>
      <c r="AU361" s="282">
        <v>7767.6767278392936</v>
      </c>
      <c r="AV361" s="282">
        <v>6770.5306059556369</v>
      </c>
      <c r="AW361" s="282">
        <v>5773.3844840719803</v>
      </c>
      <c r="AX361" s="282">
        <v>4776.2383621883237</v>
      </c>
      <c r="AY361" s="282">
        <v>3779.092240304667</v>
      </c>
      <c r="AZ361" s="282">
        <v>2781.9461184210104</v>
      </c>
      <c r="BA361" s="282">
        <v>1784.7999965373538</v>
      </c>
      <c r="BB361" s="281">
        <v>7767.6767278392927</v>
      </c>
      <c r="BC361" s="281">
        <v>7767.6767278392899</v>
      </c>
      <c r="BD361" s="283"/>
      <c r="BE361" s="284">
        <v>0.02</v>
      </c>
      <c r="BF361" s="280">
        <v>0</v>
      </c>
      <c r="BG361" s="285"/>
      <c r="BH361" s="286"/>
      <c r="BI361" s="285"/>
      <c r="BJ361" s="280">
        <v>0</v>
      </c>
      <c r="BK361" s="280">
        <v>0</v>
      </c>
      <c r="BL361" s="283"/>
      <c r="BM361" s="287">
        <v>0</v>
      </c>
      <c r="BN361" s="280">
        <v>0</v>
      </c>
      <c r="BO361" s="280">
        <v>0</v>
      </c>
      <c r="BP361" s="280" t="e">
        <v>#REF!</v>
      </c>
      <c r="BQ361" s="288" t="e">
        <v>#REF!</v>
      </c>
      <c r="BR361" s="289"/>
      <c r="BS361" s="290" t="e">
        <v>#REF!</v>
      </c>
      <c r="BU361" s="297">
        <v>11965.8</v>
      </c>
      <c r="BV361" s="291">
        <v>4.6537396121493657E-2</v>
      </c>
      <c r="BW361" s="292">
        <v>0</v>
      </c>
      <c r="BX361" s="238" t="s">
        <v>859</v>
      </c>
      <c r="BY361" s="435">
        <f t="shared" si="10"/>
        <v>0.96180080837586701</v>
      </c>
      <c r="BZ361" s="435">
        <v>0.99504180560578404</v>
      </c>
      <c r="CA361" s="436">
        <f t="shared" si="11"/>
        <v>3.3240997229917024E-2</v>
      </c>
    </row>
    <row r="362" spans="1:79" s="268" customFormat="1" ht="47.25">
      <c r="A362" s="269">
        <v>349</v>
      </c>
      <c r="B362" s="269" t="s">
        <v>862</v>
      </c>
      <c r="C362" s="269" t="s">
        <v>95</v>
      </c>
      <c r="D362" s="271" t="s">
        <v>863</v>
      </c>
      <c r="E362" s="272">
        <v>41058</v>
      </c>
      <c r="F362" s="238"/>
      <c r="G362" s="238"/>
      <c r="H362" s="272">
        <v>40909</v>
      </c>
      <c r="I362" s="272">
        <v>50405</v>
      </c>
      <c r="J362" s="269"/>
      <c r="K362" s="269" t="s">
        <v>1856</v>
      </c>
      <c r="L362" s="306"/>
      <c r="M362" s="238">
        <v>1.0740000000000001</v>
      </c>
      <c r="N362" s="269" t="s">
        <v>1857</v>
      </c>
      <c r="O362" s="269" t="s">
        <v>82</v>
      </c>
      <c r="P362" s="269" t="s">
        <v>1814</v>
      </c>
      <c r="Q362" s="269"/>
      <c r="R362" s="274">
        <v>1010300969</v>
      </c>
      <c r="S362" s="238">
        <v>393</v>
      </c>
      <c r="T362" s="269" t="s">
        <v>266</v>
      </c>
      <c r="U362" s="269">
        <v>300</v>
      </c>
      <c r="V362" s="275">
        <v>300</v>
      </c>
      <c r="W362" s="269">
        <v>0</v>
      </c>
      <c r="X362" s="276">
        <v>27729</v>
      </c>
      <c r="Y362" s="293"/>
      <c r="Z362" s="277">
        <v>460956.68</v>
      </c>
      <c r="AA362" s="277"/>
      <c r="AB362" s="278">
        <v>460956.68</v>
      </c>
      <c r="AC362" s="278">
        <v>460956.68</v>
      </c>
      <c r="AD362" s="278">
        <v>0</v>
      </c>
      <c r="AE362" s="278">
        <v>0</v>
      </c>
      <c r="AF362" s="278">
        <v>1536.5222666666666</v>
      </c>
      <c r="AG362" s="278">
        <v>1536.5222666666666</v>
      </c>
      <c r="AH362" s="278">
        <v>0</v>
      </c>
      <c r="AI362" s="279">
        <v>1536.5222666666666</v>
      </c>
      <c r="AJ362" s="277"/>
      <c r="AK362" s="280" t="e">
        <v>#REF!</v>
      </c>
      <c r="AL362" s="280" t="e">
        <v>#REF!</v>
      </c>
      <c r="AM362" s="281">
        <v>0</v>
      </c>
      <c r="AN362" s="281">
        <v>0</v>
      </c>
      <c r="AO362" s="281">
        <v>0</v>
      </c>
      <c r="AP362" s="282">
        <v>0</v>
      </c>
      <c r="AQ362" s="282">
        <v>0</v>
      </c>
      <c r="AR362" s="282">
        <v>0</v>
      </c>
      <c r="AS362" s="282">
        <v>0</v>
      </c>
      <c r="AT362" s="282">
        <v>0</v>
      </c>
      <c r="AU362" s="282">
        <v>0</v>
      </c>
      <c r="AV362" s="282">
        <v>0</v>
      </c>
      <c r="AW362" s="282">
        <v>0</v>
      </c>
      <c r="AX362" s="282">
        <v>0</v>
      </c>
      <c r="AY362" s="282">
        <v>0</v>
      </c>
      <c r="AZ362" s="282">
        <v>0</v>
      </c>
      <c r="BA362" s="282">
        <v>0</v>
      </c>
      <c r="BB362" s="281">
        <v>0</v>
      </c>
      <c r="BC362" s="281">
        <v>0</v>
      </c>
      <c r="BD362" s="283"/>
      <c r="BE362" s="284">
        <v>0.02</v>
      </c>
      <c r="BF362" s="280">
        <v>0</v>
      </c>
      <c r="BG362" s="285"/>
      <c r="BH362" s="286"/>
      <c r="BI362" s="285"/>
      <c r="BJ362" s="280">
        <v>0</v>
      </c>
      <c r="BK362" s="280">
        <v>0</v>
      </c>
      <c r="BL362" s="283"/>
      <c r="BM362" s="287">
        <v>0</v>
      </c>
      <c r="BN362" s="280">
        <v>0</v>
      </c>
      <c r="BO362" s="280">
        <v>0</v>
      </c>
      <c r="BP362" s="280" t="e">
        <v>#REF!</v>
      </c>
      <c r="BQ362" s="288" t="e">
        <v>#REF!</v>
      </c>
      <c r="BR362" s="289"/>
      <c r="BS362" s="290" t="e">
        <v>#REF!</v>
      </c>
      <c r="BU362" s="304"/>
      <c r="BV362" s="291">
        <v>0</v>
      </c>
      <c r="BW362" s="292">
        <v>0</v>
      </c>
      <c r="BX362" s="238" t="s">
        <v>859</v>
      </c>
      <c r="BY362" s="435">
        <f t="shared" si="10"/>
        <v>1</v>
      </c>
      <c r="BZ362" s="435">
        <v>1</v>
      </c>
      <c r="CA362" s="436">
        <f t="shared" si="11"/>
        <v>0</v>
      </c>
    </row>
    <row r="363" spans="1:79" s="268" customFormat="1" ht="47.25">
      <c r="A363" s="269">
        <v>350</v>
      </c>
      <c r="B363" s="269" t="s">
        <v>862</v>
      </c>
      <c r="C363" s="269" t="s">
        <v>95</v>
      </c>
      <c r="D363" s="271" t="s">
        <v>863</v>
      </c>
      <c r="E363" s="272">
        <v>41058</v>
      </c>
      <c r="F363" s="238"/>
      <c r="G363" s="238"/>
      <c r="H363" s="272">
        <v>40909</v>
      </c>
      <c r="I363" s="272">
        <v>50405</v>
      </c>
      <c r="J363" s="269"/>
      <c r="K363" s="269" t="s">
        <v>1858</v>
      </c>
      <c r="L363" s="273"/>
      <c r="M363" s="238">
        <v>2.8000000000000001E-2</v>
      </c>
      <c r="N363" s="269" t="s">
        <v>1859</v>
      </c>
      <c r="O363" s="269" t="s">
        <v>82</v>
      </c>
      <c r="P363" s="269" t="s">
        <v>1860</v>
      </c>
      <c r="Q363" s="269"/>
      <c r="R363" s="274">
        <v>1010300970</v>
      </c>
      <c r="S363" s="238">
        <v>394</v>
      </c>
      <c r="T363" s="269" t="s">
        <v>266</v>
      </c>
      <c r="U363" s="269">
        <v>300</v>
      </c>
      <c r="V363" s="275">
        <v>300</v>
      </c>
      <c r="W363" s="269">
        <v>0</v>
      </c>
      <c r="X363" s="276">
        <v>28277</v>
      </c>
      <c r="Y363" s="293"/>
      <c r="Z363" s="277">
        <v>212714.61</v>
      </c>
      <c r="AA363" s="277"/>
      <c r="AB363" s="278">
        <v>212714.61</v>
      </c>
      <c r="AC363" s="278">
        <v>212714.61</v>
      </c>
      <c r="AD363" s="278">
        <v>0</v>
      </c>
      <c r="AE363" s="278">
        <v>0</v>
      </c>
      <c r="AF363" s="278">
        <v>709.04869999999994</v>
      </c>
      <c r="AG363" s="278">
        <v>709.04869999999994</v>
      </c>
      <c r="AH363" s="278">
        <v>0</v>
      </c>
      <c r="AI363" s="279">
        <v>709.04869999999994</v>
      </c>
      <c r="AJ363" s="277"/>
      <c r="AK363" s="280" t="e">
        <v>#REF!</v>
      </c>
      <c r="AL363" s="280" t="e">
        <v>#REF!</v>
      </c>
      <c r="AM363" s="281">
        <v>0</v>
      </c>
      <c r="AN363" s="281">
        <v>0</v>
      </c>
      <c r="AO363" s="281">
        <v>0</v>
      </c>
      <c r="AP363" s="282">
        <v>0</v>
      </c>
      <c r="AQ363" s="282">
        <v>0</v>
      </c>
      <c r="AR363" s="282">
        <v>0</v>
      </c>
      <c r="AS363" s="282">
        <v>0</v>
      </c>
      <c r="AT363" s="282">
        <v>0</v>
      </c>
      <c r="AU363" s="282">
        <v>0</v>
      </c>
      <c r="AV363" s="282">
        <v>0</v>
      </c>
      <c r="AW363" s="282">
        <v>0</v>
      </c>
      <c r="AX363" s="282">
        <v>0</v>
      </c>
      <c r="AY363" s="282">
        <v>0</v>
      </c>
      <c r="AZ363" s="282">
        <v>0</v>
      </c>
      <c r="BA363" s="282">
        <v>0</v>
      </c>
      <c r="BB363" s="281">
        <v>0</v>
      </c>
      <c r="BC363" s="281">
        <v>0</v>
      </c>
      <c r="BD363" s="283"/>
      <c r="BE363" s="284">
        <v>0.02</v>
      </c>
      <c r="BF363" s="280">
        <v>0</v>
      </c>
      <c r="BG363" s="285"/>
      <c r="BH363" s="286"/>
      <c r="BI363" s="285"/>
      <c r="BJ363" s="280">
        <v>0</v>
      </c>
      <c r="BK363" s="280">
        <v>0</v>
      </c>
      <c r="BL363" s="283"/>
      <c r="BM363" s="287">
        <v>0</v>
      </c>
      <c r="BN363" s="280">
        <v>0</v>
      </c>
      <c r="BO363" s="280">
        <v>0</v>
      </c>
      <c r="BP363" s="280" t="e">
        <v>#REF!</v>
      </c>
      <c r="BQ363" s="288" t="e">
        <v>#REF!</v>
      </c>
      <c r="BR363" s="289"/>
      <c r="BS363" s="290" t="e">
        <v>#REF!</v>
      </c>
      <c r="BU363" s="304"/>
      <c r="BV363" s="291">
        <v>0</v>
      </c>
      <c r="BW363" s="292">
        <v>0</v>
      </c>
      <c r="BX363" s="238" t="s">
        <v>859</v>
      </c>
      <c r="BY363" s="435">
        <f t="shared" si="10"/>
        <v>1</v>
      </c>
      <c r="BZ363" s="435">
        <v>1</v>
      </c>
      <c r="CA363" s="436">
        <f t="shared" si="11"/>
        <v>0</v>
      </c>
    </row>
    <row r="364" spans="1:79" s="268" customFormat="1" ht="31.5">
      <c r="A364" s="269">
        <v>351</v>
      </c>
      <c r="B364" s="269" t="s">
        <v>862</v>
      </c>
      <c r="C364" s="269" t="s">
        <v>95</v>
      </c>
      <c r="D364" s="271" t="s">
        <v>863</v>
      </c>
      <c r="E364" s="272">
        <v>41058</v>
      </c>
      <c r="F364" s="238">
        <v>12</v>
      </c>
      <c r="G364" s="296">
        <v>42565</v>
      </c>
      <c r="H364" s="272">
        <v>40909</v>
      </c>
      <c r="I364" s="272">
        <v>50405</v>
      </c>
      <c r="J364" s="269"/>
      <c r="K364" s="269" t="s">
        <v>1861</v>
      </c>
      <c r="L364" s="273"/>
      <c r="M364" s="238">
        <v>0.115</v>
      </c>
      <c r="N364" s="269" t="s">
        <v>1862</v>
      </c>
      <c r="O364" s="269" t="s">
        <v>82</v>
      </c>
      <c r="P364" s="269" t="s">
        <v>1863</v>
      </c>
      <c r="Q364" s="269"/>
      <c r="R364" s="274">
        <v>1010300971</v>
      </c>
      <c r="S364" s="238">
        <v>395</v>
      </c>
      <c r="T364" s="269" t="s">
        <v>131</v>
      </c>
      <c r="U364" s="269">
        <v>361</v>
      </c>
      <c r="V364" s="275">
        <v>361</v>
      </c>
      <c r="W364" s="269">
        <v>0</v>
      </c>
      <c r="X364" s="276">
        <v>42535</v>
      </c>
      <c r="Y364" s="293"/>
      <c r="Z364" s="277">
        <v>251948.82</v>
      </c>
      <c r="AA364" s="277"/>
      <c r="AB364" s="278">
        <v>251948.82</v>
      </c>
      <c r="AC364" s="278">
        <v>251948.82</v>
      </c>
      <c r="AD364" s="278">
        <v>0</v>
      </c>
      <c r="AE364" s="278">
        <v>0</v>
      </c>
      <c r="AF364" s="278">
        <v>697.91916897506928</v>
      </c>
      <c r="AG364" s="278">
        <v>697.91916897506928</v>
      </c>
      <c r="AH364" s="278">
        <v>0</v>
      </c>
      <c r="AI364" s="279">
        <v>697.91916897506928</v>
      </c>
      <c r="AJ364" s="277"/>
      <c r="AK364" s="280" t="e">
        <v>#REF!</v>
      </c>
      <c r="AL364" s="280" t="e">
        <v>#REF!</v>
      </c>
      <c r="AM364" s="281">
        <v>0</v>
      </c>
      <c r="AN364" s="281">
        <v>0</v>
      </c>
      <c r="AO364" s="281">
        <v>0</v>
      </c>
      <c r="AP364" s="282">
        <v>0</v>
      </c>
      <c r="AQ364" s="282">
        <v>0</v>
      </c>
      <c r="AR364" s="282">
        <v>0</v>
      </c>
      <c r="AS364" s="282">
        <v>0</v>
      </c>
      <c r="AT364" s="282">
        <v>0</v>
      </c>
      <c r="AU364" s="282">
        <v>0</v>
      </c>
      <c r="AV364" s="282">
        <v>0</v>
      </c>
      <c r="AW364" s="282">
        <v>0</v>
      </c>
      <c r="AX364" s="282">
        <v>0</v>
      </c>
      <c r="AY364" s="282">
        <v>0</v>
      </c>
      <c r="AZ364" s="282">
        <v>0</v>
      </c>
      <c r="BA364" s="282">
        <v>0</v>
      </c>
      <c r="BB364" s="281">
        <v>0</v>
      </c>
      <c r="BC364" s="281">
        <v>0</v>
      </c>
      <c r="BD364" s="283"/>
      <c r="BE364" s="284">
        <v>0.02</v>
      </c>
      <c r="BF364" s="280">
        <v>0</v>
      </c>
      <c r="BG364" s="285"/>
      <c r="BH364" s="286"/>
      <c r="BI364" s="285"/>
      <c r="BJ364" s="280">
        <v>0</v>
      </c>
      <c r="BK364" s="280">
        <v>0</v>
      </c>
      <c r="BL364" s="283"/>
      <c r="BM364" s="287">
        <v>0</v>
      </c>
      <c r="BN364" s="280">
        <v>0</v>
      </c>
      <c r="BO364" s="280">
        <v>0</v>
      </c>
      <c r="BP364" s="280" t="e">
        <v>#REF!</v>
      </c>
      <c r="BQ364" s="288" t="e">
        <v>#REF!</v>
      </c>
      <c r="BR364" s="289"/>
      <c r="BS364" s="290" t="e">
        <v>#REF!</v>
      </c>
      <c r="BU364" s="291"/>
      <c r="BV364" s="291">
        <v>0</v>
      </c>
      <c r="BW364" s="292">
        <v>0</v>
      </c>
      <c r="BX364" s="238" t="s">
        <v>859</v>
      </c>
      <c r="BY364" s="435">
        <f t="shared" si="10"/>
        <v>1</v>
      </c>
      <c r="BZ364" s="435">
        <v>1</v>
      </c>
      <c r="CA364" s="436">
        <f t="shared" si="11"/>
        <v>0</v>
      </c>
    </row>
    <row r="365" spans="1:79" s="268" customFormat="1" ht="47.25">
      <c r="A365" s="269">
        <v>352</v>
      </c>
      <c r="B365" s="269" t="s">
        <v>862</v>
      </c>
      <c r="C365" s="269" t="s">
        <v>95</v>
      </c>
      <c r="D365" s="271" t="s">
        <v>863</v>
      </c>
      <c r="E365" s="272">
        <v>41058</v>
      </c>
      <c r="F365" s="238"/>
      <c r="G365" s="238"/>
      <c r="H365" s="272">
        <v>40909</v>
      </c>
      <c r="I365" s="272">
        <v>50405</v>
      </c>
      <c r="J365" s="269"/>
      <c r="K365" s="269" t="s">
        <v>1864</v>
      </c>
      <c r="L365" s="273"/>
      <c r="M365" s="238">
        <v>0.33229999999999998</v>
      </c>
      <c r="N365" s="269" t="s">
        <v>1865</v>
      </c>
      <c r="O365" s="269" t="s">
        <v>82</v>
      </c>
      <c r="P365" s="269" t="s">
        <v>1866</v>
      </c>
      <c r="Q365" s="269"/>
      <c r="R365" s="274">
        <v>1010300972</v>
      </c>
      <c r="S365" s="238">
        <v>396</v>
      </c>
      <c r="T365" s="269" t="s">
        <v>266</v>
      </c>
      <c r="U365" s="269">
        <v>300</v>
      </c>
      <c r="V365" s="275">
        <v>300</v>
      </c>
      <c r="W365" s="269">
        <v>0</v>
      </c>
      <c r="X365" s="276">
        <v>27973</v>
      </c>
      <c r="Y365" s="293"/>
      <c r="Z365" s="277">
        <v>43293.98</v>
      </c>
      <c r="AA365" s="277"/>
      <c r="AB365" s="278">
        <v>43293.98</v>
      </c>
      <c r="AC365" s="278">
        <v>43293.98</v>
      </c>
      <c r="AD365" s="278">
        <v>0</v>
      </c>
      <c r="AE365" s="278">
        <v>0</v>
      </c>
      <c r="AF365" s="278">
        <v>144.31326666666666</v>
      </c>
      <c r="AG365" s="278">
        <v>144.31326666666666</v>
      </c>
      <c r="AH365" s="278">
        <v>0</v>
      </c>
      <c r="AI365" s="279">
        <v>144.31326666666666</v>
      </c>
      <c r="AJ365" s="277"/>
      <c r="AK365" s="280" t="e">
        <v>#REF!</v>
      </c>
      <c r="AL365" s="280" t="e">
        <v>#REF!</v>
      </c>
      <c r="AM365" s="281">
        <v>0</v>
      </c>
      <c r="AN365" s="281">
        <v>0</v>
      </c>
      <c r="AO365" s="281">
        <v>0</v>
      </c>
      <c r="AP365" s="282">
        <v>0</v>
      </c>
      <c r="AQ365" s="282">
        <v>0</v>
      </c>
      <c r="AR365" s="282">
        <v>0</v>
      </c>
      <c r="AS365" s="282">
        <v>0</v>
      </c>
      <c r="AT365" s="282">
        <v>0</v>
      </c>
      <c r="AU365" s="282">
        <v>0</v>
      </c>
      <c r="AV365" s="282">
        <v>0</v>
      </c>
      <c r="AW365" s="282">
        <v>0</v>
      </c>
      <c r="AX365" s="282">
        <v>0</v>
      </c>
      <c r="AY365" s="282">
        <v>0</v>
      </c>
      <c r="AZ365" s="282">
        <v>0</v>
      </c>
      <c r="BA365" s="282">
        <v>0</v>
      </c>
      <c r="BB365" s="281">
        <v>0</v>
      </c>
      <c r="BC365" s="281">
        <v>0</v>
      </c>
      <c r="BD365" s="283"/>
      <c r="BE365" s="284">
        <v>0.02</v>
      </c>
      <c r="BF365" s="280">
        <v>0</v>
      </c>
      <c r="BG365" s="285"/>
      <c r="BH365" s="286"/>
      <c r="BI365" s="285"/>
      <c r="BJ365" s="280">
        <v>0</v>
      </c>
      <c r="BK365" s="280">
        <v>0</v>
      </c>
      <c r="BL365" s="283"/>
      <c r="BM365" s="287">
        <v>0</v>
      </c>
      <c r="BN365" s="280">
        <v>0</v>
      </c>
      <c r="BO365" s="280">
        <v>0</v>
      </c>
      <c r="BP365" s="280" t="e">
        <v>#REF!</v>
      </c>
      <c r="BQ365" s="288" t="e">
        <v>#REF!</v>
      </c>
      <c r="BR365" s="289"/>
      <c r="BS365" s="290" t="e">
        <v>#REF!</v>
      </c>
      <c r="BU365" s="291"/>
      <c r="BV365" s="291">
        <v>0</v>
      </c>
      <c r="BW365" s="292">
        <v>0</v>
      </c>
      <c r="BX365" s="238" t="s">
        <v>859</v>
      </c>
      <c r="BY365" s="435">
        <f t="shared" si="10"/>
        <v>1</v>
      </c>
      <c r="BZ365" s="435">
        <v>1</v>
      </c>
      <c r="CA365" s="436">
        <f t="shared" si="11"/>
        <v>0</v>
      </c>
    </row>
    <row r="366" spans="1:79" s="268" customFormat="1" ht="47.25">
      <c r="A366" s="269">
        <v>353</v>
      </c>
      <c r="B366" s="269" t="s">
        <v>862</v>
      </c>
      <c r="C366" s="269" t="s">
        <v>95</v>
      </c>
      <c r="D366" s="271" t="s">
        <v>863</v>
      </c>
      <c r="E366" s="272">
        <v>41058</v>
      </c>
      <c r="F366" s="238"/>
      <c r="G366" s="238"/>
      <c r="H366" s="272">
        <v>40909</v>
      </c>
      <c r="I366" s="272">
        <v>50405</v>
      </c>
      <c r="J366" s="269"/>
      <c r="K366" s="269" t="s">
        <v>1867</v>
      </c>
      <c r="L366" s="273"/>
      <c r="M366" s="238">
        <v>3.2389999999999999</v>
      </c>
      <c r="N366" s="269" t="s">
        <v>1868</v>
      </c>
      <c r="O366" s="269" t="s">
        <v>82</v>
      </c>
      <c r="P366" s="269" t="s">
        <v>1869</v>
      </c>
      <c r="Q366" s="269"/>
      <c r="R366" s="274">
        <v>1010300973</v>
      </c>
      <c r="S366" s="238">
        <v>397</v>
      </c>
      <c r="T366" s="269" t="s">
        <v>266</v>
      </c>
      <c r="U366" s="269">
        <v>300</v>
      </c>
      <c r="V366" s="275">
        <v>300</v>
      </c>
      <c r="W366" s="269">
        <v>0</v>
      </c>
      <c r="X366" s="276">
        <v>36495</v>
      </c>
      <c r="Y366" s="293"/>
      <c r="Z366" s="277">
        <v>5681254.4100000001</v>
      </c>
      <c r="AA366" s="277"/>
      <c r="AB366" s="278">
        <v>5681254.4100000001</v>
      </c>
      <c r="AC366" s="278">
        <v>4474783.6056000004</v>
      </c>
      <c r="AD366" s="278">
        <v>1206470.8043999998</v>
      </c>
      <c r="AE366" s="278">
        <v>979220.62799999979</v>
      </c>
      <c r="AF366" s="278">
        <v>18937.5147</v>
      </c>
      <c r="AG366" s="278">
        <v>18937.5147</v>
      </c>
      <c r="AH366" s="278">
        <v>0</v>
      </c>
      <c r="AI366" s="279">
        <v>18937.5147</v>
      </c>
      <c r="AJ366" s="277"/>
      <c r="AK366" s="280" t="e">
        <v>#REF!</v>
      </c>
      <c r="AL366" s="280" t="e">
        <v>#REF!</v>
      </c>
      <c r="AM366" s="281">
        <v>227250.1764</v>
      </c>
      <c r="AN366" s="281">
        <v>227250.1764</v>
      </c>
      <c r="AO366" s="281">
        <v>1206470.8043999998</v>
      </c>
      <c r="AP366" s="282">
        <v>1187533.2896999998</v>
      </c>
      <c r="AQ366" s="282">
        <v>1168595.7749999999</v>
      </c>
      <c r="AR366" s="282">
        <v>1149658.2603</v>
      </c>
      <c r="AS366" s="282">
        <v>1130720.7456</v>
      </c>
      <c r="AT366" s="282">
        <v>1111783.2309000001</v>
      </c>
      <c r="AU366" s="282">
        <v>1092845.7162000001</v>
      </c>
      <c r="AV366" s="282">
        <v>1073908.2015000002</v>
      </c>
      <c r="AW366" s="282">
        <v>1054970.6868000003</v>
      </c>
      <c r="AX366" s="282">
        <v>1036033.1721000003</v>
      </c>
      <c r="AY366" s="282">
        <v>1017095.6574000004</v>
      </c>
      <c r="AZ366" s="282">
        <v>998158.14270000043</v>
      </c>
      <c r="BA366" s="282">
        <v>979220.62800000049</v>
      </c>
      <c r="BB366" s="281">
        <v>1092845.7162000001</v>
      </c>
      <c r="BC366" s="281">
        <v>1092845.7161999997</v>
      </c>
      <c r="BD366" s="283"/>
      <c r="BE366" s="284">
        <v>0.02</v>
      </c>
      <c r="BF366" s="280">
        <v>0</v>
      </c>
      <c r="BG366" s="285"/>
      <c r="BH366" s="286"/>
      <c r="BI366" s="285"/>
      <c r="BJ366" s="280">
        <v>0</v>
      </c>
      <c r="BK366" s="280">
        <v>0</v>
      </c>
      <c r="BL366" s="283"/>
      <c r="BM366" s="287">
        <v>0</v>
      </c>
      <c r="BN366" s="280">
        <v>0</v>
      </c>
      <c r="BO366" s="280">
        <v>0</v>
      </c>
      <c r="BP366" s="280" t="e">
        <v>#REF!</v>
      </c>
      <c r="BQ366" s="288" t="e">
        <v>#REF!</v>
      </c>
      <c r="BR366" s="289"/>
      <c r="BS366" s="290" t="e">
        <v>#REF!</v>
      </c>
      <c r="BU366" s="291">
        <v>227250.12</v>
      </c>
      <c r="BV366" s="291">
        <v>-5.6400000001303852E-2</v>
      </c>
      <c r="BW366" s="292">
        <v>0</v>
      </c>
      <c r="BX366" s="238" t="s">
        <v>859</v>
      </c>
      <c r="BY366" s="435">
        <f t="shared" si="10"/>
        <v>0.78764006725761115</v>
      </c>
      <c r="BZ366" s="435">
        <v>0.82764006725761119</v>
      </c>
      <c r="CA366" s="436">
        <f t="shared" si="11"/>
        <v>4.0000000000000036E-2</v>
      </c>
    </row>
    <row r="367" spans="1:79" s="268" customFormat="1" ht="63">
      <c r="A367" s="269">
        <v>354</v>
      </c>
      <c r="B367" s="269" t="s">
        <v>862</v>
      </c>
      <c r="C367" s="269" t="s">
        <v>95</v>
      </c>
      <c r="D367" s="271" t="s">
        <v>863</v>
      </c>
      <c r="E367" s="272">
        <v>41058</v>
      </c>
      <c r="F367" s="238"/>
      <c r="G367" s="238"/>
      <c r="H367" s="272">
        <v>40909</v>
      </c>
      <c r="I367" s="272">
        <v>50405</v>
      </c>
      <c r="J367" s="269"/>
      <c r="K367" s="269" t="s">
        <v>1870</v>
      </c>
      <c r="L367" s="273"/>
      <c r="M367" s="238">
        <v>0.20300000000000001</v>
      </c>
      <c r="N367" s="269" t="s">
        <v>1871</v>
      </c>
      <c r="O367" s="269" t="s">
        <v>82</v>
      </c>
      <c r="P367" s="269" t="s">
        <v>1872</v>
      </c>
      <c r="Q367" s="269"/>
      <c r="R367" s="274">
        <v>1010300974</v>
      </c>
      <c r="S367" s="238">
        <v>398</v>
      </c>
      <c r="T367" s="269" t="s">
        <v>131</v>
      </c>
      <c r="U367" s="269">
        <v>361</v>
      </c>
      <c r="V367" s="275">
        <v>361</v>
      </c>
      <c r="W367" s="269">
        <v>0</v>
      </c>
      <c r="X367" s="276">
        <v>42734</v>
      </c>
      <c r="Y367" s="293"/>
      <c r="Z367" s="277">
        <v>412142.28</v>
      </c>
      <c r="AA367" s="277"/>
      <c r="AB367" s="278">
        <v>412142.28</v>
      </c>
      <c r="AC367" s="278">
        <v>412142.28</v>
      </c>
      <c r="AD367" s="278">
        <v>0</v>
      </c>
      <c r="AE367" s="278">
        <v>0</v>
      </c>
      <c r="AF367" s="278">
        <v>1141.6683656509697</v>
      </c>
      <c r="AG367" s="278">
        <v>1141.6683656509697</v>
      </c>
      <c r="AH367" s="278">
        <v>0</v>
      </c>
      <c r="AI367" s="279">
        <v>1141.6683656509697</v>
      </c>
      <c r="AJ367" s="277"/>
      <c r="AK367" s="280" t="e">
        <v>#REF!</v>
      </c>
      <c r="AL367" s="280" t="e">
        <v>#REF!</v>
      </c>
      <c r="AM367" s="281">
        <v>0</v>
      </c>
      <c r="AN367" s="281">
        <v>0</v>
      </c>
      <c r="AO367" s="281">
        <v>0</v>
      </c>
      <c r="AP367" s="282">
        <v>0</v>
      </c>
      <c r="AQ367" s="282">
        <v>0</v>
      </c>
      <c r="AR367" s="282">
        <v>0</v>
      </c>
      <c r="AS367" s="282">
        <v>0</v>
      </c>
      <c r="AT367" s="282">
        <v>0</v>
      </c>
      <c r="AU367" s="282">
        <v>0</v>
      </c>
      <c r="AV367" s="282">
        <v>0</v>
      </c>
      <c r="AW367" s="282">
        <v>0</v>
      </c>
      <c r="AX367" s="282">
        <v>0</v>
      </c>
      <c r="AY367" s="282">
        <v>0</v>
      </c>
      <c r="AZ367" s="282">
        <v>0</v>
      </c>
      <c r="BA367" s="282">
        <v>0</v>
      </c>
      <c r="BB367" s="281">
        <v>0</v>
      </c>
      <c r="BC367" s="281">
        <v>0</v>
      </c>
      <c r="BD367" s="283"/>
      <c r="BE367" s="284">
        <v>0.02</v>
      </c>
      <c r="BF367" s="280">
        <v>0</v>
      </c>
      <c r="BG367" s="285"/>
      <c r="BH367" s="286"/>
      <c r="BI367" s="285"/>
      <c r="BJ367" s="280">
        <v>0</v>
      </c>
      <c r="BK367" s="280">
        <v>0</v>
      </c>
      <c r="BL367" s="283"/>
      <c r="BM367" s="287">
        <v>0</v>
      </c>
      <c r="BN367" s="280">
        <v>0</v>
      </c>
      <c r="BO367" s="280">
        <v>0</v>
      </c>
      <c r="BP367" s="280" t="e">
        <v>#REF!</v>
      </c>
      <c r="BQ367" s="288" t="e">
        <v>#REF!</v>
      </c>
      <c r="BR367" s="289"/>
      <c r="BS367" s="290" t="e">
        <v>#REF!</v>
      </c>
      <c r="BU367" s="291"/>
      <c r="BV367" s="291">
        <v>0</v>
      </c>
      <c r="BW367" s="292">
        <v>0</v>
      </c>
      <c r="BX367" s="238" t="s">
        <v>859</v>
      </c>
      <c r="BY367" s="435">
        <f t="shared" si="10"/>
        <v>1</v>
      </c>
      <c r="BZ367" s="435">
        <v>1</v>
      </c>
      <c r="CA367" s="436">
        <f t="shared" si="11"/>
        <v>0</v>
      </c>
    </row>
    <row r="368" spans="1:79" s="268" customFormat="1" ht="47.25">
      <c r="A368" s="269">
        <v>355</v>
      </c>
      <c r="B368" s="269" t="s">
        <v>862</v>
      </c>
      <c r="C368" s="269" t="s">
        <v>95</v>
      </c>
      <c r="D368" s="271" t="s">
        <v>863</v>
      </c>
      <c r="E368" s="272">
        <v>41058</v>
      </c>
      <c r="F368" s="238"/>
      <c r="G368" s="238"/>
      <c r="H368" s="272">
        <v>40909</v>
      </c>
      <c r="I368" s="272">
        <v>50405</v>
      </c>
      <c r="J368" s="269"/>
      <c r="K368" s="269" t="s">
        <v>1873</v>
      </c>
      <c r="L368" s="273"/>
      <c r="M368" s="238">
        <v>0.14000000000000001</v>
      </c>
      <c r="N368" s="269" t="s">
        <v>1874</v>
      </c>
      <c r="O368" s="269" t="s">
        <v>82</v>
      </c>
      <c r="P368" s="269" t="s">
        <v>1875</v>
      </c>
      <c r="Q368" s="269"/>
      <c r="R368" s="274">
        <v>1010300976</v>
      </c>
      <c r="S368" s="238">
        <v>399</v>
      </c>
      <c r="T368" s="269" t="s">
        <v>168</v>
      </c>
      <c r="U368" s="269">
        <v>180</v>
      </c>
      <c r="V368" s="275">
        <v>180</v>
      </c>
      <c r="W368" s="269">
        <v>0</v>
      </c>
      <c r="X368" s="276">
        <v>35034</v>
      </c>
      <c r="Y368" s="293"/>
      <c r="Z368" s="277">
        <v>251079.49</v>
      </c>
      <c r="AA368" s="277"/>
      <c r="AB368" s="278">
        <v>251079.49</v>
      </c>
      <c r="AC368" s="278">
        <v>218210.68350000001</v>
      </c>
      <c r="AD368" s="278">
        <v>32868.806499999977</v>
      </c>
      <c r="AE368" s="278">
        <v>16130.173833333312</v>
      </c>
      <c r="AF368" s="278">
        <v>1394.8860555555555</v>
      </c>
      <c r="AG368" s="278">
        <v>1394.8860555555555</v>
      </c>
      <c r="AH368" s="278">
        <v>0</v>
      </c>
      <c r="AI368" s="279">
        <v>1394.8860555555555</v>
      </c>
      <c r="AJ368" s="277"/>
      <c r="AK368" s="280" t="e">
        <v>#REF!</v>
      </c>
      <c r="AL368" s="280" t="e">
        <v>#REF!</v>
      </c>
      <c r="AM368" s="281">
        <v>16738.632666666665</v>
      </c>
      <c r="AN368" s="281">
        <v>16738.632666666665</v>
      </c>
      <c r="AO368" s="281">
        <v>32868.806499999977</v>
      </c>
      <c r="AP368" s="282">
        <v>31473.920444444422</v>
      </c>
      <c r="AQ368" s="282">
        <v>30079.034388888867</v>
      </c>
      <c r="AR368" s="282">
        <v>28684.148333333313</v>
      </c>
      <c r="AS368" s="282">
        <v>27289.262277777758</v>
      </c>
      <c r="AT368" s="282">
        <v>25894.376222222203</v>
      </c>
      <c r="AU368" s="282">
        <v>24499.490166666648</v>
      </c>
      <c r="AV368" s="282">
        <v>23104.604111111094</v>
      </c>
      <c r="AW368" s="282">
        <v>21709.718055555539</v>
      </c>
      <c r="AX368" s="282">
        <v>20314.831999999984</v>
      </c>
      <c r="AY368" s="282">
        <v>18919.945944444429</v>
      </c>
      <c r="AZ368" s="282">
        <v>17525.059888888874</v>
      </c>
      <c r="BA368" s="282">
        <v>16130.17383333332</v>
      </c>
      <c r="BB368" s="281">
        <v>24499.490166666648</v>
      </c>
      <c r="BC368" s="281">
        <v>24499.490166666645</v>
      </c>
      <c r="BD368" s="283"/>
      <c r="BE368" s="284">
        <v>0.02</v>
      </c>
      <c r="BF368" s="280">
        <v>0</v>
      </c>
      <c r="BG368" s="285"/>
      <c r="BH368" s="286"/>
      <c r="BI368" s="285"/>
      <c r="BJ368" s="280">
        <v>0</v>
      </c>
      <c r="BK368" s="280">
        <v>0</v>
      </c>
      <c r="BL368" s="283"/>
      <c r="BM368" s="287">
        <v>0</v>
      </c>
      <c r="BN368" s="280">
        <v>0</v>
      </c>
      <c r="BO368" s="280">
        <v>0</v>
      </c>
      <c r="BP368" s="280" t="e">
        <v>#REF!</v>
      </c>
      <c r="BQ368" s="288" t="e">
        <v>#REF!</v>
      </c>
      <c r="BR368" s="289"/>
      <c r="BS368" s="290" t="e">
        <v>#REF!</v>
      </c>
      <c r="BU368" s="291">
        <v>16738.68</v>
      </c>
      <c r="BV368" s="291">
        <v>4.7333333335700445E-2</v>
      </c>
      <c r="BW368" s="292">
        <v>0</v>
      </c>
      <c r="BX368" s="238" t="s">
        <v>859</v>
      </c>
      <c r="BY368" s="435">
        <f t="shared" si="10"/>
        <v>0.86909003797960571</v>
      </c>
      <c r="BZ368" s="435">
        <v>0.93575670464627236</v>
      </c>
      <c r="CA368" s="436">
        <f t="shared" si="11"/>
        <v>6.6666666666666652E-2</v>
      </c>
    </row>
    <row r="369" spans="1:79" s="268" customFormat="1" ht="47.25">
      <c r="A369" s="269">
        <v>356</v>
      </c>
      <c r="B369" s="269" t="s">
        <v>862</v>
      </c>
      <c r="C369" s="269" t="s">
        <v>95</v>
      </c>
      <c r="D369" s="271" t="s">
        <v>863</v>
      </c>
      <c r="E369" s="272">
        <v>41058</v>
      </c>
      <c r="F369" s="238"/>
      <c r="G369" s="238"/>
      <c r="H369" s="272">
        <v>40909</v>
      </c>
      <c r="I369" s="272">
        <v>50405</v>
      </c>
      <c r="J369" s="269"/>
      <c r="K369" s="269" t="s">
        <v>1876</v>
      </c>
      <c r="L369" s="273"/>
      <c r="M369" s="238">
        <v>3.5999999999999997E-2</v>
      </c>
      <c r="N369" s="269" t="s">
        <v>1877</v>
      </c>
      <c r="O369" s="269" t="s">
        <v>82</v>
      </c>
      <c r="P369" s="269" t="s">
        <v>1878</v>
      </c>
      <c r="Q369" s="269"/>
      <c r="R369" s="274">
        <v>1010300978</v>
      </c>
      <c r="S369" s="238">
        <v>400</v>
      </c>
      <c r="T369" s="269" t="s">
        <v>266</v>
      </c>
      <c r="U369" s="269">
        <v>300</v>
      </c>
      <c r="V369" s="275">
        <v>300</v>
      </c>
      <c r="W369" s="269">
        <v>0</v>
      </c>
      <c r="X369" s="276">
        <v>38047</v>
      </c>
      <c r="Y369" s="293"/>
      <c r="Z369" s="277">
        <v>2478517.44</v>
      </c>
      <c r="AA369" s="277"/>
      <c r="AB369" s="278">
        <v>2478517.44</v>
      </c>
      <c r="AC369" s="278">
        <v>1545923.0904000001</v>
      </c>
      <c r="AD369" s="278">
        <v>932594.34959999984</v>
      </c>
      <c r="AE369" s="278">
        <v>833453.65199999989</v>
      </c>
      <c r="AF369" s="278">
        <v>8261.7248</v>
      </c>
      <c r="AG369" s="278">
        <v>8261.7248</v>
      </c>
      <c r="AH369" s="278">
        <v>0</v>
      </c>
      <c r="AI369" s="279">
        <v>8261.7248</v>
      </c>
      <c r="AJ369" s="277"/>
      <c r="AK369" s="280" t="e">
        <v>#REF!</v>
      </c>
      <c r="AL369" s="280" t="e">
        <v>#REF!</v>
      </c>
      <c r="AM369" s="281">
        <v>99140.6976</v>
      </c>
      <c r="AN369" s="281">
        <v>99140.6976</v>
      </c>
      <c r="AO369" s="281">
        <v>932594.34959999984</v>
      </c>
      <c r="AP369" s="282">
        <v>924332.62479999987</v>
      </c>
      <c r="AQ369" s="282">
        <v>916070.89999999991</v>
      </c>
      <c r="AR369" s="282">
        <v>907809.17519999994</v>
      </c>
      <c r="AS369" s="282">
        <v>899547.45039999997</v>
      </c>
      <c r="AT369" s="282">
        <v>891285.72560000001</v>
      </c>
      <c r="AU369" s="282">
        <v>883024.00080000004</v>
      </c>
      <c r="AV369" s="282">
        <v>874762.27600000007</v>
      </c>
      <c r="AW369" s="282">
        <v>866500.5512000001</v>
      </c>
      <c r="AX369" s="282">
        <v>858238.82640000014</v>
      </c>
      <c r="AY369" s="282">
        <v>849977.10160000017</v>
      </c>
      <c r="AZ369" s="282">
        <v>841715.3768000002</v>
      </c>
      <c r="BA369" s="282">
        <v>833453.65200000023</v>
      </c>
      <c r="BB369" s="281">
        <v>883024.00080000039</v>
      </c>
      <c r="BC369" s="281">
        <v>883024.00079999981</v>
      </c>
      <c r="BD369" s="283"/>
      <c r="BE369" s="284">
        <v>0.02</v>
      </c>
      <c r="BF369" s="280">
        <v>0</v>
      </c>
      <c r="BG369" s="285"/>
      <c r="BH369" s="286"/>
      <c r="BI369" s="285"/>
      <c r="BJ369" s="280">
        <v>0</v>
      </c>
      <c r="BK369" s="280">
        <v>0</v>
      </c>
      <c r="BL369" s="283"/>
      <c r="BM369" s="287">
        <v>0</v>
      </c>
      <c r="BN369" s="280">
        <v>0</v>
      </c>
      <c r="BO369" s="280">
        <v>0</v>
      </c>
      <c r="BP369" s="280" t="e">
        <v>#REF!</v>
      </c>
      <c r="BQ369" s="288" t="e">
        <v>#REF!</v>
      </c>
      <c r="BR369" s="289"/>
      <c r="BS369" s="290" t="e">
        <v>#REF!</v>
      </c>
      <c r="BU369" s="291">
        <v>99140.64</v>
      </c>
      <c r="BV369" s="291">
        <v>-5.7600000000093132E-2</v>
      </c>
      <c r="BW369" s="292">
        <v>0</v>
      </c>
      <c r="BX369" s="238"/>
      <c r="BY369" s="435">
        <f t="shared" si="10"/>
        <v>0.62372895403148754</v>
      </c>
      <c r="BZ369" s="435">
        <v>0.66372895403148757</v>
      </c>
      <c r="CA369" s="436">
        <f t="shared" si="11"/>
        <v>4.0000000000000036E-2</v>
      </c>
    </row>
    <row r="370" spans="1:79" s="268" customFormat="1" ht="47.25">
      <c r="A370" s="269">
        <v>357</v>
      </c>
      <c r="B370" s="269" t="s">
        <v>862</v>
      </c>
      <c r="C370" s="269" t="s">
        <v>95</v>
      </c>
      <c r="D370" s="271" t="s">
        <v>863</v>
      </c>
      <c r="E370" s="272">
        <v>41058</v>
      </c>
      <c r="F370" s="238"/>
      <c r="G370" s="238"/>
      <c r="H370" s="272">
        <v>40909</v>
      </c>
      <c r="I370" s="272">
        <v>50405</v>
      </c>
      <c r="J370" s="269"/>
      <c r="K370" s="269" t="s">
        <v>1879</v>
      </c>
      <c r="L370" s="273"/>
      <c r="M370" s="238">
        <v>0.70499999999999996</v>
      </c>
      <c r="N370" s="269" t="s">
        <v>1880</v>
      </c>
      <c r="O370" s="269" t="s">
        <v>82</v>
      </c>
      <c r="P370" s="269" t="s">
        <v>1881</v>
      </c>
      <c r="Q370" s="269"/>
      <c r="R370" s="274">
        <v>1010300979</v>
      </c>
      <c r="S370" s="238">
        <v>401</v>
      </c>
      <c r="T370" s="269" t="s">
        <v>266</v>
      </c>
      <c r="U370" s="269">
        <v>300</v>
      </c>
      <c r="V370" s="275">
        <v>300</v>
      </c>
      <c r="W370" s="269">
        <v>0</v>
      </c>
      <c r="X370" s="276">
        <v>27729</v>
      </c>
      <c r="Y370" s="293"/>
      <c r="Z370" s="277">
        <v>617641.96</v>
      </c>
      <c r="AA370" s="277"/>
      <c r="AB370" s="278">
        <v>617641.96</v>
      </c>
      <c r="AC370" s="278">
        <v>617641.96</v>
      </c>
      <c r="AD370" s="278">
        <v>0</v>
      </c>
      <c r="AE370" s="278">
        <v>0</v>
      </c>
      <c r="AF370" s="278">
        <v>2058.8065333333334</v>
      </c>
      <c r="AG370" s="278">
        <v>2058.8065333333334</v>
      </c>
      <c r="AH370" s="278">
        <v>0</v>
      </c>
      <c r="AI370" s="279">
        <v>2058.8065333333334</v>
      </c>
      <c r="AJ370" s="277"/>
      <c r="AK370" s="280" t="e">
        <v>#REF!</v>
      </c>
      <c r="AL370" s="280" t="e">
        <v>#REF!</v>
      </c>
      <c r="AM370" s="281">
        <v>0</v>
      </c>
      <c r="AN370" s="281">
        <v>0</v>
      </c>
      <c r="AO370" s="281">
        <v>0</v>
      </c>
      <c r="AP370" s="282">
        <v>0</v>
      </c>
      <c r="AQ370" s="282">
        <v>0</v>
      </c>
      <c r="AR370" s="282">
        <v>0</v>
      </c>
      <c r="AS370" s="282">
        <v>0</v>
      </c>
      <c r="AT370" s="282">
        <v>0</v>
      </c>
      <c r="AU370" s="282">
        <v>0</v>
      </c>
      <c r="AV370" s="282">
        <v>0</v>
      </c>
      <c r="AW370" s="282">
        <v>0</v>
      </c>
      <c r="AX370" s="282">
        <v>0</v>
      </c>
      <c r="AY370" s="282">
        <v>0</v>
      </c>
      <c r="AZ370" s="282">
        <v>0</v>
      </c>
      <c r="BA370" s="282">
        <v>0</v>
      </c>
      <c r="BB370" s="281">
        <v>0</v>
      </c>
      <c r="BC370" s="281">
        <v>0</v>
      </c>
      <c r="BD370" s="283"/>
      <c r="BE370" s="284">
        <v>0.02</v>
      </c>
      <c r="BF370" s="280">
        <v>0</v>
      </c>
      <c r="BG370" s="285"/>
      <c r="BH370" s="286"/>
      <c r="BI370" s="285"/>
      <c r="BJ370" s="280">
        <v>0</v>
      </c>
      <c r="BK370" s="280">
        <v>0</v>
      </c>
      <c r="BL370" s="283"/>
      <c r="BM370" s="287">
        <v>0</v>
      </c>
      <c r="BN370" s="280">
        <v>0</v>
      </c>
      <c r="BO370" s="280">
        <v>0</v>
      </c>
      <c r="BP370" s="280" t="e">
        <v>#REF!</v>
      </c>
      <c r="BQ370" s="288" t="e">
        <v>#REF!</v>
      </c>
      <c r="BR370" s="289"/>
      <c r="BS370" s="290" t="e">
        <v>#REF!</v>
      </c>
      <c r="BU370" s="291"/>
      <c r="BV370" s="291">
        <v>0</v>
      </c>
      <c r="BW370" s="292">
        <v>0</v>
      </c>
      <c r="BX370" s="238" t="s">
        <v>859</v>
      </c>
      <c r="BY370" s="435">
        <f t="shared" si="10"/>
        <v>1</v>
      </c>
      <c r="BZ370" s="435">
        <v>1</v>
      </c>
      <c r="CA370" s="436">
        <f t="shared" si="11"/>
        <v>0</v>
      </c>
    </row>
    <row r="371" spans="1:79" s="268" customFormat="1" ht="47.25">
      <c r="A371" s="269">
        <v>358</v>
      </c>
      <c r="B371" s="269" t="s">
        <v>862</v>
      </c>
      <c r="C371" s="269" t="s">
        <v>95</v>
      </c>
      <c r="D371" s="271" t="s">
        <v>863</v>
      </c>
      <c r="E371" s="272">
        <v>41058</v>
      </c>
      <c r="F371" s="238"/>
      <c r="G371" s="238"/>
      <c r="H371" s="272">
        <v>40909</v>
      </c>
      <c r="I371" s="272">
        <v>50405</v>
      </c>
      <c r="J371" s="269"/>
      <c r="K371" s="269" t="s">
        <v>1882</v>
      </c>
      <c r="L371" s="273"/>
      <c r="M371" s="238">
        <v>2.39</v>
      </c>
      <c r="N371" s="269" t="s">
        <v>1883</v>
      </c>
      <c r="O371" s="269" t="s">
        <v>82</v>
      </c>
      <c r="P371" s="269" t="s">
        <v>1884</v>
      </c>
      <c r="Q371" s="269"/>
      <c r="R371" s="274">
        <v>1010300980</v>
      </c>
      <c r="S371" s="238">
        <v>402</v>
      </c>
      <c r="T371" s="269" t="s">
        <v>266</v>
      </c>
      <c r="U371" s="269">
        <v>300</v>
      </c>
      <c r="V371" s="275">
        <v>300</v>
      </c>
      <c r="W371" s="269">
        <v>0</v>
      </c>
      <c r="X371" s="276">
        <v>27729</v>
      </c>
      <c r="Y371" s="293"/>
      <c r="Z371" s="277">
        <v>193439.5</v>
      </c>
      <c r="AA371" s="277"/>
      <c r="AB371" s="278">
        <v>193439.5</v>
      </c>
      <c r="AC371" s="278">
        <v>193439.5</v>
      </c>
      <c r="AD371" s="278">
        <v>0</v>
      </c>
      <c r="AE371" s="278">
        <v>0</v>
      </c>
      <c r="AF371" s="278">
        <v>644.79833333333329</v>
      </c>
      <c r="AG371" s="278">
        <v>644.79833333333329</v>
      </c>
      <c r="AH371" s="278">
        <v>0</v>
      </c>
      <c r="AI371" s="279">
        <v>644.79833333333329</v>
      </c>
      <c r="AJ371" s="277"/>
      <c r="AK371" s="280" t="e">
        <v>#REF!</v>
      </c>
      <c r="AL371" s="280" t="e">
        <v>#REF!</v>
      </c>
      <c r="AM371" s="281">
        <v>0</v>
      </c>
      <c r="AN371" s="281">
        <v>0</v>
      </c>
      <c r="AO371" s="281">
        <v>0</v>
      </c>
      <c r="AP371" s="282">
        <v>0</v>
      </c>
      <c r="AQ371" s="282">
        <v>0</v>
      </c>
      <c r="AR371" s="282">
        <v>0</v>
      </c>
      <c r="AS371" s="282">
        <v>0</v>
      </c>
      <c r="AT371" s="282">
        <v>0</v>
      </c>
      <c r="AU371" s="282">
        <v>0</v>
      </c>
      <c r="AV371" s="282">
        <v>0</v>
      </c>
      <c r="AW371" s="282">
        <v>0</v>
      </c>
      <c r="AX371" s="282">
        <v>0</v>
      </c>
      <c r="AY371" s="282">
        <v>0</v>
      </c>
      <c r="AZ371" s="282">
        <v>0</v>
      </c>
      <c r="BA371" s="282">
        <v>0</v>
      </c>
      <c r="BB371" s="281">
        <v>0</v>
      </c>
      <c r="BC371" s="281">
        <v>0</v>
      </c>
      <c r="BD371" s="283"/>
      <c r="BE371" s="284">
        <v>0.02</v>
      </c>
      <c r="BF371" s="280">
        <v>0</v>
      </c>
      <c r="BG371" s="285"/>
      <c r="BH371" s="286"/>
      <c r="BI371" s="285"/>
      <c r="BJ371" s="280">
        <v>0</v>
      </c>
      <c r="BK371" s="280">
        <v>0</v>
      </c>
      <c r="BL371" s="283"/>
      <c r="BM371" s="287">
        <v>0</v>
      </c>
      <c r="BN371" s="280">
        <v>0</v>
      </c>
      <c r="BO371" s="280">
        <v>0</v>
      </c>
      <c r="BP371" s="280" t="e">
        <v>#REF!</v>
      </c>
      <c r="BQ371" s="288" t="e">
        <v>#REF!</v>
      </c>
      <c r="BR371" s="289"/>
      <c r="BS371" s="290" t="e">
        <v>#REF!</v>
      </c>
      <c r="BU371" s="291"/>
      <c r="BV371" s="291">
        <v>0</v>
      </c>
      <c r="BW371" s="292">
        <v>0</v>
      </c>
      <c r="BX371" s="238" t="s">
        <v>859</v>
      </c>
      <c r="BY371" s="435">
        <f t="shared" si="10"/>
        <v>1</v>
      </c>
      <c r="BZ371" s="435">
        <v>1</v>
      </c>
      <c r="CA371" s="436">
        <f t="shared" si="11"/>
        <v>0</v>
      </c>
    </row>
    <row r="372" spans="1:79" s="268" customFormat="1" ht="47.25">
      <c r="A372" s="269">
        <v>359</v>
      </c>
      <c r="B372" s="269" t="s">
        <v>862</v>
      </c>
      <c r="C372" s="269" t="s">
        <v>95</v>
      </c>
      <c r="D372" s="271" t="s">
        <v>863</v>
      </c>
      <c r="E372" s="272">
        <v>41058</v>
      </c>
      <c r="F372" s="238"/>
      <c r="G372" s="238"/>
      <c r="H372" s="272">
        <v>40909</v>
      </c>
      <c r="I372" s="272">
        <v>50405</v>
      </c>
      <c r="J372" s="269"/>
      <c r="K372" s="269" t="s">
        <v>1885</v>
      </c>
      <c r="L372" s="273"/>
      <c r="M372" s="238">
        <v>0.02</v>
      </c>
      <c r="N372" s="269" t="s">
        <v>1886</v>
      </c>
      <c r="O372" s="269" t="s">
        <v>82</v>
      </c>
      <c r="P372" s="269" t="s">
        <v>1887</v>
      </c>
      <c r="Q372" s="269"/>
      <c r="R372" s="274">
        <v>1010300981</v>
      </c>
      <c r="S372" s="238">
        <v>403</v>
      </c>
      <c r="T372" s="269" t="s">
        <v>131</v>
      </c>
      <c r="U372" s="269">
        <v>361</v>
      </c>
      <c r="V372" s="275">
        <v>361</v>
      </c>
      <c r="W372" s="269">
        <v>0</v>
      </c>
      <c r="X372" s="276">
        <v>27729</v>
      </c>
      <c r="Y372" s="293"/>
      <c r="Z372" s="277">
        <v>6848.67</v>
      </c>
      <c r="AA372" s="277"/>
      <c r="AB372" s="278">
        <v>6848.67</v>
      </c>
      <c r="AC372" s="278">
        <v>6848.67</v>
      </c>
      <c r="AD372" s="278">
        <v>0</v>
      </c>
      <c r="AE372" s="278">
        <v>0</v>
      </c>
      <c r="AF372" s="278">
        <v>18.971385041551247</v>
      </c>
      <c r="AG372" s="278">
        <v>18.971385041551247</v>
      </c>
      <c r="AH372" s="278">
        <v>0</v>
      </c>
      <c r="AI372" s="279">
        <v>18.971385041551247</v>
      </c>
      <c r="AJ372" s="277"/>
      <c r="AK372" s="280" t="e">
        <v>#REF!</v>
      </c>
      <c r="AL372" s="280" t="e">
        <v>#REF!</v>
      </c>
      <c r="AM372" s="281">
        <v>0</v>
      </c>
      <c r="AN372" s="281">
        <v>0</v>
      </c>
      <c r="AO372" s="281">
        <v>0</v>
      </c>
      <c r="AP372" s="282">
        <v>0</v>
      </c>
      <c r="AQ372" s="282">
        <v>0</v>
      </c>
      <c r="AR372" s="282">
        <v>0</v>
      </c>
      <c r="AS372" s="282">
        <v>0</v>
      </c>
      <c r="AT372" s="282">
        <v>0</v>
      </c>
      <c r="AU372" s="282">
        <v>0</v>
      </c>
      <c r="AV372" s="282">
        <v>0</v>
      </c>
      <c r="AW372" s="282">
        <v>0</v>
      </c>
      <c r="AX372" s="282">
        <v>0</v>
      </c>
      <c r="AY372" s="282">
        <v>0</v>
      </c>
      <c r="AZ372" s="282">
        <v>0</v>
      </c>
      <c r="BA372" s="282">
        <v>0</v>
      </c>
      <c r="BB372" s="281">
        <v>0</v>
      </c>
      <c r="BC372" s="281">
        <v>0</v>
      </c>
      <c r="BD372" s="283"/>
      <c r="BE372" s="284">
        <v>0.02</v>
      </c>
      <c r="BF372" s="280">
        <v>0</v>
      </c>
      <c r="BG372" s="285"/>
      <c r="BH372" s="286"/>
      <c r="BI372" s="285"/>
      <c r="BJ372" s="280">
        <v>0</v>
      </c>
      <c r="BK372" s="280">
        <v>0</v>
      </c>
      <c r="BL372" s="283"/>
      <c r="BM372" s="287">
        <v>0</v>
      </c>
      <c r="BN372" s="280">
        <v>0</v>
      </c>
      <c r="BO372" s="280">
        <v>0</v>
      </c>
      <c r="BP372" s="280" t="e">
        <v>#REF!</v>
      </c>
      <c r="BQ372" s="288" t="e">
        <v>#REF!</v>
      </c>
      <c r="BR372" s="289"/>
      <c r="BS372" s="290" t="e">
        <v>#REF!</v>
      </c>
      <c r="BU372" s="291"/>
      <c r="BV372" s="291">
        <v>0</v>
      </c>
      <c r="BW372" s="292">
        <v>0</v>
      </c>
      <c r="BX372" s="238" t="s">
        <v>859</v>
      </c>
      <c r="BY372" s="435">
        <f t="shared" si="10"/>
        <v>1</v>
      </c>
      <c r="BZ372" s="435">
        <v>1</v>
      </c>
      <c r="CA372" s="436">
        <f t="shared" si="11"/>
        <v>0</v>
      </c>
    </row>
    <row r="373" spans="1:79" s="268" customFormat="1" ht="47.25">
      <c r="A373" s="269">
        <v>360</v>
      </c>
      <c r="B373" s="269" t="s">
        <v>862</v>
      </c>
      <c r="C373" s="269" t="s">
        <v>95</v>
      </c>
      <c r="D373" s="271" t="s">
        <v>863</v>
      </c>
      <c r="E373" s="272">
        <v>41058</v>
      </c>
      <c r="F373" s="238"/>
      <c r="G373" s="238"/>
      <c r="H373" s="272">
        <v>40909</v>
      </c>
      <c r="I373" s="272">
        <v>50405</v>
      </c>
      <c r="J373" s="269"/>
      <c r="K373" s="269" t="s">
        <v>1888</v>
      </c>
      <c r="L373" s="273"/>
      <c r="M373" s="238">
        <v>0.318</v>
      </c>
      <c r="N373" s="269" t="s">
        <v>1889</v>
      </c>
      <c r="O373" s="269" t="s">
        <v>82</v>
      </c>
      <c r="P373" s="269" t="s">
        <v>1890</v>
      </c>
      <c r="Q373" s="269"/>
      <c r="R373" s="274">
        <v>1010300982</v>
      </c>
      <c r="S373" s="238">
        <v>404</v>
      </c>
      <c r="T373" s="269" t="s">
        <v>266</v>
      </c>
      <c r="U373" s="269">
        <v>300</v>
      </c>
      <c r="V373" s="275">
        <v>300</v>
      </c>
      <c r="W373" s="269">
        <v>0</v>
      </c>
      <c r="X373" s="276">
        <v>27729</v>
      </c>
      <c r="Y373" s="293"/>
      <c r="Z373" s="277">
        <v>61752.72</v>
      </c>
      <c r="AA373" s="277"/>
      <c r="AB373" s="278">
        <v>61752.72</v>
      </c>
      <c r="AC373" s="278">
        <v>61752.72</v>
      </c>
      <c r="AD373" s="278">
        <v>0</v>
      </c>
      <c r="AE373" s="278">
        <v>0</v>
      </c>
      <c r="AF373" s="278">
        <v>205.8424</v>
      </c>
      <c r="AG373" s="278">
        <v>205.8424</v>
      </c>
      <c r="AH373" s="278">
        <v>0</v>
      </c>
      <c r="AI373" s="279">
        <v>205.8424</v>
      </c>
      <c r="AJ373" s="277"/>
      <c r="AK373" s="280" t="e">
        <v>#REF!</v>
      </c>
      <c r="AL373" s="280" t="e">
        <v>#REF!</v>
      </c>
      <c r="AM373" s="281">
        <v>0</v>
      </c>
      <c r="AN373" s="281">
        <v>0</v>
      </c>
      <c r="AO373" s="281">
        <v>0</v>
      </c>
      <c r="AP373" s="282">
        <v>0</v>
      </c>
      <c r="AQ373" s="282">
        <v>0</v>
      </c>
      <c r="AR373" s="282">
        <v>0</v>
      </c>
      <c r="AS373" s="282">
        <v>0</v>
      </c>
      <c r="AT373" s="282">
        <v>0</v>
      </c>
      <c r="AU373" s="282">
        <v>0</v>
      </c>
      <c r="AV373" s="282">
        <v>0</v>
      </c>
      <c r="AW373" s="282">
        <v>0</v>
      </c>
      <c r="AX373" s="282">
        <v>0</v>
      </c>
      <c r="AY373" s="282">
        <v>0</v>
      </c>
      <c r="AZ373" s="282">
        <v>0</v>
      </c>
      <c r="BA373" s="282">
        <v>0</v>
      </c>
      <c r="BB373" s="281">
        <v>0</v>
      </c>
      <c r="BC373" s="281">
        <v>0</v>
      </c>
      <c r="BD373" s="283"/>
      <c r="BE373" s="284">
        <v>0.02</v>
      </c>
      <c r="BF373" s="280">
        <v>0</v>
      </c>
      <c r="BG373" s="285"/>
      <c r="BH373" s="286"/>
      <c r="BI373" s="285"/>
      <c r="BJ373" s="280">
        <v>0</v>
      </c>
      <c r="BK373" s="280">
        <v>0</v>
      </c>
      <c r="BL373" s="283"/>
      <c r="BM373" s="287">
        <v>0</v>
      </c>
      <c r="BN373" s="280">
        <v>0</v>
      </c>
      <c r="BO373" s="280">
        <v>0</v>
      </c>
      <c r="BP373" s="280" t="e">
        <v>#REF!</v>
      </c>
      <c r="BQ373" s="288" t="e">
        <v>#REF!</v>
      </c>
      <c r="BR373" s="289"/>
      <c r="BS373" s="290" t="e">
        <v>#REF!</v>
      </c>
      <c r="BU373" s="291"/>
      <c r="BV373" s="291">
        <v>0</v>
      </c>
      <c r="BW373" s="292">
        <v>0</v>
      </c>
      <c r="BX373" s="238" t="s">
        <v>859</v>
      </c>
      <c r="BY373" s="435">
        <f t="shared" si="10"/>
        <v>1</v>
      </c>
      <c r="BZ373" s="435">
        <v>1</v>
      </c>
      <c r="CA373" s="436">
        <f t="shared" si="11"/>
        <v>0</v>
      </c>
    </row>
    <row r="374" spans="1:79" s="268" customFormat="1" ht="47.25">
      <c r="A374" s="269">
        <v>361</v>
      </c>
      <c r="B374" s="269" t="s">
        <v>862</v>
      </c>
      <c r="C374" s="269" t="s">
        <v>95</v>
      </c>
      <c r="D374" s="271" t="s">
        <v>863</v>
      </c>
      <c r="E374" s="272">
        <v>41058</v>
      </c>
      <c r="F374" s="238"/>
      <c r="G374" s="238"/>
      <c r="H374" s="272">
        <v>40909</v>
      </c>
      <c r="I374" s="272">
        <v>50405</v>
      </c>
      <c r="J374" s="269"/>
      <c r="K374" s="269" t="s">
        <v>1891</v>
      </c>
      <c r="L374" s="273"/>
      <c r="M374" s="238">
        <v>0.80500000000000005</v>
      </c>
      <c r="N374" s="269" t="s">
        <v>1892</v>
      </c>
      <c r="O374" s="269" t="s">
        <v>82</v>
      </c>
      <c r="P374" s="269" t="s">
        <v>1893</v>
      </c>
      <c r="Q374" s="269"/>
      <c r="R374" s="274">
        <v>1010300983</v>
      </c>
      <c r="S374" s="238">
        <v>405</v>
      </c>
      <c r="T374" s="269" t="s">
        <v>266</v>
      </c>
      <c r="U374" s="269">
        <v>300</v>
      </c>
      <c r="V374" s="275">
        <v>300</v>
      </c>
      <c r="W374" s="269">
        <v>0</v>
      </c>
      <c r="X374" s="276">
        <v>26512</v>
      </c>
      <c r="Y374" s="293"/>
      <c r="Z374" s="277">
        <v>115478.56</v>
      </c>
      <c r="AA374" s="277"/>
      <c r="AB374" s="278">
        <v>115478.56</v>
      </c>
      <c r="AC374" s="278">
        <v>115478.56</v>
      </c>
      <c r="AD374" s="278">
        <v>0</v>
      </c>
      <c r="AE374" s="278">
        <v>0</v>
      </c>
      <c r="AF374" s="278">
        <v>384.92853333333335</v>
      </c>
      <c r="AG374" s="278">
        <v>384.92853333333335</v>
      </c>
      <c r="AH374" s="278">
        <v>0</v>
      </c>
      <c r="AI374" s="279">
        <v>384.92853333333335</v>
      </c>
      <c r="AJ374" s="277"/>
      <c r="AK374" s="280" t="e">
        <v>#REF!</v>
      </c>
      <c r="AL374" s="280" t="e">
        <v>#REF!</v>
      </c>
      <c r="AM374" s="281">
        <v>0</v>
      </c>
      <c r="AN374" s="281">
        <v>0</v>
      </c>
      <c r="AO374" s="281">
        <v>0</v>
      </c>
      <c r="AP374" s="282">
        <v>0</v>
      </c>
      <c r="AQ374" s="282">
        <v>0</v>
      </c>
      <c r="AR374" s="282">
        <v>0</v>
      </c>
      <c r="AS374" s="282">
        <v>0</v>
      </c>
      <c r="AT374" s="282">
        <v>0</v>
      </c>
      <c r="AU374" s="282">
        <v>0</v>
      </c>
      <c r="AV374" s="282">
        <v>0</v>
      </c>
      <c r="AW374" s="282">
        <v>0</v>
      </c>
      <c r="AX374" s="282">
        <v>0</v>
      </c>
      <c r="AY374" s="282">
        <v>0</v>
      </c>
      <c r="AZ374" s="282">
        <v>0</v>
      </c>
      <c r="BA374" s="282">
        <v>0</v>
      </c>
      <c r="BB374" s="281">
        <v>0</v>
      </c>
      <c r="BC374" s="281">
        <v>0</v>
      </c>
      <c r="BD374" s="283"/>
      <c r="BE374" s="284">
        <v>0.02</v>
      </c>
      <c r="BF374" s="280">
        <v>0</v>
      </c>
      <c r="BG374" s="285"/>
      <c r="BH374" s="286"/>
      <c r="BI374" s="285"/>
      <c r="BJ374" s="280">
        <v>0</v>
      </c>
      <c r="BK374" s="280">
        <v>0</v>
      </c>
      <c r="BL374" s="283"/>
      <c r="BM374" s="287">
        <v>0</v>
      </c>
      <c r="BN374" s="280">
        <v>0</v>
      </c>
      <c r="BO374" s="280">
        <v>0</v>
      </c>
      <c r="BP374" s="280" t="e">
        <v>#REF!</v>
      </c>
      <c r="BQ374" s="288" t="e">
        <v>#REF!</v>
      </c>
      <c r="BR374" s="289"/>
      <c r="BS374" s="290" t="e">
        <v>#REF!</v>
      </c>
      <c r="BU374" s="291"/>
      <c r="BV374" s="291">
        <v>0</v>
      </c>
      <c r="BW374" s="292">
        <v>0</v>
      </c>
      <c r="BX374" s="238" t="s">
        <v>859</v>
      </c>
      <c r="BY374" s="435">
        <f t="shared" si="10"/>
        <v>1</v>
      </c>
      <c r="BZ374" s="435">
        <v>1</v>
      </c>
      <c r="CA374" s="436">
        <f t="shared" si="11"/>
        <v>0</v>
      </c>
    </row>
    <row r="375" spans="1:79" s="268" customFormat="1" ht="47.25">
      <c r="A375" s="269">
        <v>362</v>
      </c>
      <c r="B375" s="269" t="s">
        <v>862</v>
      </c>
      <c r="C375" s="269" t="s">
        <v>95</v>
      </c>
      <c r="D375" s="271" t="s">
        <v>863</v>
      </c>
      <c r="E375" s="272">
        <v>41058</v>
      </c>
      <c r="F375" s="238"/>
      <c r="G375" s="238"/>
      <c r="H375" s="272">
        <v>40909</v>
      </c>
      <c r="I375" s="272">
        <v>50405</v>
      </c>
      <c r="J375" s="269"/>
      <c r="K375" s="269" t="s">
        <v>1894</v>
      </c>
      <c r="L375" s="273"/>
      <c r="M375" s="238">
        <v>0.61050000000000004</v>
      </c>
      <c r="N375" s="269" t="s">
        <v>1895</v>
      </c>
      <c r="O375" s="269" t="s">
        <v>82</v>
      </c>
      <c r="P375" s="269" t="s">
        <v>1789</v>
      </c>
      <c r="Q375" s="269"/>
      <c r="R375" s="274">
        <v>1010300984</v>
      </c>
      <c r="S375" s="238">
        <v>406</v>
      </c>
      <c r="T375" s="269" t="s">
        <v>87</v>
      </c>
      <c r="U375" s="269">
        <v>240</v>
      </c>
      <c r="V375" s="275">
        <v>240</v>
      </c>
      <c r="W375" s="269">
        <v>0</v>
      </c>
      <c r="X375" s="276">
        <v>32478</v>
      </c>
      <c r="Y375" s="293"/>
      <c r="Z375" s="277">
        <v>189194.39</v>
      </c>
      <c r="AA375" s="277"/>
      <c r="AB375" s="278">
        <v>189194.39</v>
      </c>
      <c r="AC375" s="278">
        <v>189194.39</v>
      </c>
      <c r="AD375" s="278">
        <v>0</v>
      </c>
      <c r="AE375" s="278">
        <v>0</v>
      </c>
      <c r="AF375" s="278">
        <v>788.30995833333338</v>
      </c>
      <c r="AG375" s="278">
        <v>788.30995833333338</v>
      </c>
      <c r="AH375" s="278">
        <v>0</v>
      </c>
      <c r="AI375" s="279">
        <v>788.30995833333338</v>
      </c>
      <c r="AJ375" s="277"/>
      <c r="AK375" s="280" t="e">
        <v>#REF!</v>
      </c>
      <c r="AL375" s="280" t="e">
        <v>#REF!</v>
      </c>
      <c r="AM375" s="281">
        <v>0</v>
      </c>
      <c r="AN375" s="281">
        <v>0</v>
      </c>
      <c r="AO375" s="281">
        <v>0</v>
      </c>
      <c r="AP375" s="282">
        <v>0</v>
      </c>
      <c r="AQ375" s="282">
        <v>0</v>
      </c>
      <c r="AR375" s="282">
        <v>0</v>
      </c>
      <c r="AS375" s="282">
        <v>0</v>
      </c>
      <c r="AT375" s="282">
        <v>0</v>
      </c>
      <c r="AU375" s="282">
        <v>0</v>
      </c>
      <c r="AV375" s="282">
        <v>0</v>
      </c>
      <c r="AW375" s="282">
        <v>0</v>
      </c>
      <c r="AX375" s="282">
        <v>0</v>
      </c>
      <c r="AY375" s="282">
        <v>0</v>
      </c>
      <c r="AZ375" s="282">
        <v>0</v>
      </c>
      <c r="BA375" s="282">
        <v>0</v>
      </c>
      <c r="BB375" s="281">
        <v>0</v>
      </c>
      <c r="BC375" s="281">
        <v>0</v>
      </c>
      <c r="BD375" s="283"/>
      <c r="BE375" s="284">
        <v>0.02</v>
      </c>
      <c r="BF375" s="280">
        <v>0</v>
      </c>
      <c r="BG375" s="285"/>
      <c r="BH375" s="286"/>
      <c r="BI375" s="285"/>
      <c r="BJ375" s="280">
        <v>0</v>
      </c>
      <c r="BK375" s="280">
        <v>0</v>
      </c>
      <c r="BL375" s="283"/>
      <c r="BM375" s="287">
        <v>0</v>
      </c>
      <c r="BN375" s="280">
        <v>0</v>
      </c>
      <c r="BO375" s="280">
        <v>0</v>
      </c>
      <c r="BP375" s="280" t="e">
        <v>#REF!</v>
      </c>
      <c r="BQ375" s="288" t="e">
        <v>#REF!</v>
      </c>
      <c r="BR375" s="289"/>
      <c r="BS375" s="290" t="e">
        <v>#REF!</v>
      </c>
      <c r="BU375" s="291"/>
      <c r="BV375" s="291">
        <v>0</v>
      </c>
      <c r="BW375" s="292">
        <v>0</v>
      </c>
      <c r="BX375" s="238" t="s">
        <v>859</v>
      </c>
      <c r="BY375" s="435">
        <f t="shared" si="10"/>
        <v>1</v>
      </c>
      <c r="BZ375" s="435">
        <v>1</v>
      </c>
      <c r="CA375" s="436">
        <f t="shared" si="11"/>
        <v>0</v>
      </c>
    </row>
    <row r="376" spans="1:79" s="268" customFormat="1" ht="31.5">
      <c r="A376" s="269">
        <v>363</v>
      </c>
      <c r="B376" s="269" t="s">
        <v>862</v>
      </c>
      <c r="C376" s="269" t="s">
        <v>95</v>
      </c>
      <c r="D376" s="271" t="s">
        <v>863</v>
      </c>
      <c r="E376" s="272">
        <v>41058</v>
      </c>
      <c r="F376" s="238"/>
      <c r="G376" s="238"/>
      <c r="H376" s="272">
        <v>40909</v>
      </c>
      <c r="I376" s="272">
        <v>50405</v>
      </c>
      <c r="J376" s="269"/>
      <c r="K376" s="269" t="s">
        <v>1896</v>
      </c>
      <c r="L376" s="273"/>
      <c r="M376" s="238">
        <v>0.70599999999999996</v>
      </c>
      <c r="N376" s="269" t="s">
        <v>1835</v>
      </c>
      <c r="O376" s="269" t="s">
        <v>82</v>
      </c>
      <c r="P376" s="269" t="s">
        <v>1836</v>
      </c>
      <c r="Q376" s="269"/>
      <c r="R376" s="274">
        <v>1010300985</v>
      </c>
      <c r="S376" s="238">
        <v>407</v>
      </c>
      <c r="T376" s="269" t="s">
        <v>131</v>
      </c>
      <c r="U376" s="269">
        <v>361</v>
      </c>
      <c r="V376" s="275">
        <v>361</v>
      </c>
      <c r="W376" s="269">
        <v>0</v>
      </c>
      <c r="X376" s="276">
        <v>24716</v>
      </c>
      <c r="Y376" s="293"/>
      <c r="Z376" s="277">
        <v>185390.55</v>
      </c>
      <c r="AA376" s="277"/>
      <c r="AB376" s="278">
        <v>185390.55</v>
      </c>
      <c r="AC376" s="278">
        <v>185390.55</v>
      </c>
      <c r="AD376" s="278">
        <v>0</v>
      </c>
      <c r="AE376" s="278">
        <v>0</v>
      </c>
      <c r="AF376" s="278">
        <v>513.54722991689744</v>
      </c>
      <c r="AG376" s="278">
        <v>513.54722991689744</v>
      </c>
      <c r="AH376" s="278">
        <v>0</v>
      </c>
      <c r="AI376" s="279">
        <v>513.54722991689744</v>
      </c>
      <c r="AJ376" s="277"/>
      <c r="AK376" s="280" t="e">
        <v>#REF!</v>
      </c>
      <c r="AL376" s="280" t="e">
        <v>#REF!</v>
      </c>
      <c r="AM376" s="281">
        <v>0</v>
      </c>
      <c r="AN376" s="281">
        <v>0</v>
      </c>
      <c r="AO376" s="281">
        <v>0</v>
      </c>
      <c r="AP376" s="282">
        <v>0</v>
      </c>
      <c r="AQ376" s="282">
        <v>0</v>
      </c>
      <c r="AR376" s="282">
        <v>0</v>
      </c>
      <c r="AS376" s="282">
        <v>0</v>
      </c>
      <c r="AT376" s="282">
        <v>0</v>
      </c>
      <c r="AU376" s="282">
        <v>0</v>
      </c>
      <c r="AV376" s="282">
        <v>0</v>
      </c>
      <c r="AW376" s="282">
        <v>0</v>
      </c>
      <c r="AX376" s="282">
        <v>0</v>
      </c>
      <c r="AY376" s="282">
        <v>0</v>
      </c>
      <c r="AZ376" s="282">
        <v>0</v>
      </c>
      <c r="BA376" s="282">
        <v>0</v>
      </c>
      <c r="BB376" s="281">
        <v>0</v>
      </c>
      <c r="BC376" s="281">
        <v>0</v>
      </c>
      <c r="BD376" s="283"/>
      <c r="BE376" s="284">
        <v>0.02</v>
      </c>
      <c r="BF376" s="280">
        <v>0</v>
      </c>
      <c r="BG376" s="285"/>
      <c r="BH376" s="286"/>
      <c r="BI376" s="285"/>
      <c r="BJ376" s="280">
        <v>0</v>
      </c>
      <c r="BK376" s="280">
        <v>0</v>
      </c>
      <c r="BL376" s="283"/>
      <c r="BM376" s="287">
        <v>0</v>
      </c>
      <c r="BN376" s="280">
        <v>0</v>
      </c>
      <c r="BO376" s="280">
        <v>0</v>
      </c>
      <c r="BP376" s="280" t="e">
        <v>#REF!</v>
      </c>
      <c r="BQ376" s="288" t="e">
        <v>#REF!</v>
      </c>
      <c r="BR376" s="289"/>
      <c r="BS376" s="290" t="e">
        <v>#REF!</v>
      </c>
      <c r="BU376" s="291"/>
      <c r="BV376" s="291">
        <v>0</v>
      </c>
      <c r="BW376" s="292">
        <v>0</v>
      </c>
      <c r="BX376" s="238" t="s">
        <v>859</v>
      </c>
      <c r="BY376" s="435">
        <f t="shared" si="10"/>
        <v>1</v>
      </c>
      <c r="BZ376" s="435">
        <v>1</v>
      </c>
      <c r="CA376" s="436">
        <f t="shared" si="11"/>
        <v>0</v>
      </c>
    </row>
    <row r="377" spans="1:79" s="268" customFormat="1" ht="31.5">
      <c r="A377" s="269">
        <v>364</v>
      </c>
      <c r="B377" s="269" t="s">
        <v>862</v>
      </c>
      <c r="C377" s="269" t="s">
        <v>95</v>
      </c>
      <c r="D377" s="271" t="s">
        <v>863</v>
      </c>
      <c r="E377" s="272">
        <v>41058</v>
      </c>
      <c r="F377" s="238"/>
      <c r="G377" s="238"/>
      <c r="H377" s="272">
        <v>40909</v>
      </c>
      <c r="I377" s="272">
        <v>50405</v>
      </c>
      <c r="J377" s="269"/>
      <c r="K377" s="269" t="s">
        <v>1897</v>
      </c>
      <c r="L377" s="302"/>
      <c r="M377" s="238">
        <v>0.878</v>
      </c>
      <c r="N377" s="269" t="s">
        <v>1898</v>
      </c>
      <c r="O377" s="269" t="s">
        <v>82</v>
      </c>
      <c r="P377" s="269" t="s">
        <v>1899</v>
      </c>
      <c r="Q377" s="269"/>
      <c r="R377" s="274">
        <v>1010300986</v>
      </c>
      <c r="S377" s="238">
        <v>408</v>
      </c>
      <c r="T377" s="269" t="s">
        <v>131</v>
      </c>
      <c r="U377" s="269">
        <v>361</v>
      </c>
      <c r="V377" s="275">
        <v>361</v>
      </c>
      <c r="W377" s="269">
        <v>0</v>
      </c>
      <c r="X377" s="276">
        <v>25204</v>
      </c>
      <c r="Y377" s="293"/>
      <c r="Z377" s="277">
        <v>267715.75</v>
      </c>
      <c r="AA377" s="277"/>
      <c r="AB377" s="278">
        <v>267715.75</v>
      </c>
      <c r="AC377" s="278">
        <v>267715.75</v>
      </c>
      <c r="AD377" s="278">
        <v>0</v>
      </c>
      <c r="AE377" s="278">
        <v>0</v>
      </c>
      <c r="AF377" s="278">
        <v>741.59487534626044</v>
      </c>
      <c r="AG377" s="278">
        <v>741.59487534626044</v>
      </c>
      <c r="AH377" s="278">
        <v>0</v>
      </c>
      <c r="AI377" s="279">
        <v>741.59487534626044</v>
      </c>
      <c r="AJ377" s="277"/>
      <c r="AK377" s="280" t="e">
        <v>#REF!</v>
      </c>
      <c r="AL377" s="280" t="e">
        <v>#REF!</v>
      </c>
      <c r="AM377" s="281">
        <v>0</v>
      </c>
      <c r="AN377" s="281">
        <v>0</v>
      </c>
      <c r="AO377" s="281">
        <v>0</v>
      </c>
      <c r="AP377" s="282">
        <v>0</v>
      </c>
      <c r="AQ377" s="282">
        <v>0</v>
      </c>
      <c r="AR377" s="282">
        <v>0</v>
      </c>
      <c r="AS377" s="282">
        <v>0</v>
      </c>
      <c r="AT377" s="282">
        <v>0</v>
      </c>
      <c r="AU377" s="282">
        <v>0</v>
      </c>
      <c r="AV377" s="282">
        <v>0</v>
      </c>
      <c r="AW377" s="282">
        <v>0</v>
      </c>
      <c r="AX377" s="282">
        <v>0</v>
      </c>
      <c r="AY377" s="282">
        <v>0</v>
      </c>
      <c r="AZ377" s="282">
        <v>0</v>
      </c>
      <c r="BA377" s="282">
        <v>0</v>
      </c>
      <c r="BB377" s="281">
        <v>0</v>
      </c>
      <c r="BC377" s="281">
        <v>0</v>
      </c>
      <c r="BD377" s="283"/>
      <c r="BE377" s="284">
        <v>0.02</v>
      </c>
      <c r="BF377" s="280">
        <v>0</v>
      </c>
      <c r="BG377" s="285"/>
      <c r="BH377" s="286"/>
      <c r="BI377" s="285"/>
      <c r="BJ377" s="280">
        <v>0</v>
      </c>
      <c r="BK377" s="280">
        <v>0</v>
      </c>
      <c r="BL377" s="283"/>
      <c r="BM377" s="287">
        <v>0</v>
      </c>
      <c r="BN377" s="280">
        <v>0</v>
      </c>
      <c r="BO377" s="280">
        <v>0</v>
      </c>
      <c r="BP377" s="280" t="e">
        <v>#REF!</v>
      </c>
      <c r="BQ377" s="288" t="e">
        <v>#REF!</v>
      </c>
      <c r="BR377" s="289"/>
      <c r="BS377" s="290" t="e">
        <v>#REF!</v>
      </c>
      <c r="BU377" s="291"/>
      <c r="BV377" s="291">
        <v>0</v>
      </c>
      <c r="BW377" s="292">
        <v>0</v>
      </c>
      <c r="BX377" s="238" t="s">
        <v>859</v>
      </c>
      <c r="BY377" s="435">
        <f t="shared" si="10"/>
        <v>1</v>
      </c>
      <c r="BZ377" s="435">
        <v>1</v>
      </c>
      <c r="CA377" s="436">
        <f t="shared" si="11"/>
        <v>0</v>
      </c>
    </row>
    <row r="378" spans="1:79" s="268" customFormat="1" ht="31.5">
      <c r="A378" s="269">
        <v>365</v>
      </c>
      <c r="B378" s="269" t="s">
        <v>862</v>
      </c>
      <c r="C378" s="269" t="s">
        <v>95</v>
      </c>
      <c r="D378" s="271" t="s">
        <v>863</v>
      </c>
      <c r="E378" s="272">
        <v>41058</v>
      </c>
      <c r="F378" s="238">
        <v>12</v>
      </c>
      <c r="G378" s="296">
        <v>42565</v>
      </c>
      <c r="H378" s="272">
        <v>40909</v>
      </c>
      <c r="I378" s="272">
        <v>50405</v>
      </c>
      <c r="J378" s="269"/>
      <c r="K378" s="269" t="s">
        <v>1900</v>
      </c>
      <c r="L378" s="273"/>
      <c r="M378" s="238">
        <v>0.35199999999999998</v>
      </c>
      <c r="N378" s="269" t="s">
        <v>1901</v>
      </c>
      <c r="O378" s="269" t="s">
        <v>82</v>
      </c>
      <c r="P378" s="269" t="s">
        <v>1902</v>
      </c>
      <c r="Q378" s="269"/>
      <c r="R378" s="274">
        <v>1010300987</v>
      </c>
      <c r="S378" s="238">
        <v>409</v>
      </c>
      <c r="T378" s="269" t="s">
        <v>131</v>
      </c>
      <c r="U378" s="269">
        <v>361</v>
      </c>
      <c r="V378" s="275">
        <v>361</v>
      </c>
      <c r="W378" s="269">
        <v>0</v>
      </c>
      <c r="X378" s="276">
        <v>42535</v>
      </c>
      <c r="Y378" s="293"/>
      <c r="Z378" s="277">
        <v>33607.879999999997</v>
      </c>
      <c r="AA378" s="277"/>
      <c r="AB378" s="278">
        <v>33607.879999999997</v>
      </c>
      <c r="AC378" s="278">
        <v>33607.879999999997</v>
      </c>
      <c r="AD378" s="278">
        <v>0</v>
      </c>
      <c r="AE378" s="278">
        <v>0</v>
      </c>
      <c r="AF378" s="278">
        <v>93.096620498614953</v>
      </c>
      <c r="AG378" s="278">
        <v>93.096620498614953</v>
      </c>
      <c r="AH378" s="278">
        <v>0</v>
      </c>
      <c r="AI378" s="279">
        <v>93.096620498614953</v>
      </c>
      <c r="AJ378" s="277"/>
      <c r="AK378" s="280" t="e">
        <v>#REF!</v>
      </c>
      <c r="AL378" s="280" t="e">
        <v>#REF!</v>
      </c>
      <c r="AM378" s="281">
        <v>0</v>
      </c>
      <c r="AN378" s="281">
        <v>0</v>
      </c>
      <c r="AO378" s="281">
        <v>0</v>
      </c>
      <c r="AP378" s="282">
        <v>0</v>
      </c>
      <c r="AQ378" s="282">
        <v>0</v>
      </c>
      <c r="AR378" s="282">
        <v>0</v>
      </c>
      <c r="AS378" s="282">
        <v>0</v>
      </c>
      <c r="AT378" s="282">
        <v>0</v>
      </c>
      <c r="AU378" s="282">
        <v>0</v>
      </c>
      <c r="AV378" s="282">
        <v>0</v>
      </c>
      <c r="AW378" s="282">
        <v>0</v>
      </c>
      <c r="AX378" s="282">
        <v>0</v>
      </c>
      <c r="AY378" s="282">
        <v>0</v>
      </c>
      <c r="AZ378" s="282">
        <v>0</v>
      </c>
      <c r="BA378" s="282">
        <v>0</v>
      </c>
      <c r="BB378" s="281">
        <v>0</v>
      </c>
      <c r="BC378" s="281">
        <v>0</v>
      </c>
      <c r="BD378" s="283"/>
      <c r="BE378" s="284">
        <v>0.02</v>
      </c>
      <c r="BF378" s="280">
        <v>0</v>
      </c>
      <c r="BG378" s="285"/>
      <c r="BH378" s="286"/>
      <c r="BI378" s="285"/>
      <c r="BJ378" s="280">
        <v>0</v>
      </c>
      <c r="BK378" s="280">
        <v>0</v>
      </c>
      <c r="BL378" s="283"/>
      <c r="BM378" s="287">
        <v>0</v>
      </c>
      <c r="BN378" s="280">
        <v>0</v>
      </c>
      <c r="BO378" s="280">
        <v>0</v>
      </c>
      <c r="BP378" s="280" t="e">
        <v>#REF!</v>
      </c>
      <c r="BQ378" s="288" t="e">
        <v>#REF!</v>
      </c>
      <c r="BR378" s="289"/>
      <c r="BS378" s="290" t="e">
        <v>#REF!</v>
      </c>
      <c r="BU378" s="291"/>
      <c r="BV378" s="291">
        <v>0</v>
      </c>
      <c r="BW378" s="292">
        <v>0</v>
      </c>
      <c r="BX378" s="238" t="s">
        <v>859</v>
      </c>
      <c r="BY378" s="435">
        <f t="shared" si="10"/>
        <v>1</v>
      </c>
      <c r="BZ378" s="435">
        <v>1</v>
      </c>
      <c r="CA378" s="436">
        <f t="shared" si="11"/>
        <v>0</v>
      </c>
    </row>
    <row r="379" spans="1:79" s="268" customFormat="1" ht="31.5">
      <c r="A379" s="269">
        <v>366</v>
      </c>
      <c r="B379" s="269" t="s">
        <v>862</v>
      </c>
      <c r="C379" s="269" t="s">
        <v>95</v>
      </c>
      <c r="D379" s="271" t="s">
        <v>863</v>
      </c>
      <c r="E379" s="272">
        <v>41058</v>
      </c>
      <c r="F379" s="238">
        <v>12</v>
      </c>
      <c r="G379" s="296">
        <v>42565</v>
      </c>
      <c r="H379" s="272">
        <v>40909</v>
      </c>
      <c r="I379" s="272">
        <v>50405</v>
      </c>
      <c r="J379" s="269"/>
      <c r="K379" s="269" t="s">
        <v>1903</v>
      </c>
      <c r="L379" s="273"/>
      <c r="M379" s="238">
        <v>9.1329999999999991</v>
      </c>
      <c r="N379" s="269" t="s">
        <v>1904</v>
      </c>
      <c r="O379" s="269" t="s">
        <v>82</v>
      </c>
      <c r="P379" s="269" t="s">
        <v>1905</v>
      </c>
      <c r="Q379" s="269"/>
      <c r="R379" s="274">
        <v>1010300988</v>
      </c>
      <c r="S379" s="238">
        <v>410</v>
      </c>
      <c r="T379" s="269" t="s">
        <v>131</v>
      </c>
      <c r="U379" s="269">
        <v>361</v>
      </c>
      <c r="V379" s="275">
        <v>361</v>
      </c>
      <c r="W379" s="269">
        <v>0</v>
      </c>
      <c r="X379" s="276">
        <v>42535</v>
      </c>
      <c r="Y379" s="293"/>
      <c r="Z379" s="277">
        <v>986657.95</v>
      </c>
      <c r="AA379" s="277"/>
      <c r="AB379" s="278">
        <v>986657.95</v>
      </c>
      <c r="AC379" s="278">
        <v>986657.95</v>
      </c>
      <c r="AD379" s="278">
        <v>0</v>
      </c>
      <c r="AE379" s="278">
        <v>0</v>
      </c>
      <c r="AF379" s="278">
        <v>2733.1245152354568</v>
      </c>
      <c r="AG379" s="278">
        <v>2733.1245152354568</v>
      </c>
      <c r="AH379" s="278">
        <v>0</v>
      </c>
      <c r="AI379" s="279">
        <v>2733.1245152354568</v>
      </c>
      <c r="AJ379" s="277"/>
      <c r="AK379" s="280" t="e">
        <v>#REF!</v>
      </c>
      <c r="AL379" s="280" t="e">
        <v>#REF!</v>
      </c>
      <c r="AM379" s="281">
        <v>0</v>
      </c>
      <c r="AN379" s="281">
        <v>0</v>
      </c>
      <c r="AO379" s="281">
        <v>0</v>
      </c>
      <c r="AP379" s="282">
        <v>0</v>
      </c>
      <c r="AQ379" s="282">
        <v>0</v>
      </c>
      <c r="AR379" s="282">
        <v>0</v>
      </c>
      <c r="AS379" s="282">
        <v>0</v>
      </c>
      <c r="AT379" s="282">
        <v>0</v>
      </c>
      <c r="AU379" s="282">
        <v>0</v>
      </c>
      <c r="AV379" s="282">
        <v>0</v>
      </c>
      <c r="AW379" s="282">
        <v>0</v>
      </c>
      <c r="AX379" s="282">
        <v>0</v>
      </c>
      <c r="AY379" s="282">
        <v>0</v>
      </c>
      <c r="AZ379" s="282">
        <v>0</v>
      </c>
      <c r="BA379" s="282">
        <v>0</v>
      </c>
      <c r="BB379" s="281">
        <v>0</v>
      </c>
      <c r="BC379" s="281">
        <v>0</v>
      </c>
      <c r="BD379" s="283"/>
      <c r="BE379" s="284">
        <v>0.02</v>
      </c>
      <c r="BF379" s="280">
        <v>0</v>
      </c>
      <c r="BG379" s="285"/>
      <c r="BH379" s="286"/>
      <c r="BI379" s="285"/>
      <c r="BJ379" s="280">
        <v>0</v>
      </c>
      <c r="BK379" s="280">
        <v>0</v>
      </c>
      <c r="BL379" s="283"/>
      <c r="BM379" s="287">
        <v>0</v>
      </c>
      <c r="BN379" s="280">
        <v>0</v>
      </c>
      <c r="BO379" s="280">
        <v>0</v>
      </c>
      <c r="BP379" s="280" t="e">
        <v>#REF!</v>
      </c>
      <c r="BQ379" s="288" t="e">
        <v>#REF!</v>
      </c>
      <c r="BR379" s="289"/>
      <c r="BS379" s="290" t="e">
        <v>#REF!</v>
      </c>
      <c r="BU379" s="291"/>
      <c r="BV379" s="291">
        <v>0</v>
      </c>
      <c r="BW379" s="292">
        <v>0</v>
      </c>
      <c r="BX379" s="238" t="s">
        <v>859</v>
      </c>
      <c r="BY379" s="435">
        <f t="shared" si="10"/>
        <v>1</v>
      </c>
      <c r="BZ379" s="435">
        <v>1</v>
      </c>
      <c r="CA379" s="436">
        <f t="shared" si="11"/>
        <v>0</v>
      </c>
    </row>
    <row r="380" spans="1:79" s="268" customFormat="1" ht="47.25">
      <c r="A380" s="269">
        <v>367</v>
      </c>
      <c r="B380" s="269" t="s">
        <v>862</v>
      </c>
      <c r="C380" s="269" t="s">
        <v>95</v>
      </c>
      <c r="D380" s="271" t="s">
        <v>863</v>
      </c>
      <c r="E380" s="272">
        <v>41058</v>
      </c>
      <c r="F380" s="238"/>
      <c r="G380" s="238"/>
      <c r="H380" s="272">
        <v>40909</v>
      </c>
      <c r="I380" s="272">
        <v>50405</v>
      </c>
      <c r="J380" s="269"/>
      <c r="K380" s="269" t="s">
        <v>1906</v>
      </c>
      <c r="L380" s="273"/>
      <c r="M380" s="238">
        <v>9.1289999999999996</v>
      </c>
      <c r="N380" s="269" t="s">
        <v>1907</v>
      </c>
      <c r="O380" s="269" t="s">
        <v>82</v>
      </c>
      <c r="P380" s="269" t="s">
        <v>1908</v>
      </c>
      <c r="Q380" s="269"/>
      <c r="R380" s="274">
        <v>1010300989</v>
      </c>
      <c r="S380" s="238">
        <v>411</v>
      </c>
      <c r="T380" s="269" t="s">
        <v>266</v>
      </c>
      <c r="U380" s="269">
        <v>300</v>
      </c>
      <c r="V380" s="275">
        <v>300</v>
      </c>
      <c r="W380" s="269">
        <v>0</v>
      </c>
      <c r="X380" s="276">
        <v>20821</v>
      </c>
      <c r="Y380" s="293"/>
      <c r="Z380" s="277">
        <v>4540170.63</v>
      </c>
      <c r="AA380" s="277"/>
      <c r="AB380" s="278">
        <v>4540170.63</v>
      </c>
      <c r="AC380" s="278">
        <v>4540170.63</v>
      </c>
      <c r="AD380" s="278">
        <v>0</v>
      </c>
      <c r="AE380" s="278">
        <v>0</v>
      </c>
      <c r="AF380" s="278">
        <v>15133.902099999999</v>
      </c>
      <c r="AG380" s="278">
        <v>15133.902099999999</v>
      </c>
      <c r="AH380" s="278">
        <v>0</v>
      </c>
      <c r="AI380" s="279">
        <v>15133.902099999999</v>
      </c>
      <c r="AJ380" s="277"/>
      <c r="AK380" s="280" t="e">
        <v>#REF!</v>
      </c>
      <c r="AL380" s="280" t="e">
        <v>#REF!</v>
      </c>
      <c r="AM380" s="281">
        <v>0</v>
      </c>
      <c r="AN380" s="281">
        <v>0</v>
      </c>
      <c r="AO380" s="281">
        <v>0</v>
      </c>
      <c r="AP380" s="282">
        <v>0</v>
      </c>
      <c r="AQ380" s="282">
        <v>0</v>
      </c>
      <c r="AR380" s="282">
        <v>0</v>
      </c>
      <c r="AS380" s="282">
        <v>0</v>
      </c>
      <c r="AT380" s="282">
        <v>0</v>
      </c>
      <c r="AU380" s="282">
        <v>0</v>
      </c>
      <c r="AV380" s="282">
        <v>0</v>
      </c>
      <c r="AW380" s="282">
        <v>0</v>
      </c>
      <c r="AX380" s="282">
        <v>0</v>
      </c>
      <c r="AY380" s="282">
        <v>0</v>
      </c>
      <c r="AZ380" s="282">
        <v>0</v>
      </c>
      <c r="BA380" s="282">
        <v>0</v>
      </c>
      <c r="BB380" s="281">
        <v>0</v>
      </c>
      <c r="BC380" s="281">
        <v>0</v>
      </c>
      <c r="BD380" s="283"/>
      <c r="BE380" s="284">
        <v>0.02</v>
      </c>
      <c r="BF380" s="280">
        <v>0</v>
      </c>
      <c r="BG380" s="285"/>
      <c r="BH380" s="286"/>
      <c r="BI380" s="285"/>
      <c r="BJ380" s="280">
        <v>0</v>
      </c>
      <c r="BK380" s="280">
        <v>0</v>
      </c>
      <c r="BL380" s="283"/>
      <c r="BM380" s="287">
        <v>0</v>
      </c>
      <c r="BN380" s="280">
        <v>0</v>
      </c>
      <c r="BO380" s="280">
        <v>0</v>
      </c>
      <c r="BP380" s="280" t="e">
        <v>#REF!</v>
      </c>
      <c r="BQ380" s="288" t="e">
        <v>#REF!</v>
      </c>
      <c r="BR380" s="289"/>
      <c r="BS380" s="290" t="e">
        <v>#REF!</v>
      </c>
      <c r="BU380" s="291"/>
      <c r="BV380" s="291">
        <v>0</v>
      </c>
      <c r="BW380" s="292">
        <v>0</v>
      </c>
      <c r="BX380" s="238" t="s">
        <v>859</v>
      </c>
      <c r="BY380" s="435">
        <f t="shared" si="10"/>
        <v>1</v>
      </c>
      <c r="BZ380" s="435">
        <v>1</v>
      </c>
      <c r="CA380" s="436">
        <f t="shared" si="11"/>
        <v>0</v>
      </c>
    </row>
    <row r="381" spans="1:79" s="268" customFormat="1" ht="47.25">
      <c r="A381" s="269">
        <v>368</v>
      </c>
      <c r="B381" s="269" t="s">
        <v>862</v>
      </c>
      <c r="C381" s="269" t="s">
        <v>95</v>
      </c>
      <c r="D381" s="271" t="s">
        <v>863</v>
      </c>
      <c r="E381" s="272">
        <v>41058</v>
      </c>
      <c r="F381" s="238"/>
      <c r="G381" s="238"/>
      <c r="H381" s="272">
        <v>40909</v>
      </c>
      <c r="I381" s="272">
        <v>50405</v>
      </c>
      <c r="J381" s="269"/>
      <c r="K381" s="269" t="s">
        <v>1909</v>
      </c>
      <c r="L381" s="273"/>
      <c r="M381" s="238">
        <v>0.97599999999999998</v>
      </c>
      <c r="N381" s="269" t="s">
        <v>1910</v>
      </c>
      <c r="O381" s="269" t="s">
        <v>82</v>
      </c>
      <c r="P381" s="269" t="s">
        <v>1911</v>
      </c>
      <c r="Q381" s="269"/>
      <c r="R381" s="274">
        <v>1010300990</v>
      </c>
      <c r="S381" s="238">
        <v>412</v>
      </c>
      <c r="T381" s="269" t="s">
        <v>266</v>
      </c>
      <c r="U381" s="269">
        <v>300</v>
      </c>
      <c r="V381" s="275">
        <v>300</v>
      </c>
      <c r="W381" s="269">
        <v>0</v>
      </c>
      <c r="X381" s="276">
        <v>23894</v>
      </c>
      <c r="Y381" s="293"/>
      <c r="Z381" s="277">
        <v>3640571.58</v>
      </c>
      <c r="AA381" s="277"/>
      <c r="AB381" s="278">
        <v>3640571.58</v>
      </c>
      <c r="AC381" s="278">
        <v>2491542.9921999997</v>
      </c>
      <c r="AD381" s="278">
        <v>1149028.5878000003</v>
      </c>
      <c r="AE381" s="278">
        <v>1003405.7246000003</v>
      </c>
      <c r="AF381" s="278">
        <v>12135.238600000001</v>
      </c>
      <c r="AG381" s="278">
        <v>12135.238600000001</v>
      </c>
      <c r="AH381" s="278">
        <v>0</v>
      </c>
      <c r="AI381" s="279">
        <v>12135.238600000001</v>
      </c>
      <c r="AJ381" s="277"/>
      <c r="AK381" s="280" t="e">
        <v>#REF!</v>
      </c>
      <c r="AL381" s="280" t="e">
        <v>#REF!</v>
      </c>
      <c r="AM381" s="281">
        <v>145622.86320000002</v>
      </c>
      <c r="AN381" s="281">
        <v>145622.86320000002</v>
      </c>
      <c r="AO381" s="281">
        <v>1149028.5878000003</v>
      </c>
      <c r="AP381" s="282">
        <v>1136893.3492000003</v>
      </c>
      <c r="AQ381" s="282">
        <v>1124758.1106000002</v>
      </c>
      <c r="AR381" s="282">
        <v>1112622.8720000002</v>
      </c>
      <c r="AS381" s="282">
        <v>1100487.6334000002</v>
      </c>
      <c r="AT381" s="282">
        <v>1088352.3948000001</v>
      </c>
      <c r="AU381" s="282">
        <v>1076217.1562000001</v>
      </c>
      <c r="AV381" s="282">
        <v>1064081.9176</v>
      </c>
      <c r="AW381" s="282">
        <v>1051946.679</v>
      </c>
      <c r="AX381" s="282">
        <v>1039811.4404</v>
      </c>
      <c r="AY381" s="282">
        <v>1027676.2017999999</v>
      </c>
      <c r="AZ381" s="282">
        <v>1015540.9631999999</v>
      </c>
      <c r="BA381" s="282">
        <v>1003405.7245999998</v>
      </c>
      <c r="BB381" s="281">
        <v>1076217.1562000001</v>
      </c>
      <c r="BC381" s="281">
        <v>1076217.1562000003</v>
      </c>
      <c r="BD381" s="283"/>
      <c r="BE381" s="284">
        <v>0.02</v>
      </c>
      <c r="BF381" s="280">
        <v>0</v>
      </c>
      <c r="BG381" s="285"/>
      <c r="BH381" s="286"/>
      <c r="BI381" s="285"/>
      <c r="BJ381" s="280">
        <v>0</v>
      </c>
      <c r="BK381" s="280">
        <v>0</v>
      </c>
      <c r="BL381" s="283"/>
      <c r="BM381" s="287">
        <v>0</v>
      </c>
      <c r="BN381" s="280">
        <v>0</v>
      </c>
      <c r="BO381" s="280">
        <v>0</v>
      </c>
      <c r="BP381" s="280" t="e">
        <v>#REF!</v>
      </c>
      <c r="BQ381" s="288" t="e">
        <v>#REF!</v>
      </c>
      <c r="BR381" s="289"/>
      <c r="BS381" s="290" t="e">
        <v>#REF!</v>
      </c>
      <c r="BU381" s="291">
        <v>145622.88</v>
      </c>
      <c r="BV381" s="291">
        <v>1.6799999983049929E-2</v>
      </c>
      <c r="BW381" s="292">
        <v>0</v>
      </c>
      <c r="BX381" s="238" t="s">
        <v>859</v>
      </c>
      <c r="BY381" s="435">
        <f t="shared" si="10"/>
        <v>0.68438236618877291</v>
      </c>
      <c r="BZ381" s="435">
        <v>0.72438236618877294</v>
      </c>
      <c r="CA381" s="436">
        <f t="shared" si="11"/>
        <v>4.0000000000000036E-2</v>
      </c>
    </row>
    <row r="382" spans="1:79" s="268" customFormat="1" ht="31.5">
      <c r="A382" s="269">
        <v>369</v>
      </c>
      <c r="B382" s="269" t="s">
        <v>862</v>
      </c>
      <c r="C382" s="269" t="s">
        <v>95</v>
      </c>
      <c r="D382" s="271" t="s">
        <v>863</v>
      </c>
      <c r="E382" s="272">
        <v>41058</v>
      </c>
      <c r="F382" s="238"/>
      <c r="G382" s="238"/>
      <c r="H382" s="272">
        <v>40909</v>
      </c>
      <c r="I382" s="272">
        <v>50405</v>
      </c>
      <c r="J382" s="269"/>
      <c r="K382" s="269" t="s">
        <v>1912</v>
      </c>
      <c r="L382" s="273"/>
      <c r="M382" s="238">
        <v>0.39600000000000002</v>
      </c>
      <c r="N382" s="269" t="s">
        <v>1913</v>
      </c>
      <c r="O382" s="269" t="s">
        <v>82</v>
      </c>
      <c r="P382" s="269" t="s">
        <v>1914</v>
      </c>
      <c r="Q382" s="269"/>
      <c r="R382" s="274">
        <v>1010300991</v>
      </c>
      <c r="S382" s="238">
        <v>413</v>
      </c>
      <c r="T382" s="269" t="s">
        <v>131</v>
      </c>
      <c r="U382" s="269">
        <v>361</v>
      </c>
      <c r="V382" s="275">
        <v>361</v>
      </c>
      <c r="W382" s="269">
        <v>0</v>
      </c>
      <c r="X382" s="276">
        <v>20821</v>
      </c>
      <c r="Y382" s="293"/>
      <c r="Z382" s="277">
        <v>184962.51</v>
      </c>
      <c r="AA382" s="277"/>
      <c r="AB382" s="278">
        <v>184962.51</v>
      </c>
      <c r="AC382" s="278">
        <v>184962.51</v>
      </c>
      <c r="AD382" s="278">
        <v>0</v>
      </c>
      <c r="AE382" s="278">
        <v>0</v>
      </c>
      <c r="AF382" s="278">
        <v>512.3615235457064</v>
      </c>
      <c r="AG382" s="278">
        <v>512.3615235457064</v>
      </c>
      <c r="AH382" s="278">
        <v>0</v>
      </c>
      <c r="AI382" s="279">
        <v>512.3615235457064</v>
      </c>
      <c r="AJ382" s="277"/>
      <c r="AK382" s="280" t="e">
        <v>#REF!</v>
      </c>
      <c r="AL382" s="280" t="e">
        <v>#REF!</v>
      </c>
      <c r="AM382" s="281">
        <v>0</v>
      </c>
      <c r="AN382" s="281">
        <v>0</v>
      </c>
      <c r="AO382" s="281">
        <v>0</v>
      </c>
      <c r="AP382" s="282">
        <v>0</v>
      </c>
      <c r="AQ382" s="282">
        <v>0</v>
      </c>
      <c r="AR382" s="282">
        <v>0</v>
      </c>
      <c r="AS382" s="282">
        <v>0</v>
      </c>
      <c r="AT382" s="282">
        <v>0</v>
      </c>
      <c r="AU382" s="282">
        <v>0</v>
      </c>
      <c r="AV382" s="282">
        <v>0</v>
      </c>
      <c r="AW382" s="282">
        <v>0</v>
      </c>
      <c r="AX382" s="282">
        <v>0</v>
      </c>
      <c r="AY382" s="282">
        <v>0</v>
      </c>
      <c r="AZ382" s="282">
        <v>0</v>
      </c>
      <c r="BA382" s="282">
        <v>0</v>
      </c>
      <c r="BB382" s="281">
        <v>0</v>
      </c>
      <c r="BC382" s="281">
        <v>0</v>
      </c>
      <c r="BD382" s="283"/>
      <c r="BE382" s="284">
        <v>0.02</v>
      </c>
      <c r="BF382" s="280">
        <v>0</v>
      </c>
      <c r="BG382" s="285"/>
      <c r="BH382" s="286"/>
      <c r="BI382" s="285"/>
      <c r="BJ382" s="280">
        <v>0</v>
      </c>
      <c r="BK382" s="280">
        <v>0</v>
      </c>
      <c r="BL382" s="283"/>
      <c r="BM382" s="287">
        <v>0</v>
      </c>
      <c r="BN382" s="280">
        <v>0</v>
      </c>
      <c r="BO382" s="280">
        <v>0</v>
      </c>
      <c r="BP382" s="280" t="e">
        <v>#REF!</v>
      </c>
      <c r="BQ382" s="288" t="e">
        <v>#REF!</v>
      </c>
      <c r="BR382" s="289"/>
      <c r="BS382" s="290" t="e">
        <v>#REF!</v>
      </c>
      <c r="BU382" s="291"/>
      <c r="BV382" s="291">
        <v>0</v>
      </c>
      <c r="BW382" s="292">
        <v>0</v>
      </c>
      <c r="BX382" s="238" t="s">
        <v>859</v>
      </c>
      <c r="BY382" s="435">
        <f t="shared" si="10"/>
        <v>1</v>
      </c>
      <c r="BZ382" s="435">
        <v>1</v>
      </c>
      <c r="CA382" s="436">
        <f t="shared" si="11"/>
        <v>0</v>
      </c>
    </row>
    <row r="383" spans="1:79" s="268" customFormat="1" ht="31.5">
      <c r="A383" s="269">
        <v>370</v>
      </c>
      <c r="B383" s="269" t="s">
        <v>862</v>
      </c>
      <c r="C383" s="269" t="s">
        <v>95</v>
      </c>
      <c r="D383" s="271" t="s">
        <v>863</v>
      </c>
      <c r="E383" s="272">
        <v>41058</v>
      </c>
      <c r="F383" s="238"/>
      <c r="G383" s="238"/>
      <c r="H383" s="272">
        <v>40909</v>
      </c>
      <c r="I383" s="272">
        <v>50405</v>
      </c>
      <c r="J383" s="269"/>
      <c r="K383" s="269" t="s">
        <v>1915</v>
      </c>
      <c r="L383" s="273"/>
      <c r="M383" s="238">
        <v>8.1000000000000003E-2</v>
      </c>
      <c r="N383" s="269" t="s">
        <v>1916</v>
      </c>
      <c r="O383" s="269" t="s">
        <v>82</v>
      </c>
      <c r="P383" s="269" t="s">
        <v>1917</v>
      </c>
      <c r="Q383" s="269"/>
      <c r="R383" s="274">
        <v>1010300992</v>
      </c>
      <c r="S383" s="238">
        <v>414</v>
      </c>
      <c r="T383" s="269" t="s">
        <v>131</v>
      </c>
      <c r="U383" s="269">
        <v>361</v>
      </c>
      <c r="V383" s="275">
        <v>361</v>
      </c>
      <c r="W383" s="269">
        <v>0</v>
      </c>
      <c r="X383" s="276">
        <v>20729</v>
      </c>
      <c r="Y383" s="293"/>
      <c r="Z383" s="277">
        <v>120800.4</v>
      </c>
      <c r="AA383" s="277"/>
      <c r="AB383" s="278">
        <v>120800.4</v>
      </c>
      <c r="AC383" s="278">
        <v>120800.4</v>
      </c>
      <c r="AD383" s="278">
        <v>0</v>
      </c>
      <c r="AE383" s="278">
        <v>0</v>
      </c>
      <c r="AF383" s="278">
        <v>334.6271468144044</v>
      </c>
      <c r="AG383" s="278">
        <v>334.6271468144044</v>
      </c>
      <c r="AH383" s="278">
        <v>0</v>
      </c>
      <c r="AI383" s="279">
        <v>334.6271468144044</v>
      </c>
      <c r="AJ383" s="277"/>
      <c r="AK383" s="280" t="e">
        <v>#REF!</v>
      </c>
      <c r="AL383" s="280" t="e">
        <v>#REF!</v>
      </c>
      <c r="AM383" s="281">
        <v>0</v>
      </c>
      <c r="AN383" s="281">
        <v>0</v>
      </c>
      <c r="AO383" s="281">
        <v>0</v>
      </c>
      <c r="AP383" s="282">
        <v>0</v>
      </c>
      <c r="AQ383" s="282">
        <v>0</v>
      </c>
      <c r="AR383" s="282">
        <v>0</v>
      </c>
      <c r="AS383" s="282">
        <v>0</v>
      </c>
      <c r="AT383" s="282">
        <v>0</v>
      </c>
      <c r="AU383" s="282">
        <v>0</v>
      </c>
      <c r="AV383" s="282">
        <v>0</v>
      </c>
      <c r="AW383" s="282">
        <v>0</v>
      </c>
      <c r="AX383" s="282">
        <v>0</v>
      </c>
      <c r="AY383" s="282">
        <v>0</v>
      </c>
      <c r="AZ383" s="282">
        <v>0</v>
      </c>
      <c r="BA383" s="282">
        <v>0</v>
      </c>
      <c r="BB383" s="281">
        <v>0</v>
      </c>
      <c r="BC383" s="281">
        <v>0</v>
      </c>
      <c r="BD383" s="283"/>
      <c r="BE383" s="284">
        <v>0.02</v>
      </c>
      <c r="BF383" s="280">
        <v>0</v>
      </c>
      <c r="BG383" s="285"/>
      <c r="BH383" s="286"/>
      <c r="BI383" s="285"/>
      <c r="BJ383" s="280">
        <v>0</v>
      </c>
      <c r="BK383" s="280">
        <v>0</v>
      </c>
      <c r="BL383" s="283"/>
      <c r="BM383" s="287">
        <v>0</v>
      </c>
      <c r="BN383" s="280">
        <v>0</v>
      </c>
      <c r="BO383" s="280">
        <v>0</v>
      </c>
      <c r="BP383" s="280" t="e">
        <v>#REF!</v>
      </c>
      <c r="BQ383" s="288" t="e">
        <v>#REF!</v>
      </c>
      <c r="BR383" s="289"/>
      <c r="BS383" s="290" t="e">
        <v>#REF!</v>
      </c>
      <c r="BU383" s="291"/>
      <c r="BV383" s="291">
        <v>0</v>
      </c>
      <c r="BW383" s="292">
        <v>0</v>
      </c>
      <c r="BX383" s="238" t="s">
        <v>859</v>
      </c>
      <c r="BY383" s="435">
        <f t="shared" si="10"/>
        <v>1</v>
      </c>
      <c r="BZ383" s="435">
        <v>1</v>
      </c>
      <c r="CA383" s="436">
        <f t="shared" si="11"/>
        <v>0</v>
      </c>
    </row>
    <row r="384" spans="1:79" s="268" customFormat="1" ht="47.25">
      <c r="A384" s="269">
        <v>371</v>
      </c>
      <c r="B384" s="269" t="s">
        <v>862</v>
      </c>
      <c r="C384" s="269" t="s">
        <v>95</v>
      </c>
      <c r="D384" s="271" t="s">
        <v>863</v>
      </c>
      <c r="E384" s="272">
        <v>41058</v>
      </c>
      <c r="F384" s="238"/>
      <c r="G384" s="238"/>
      <c r="H384" s="272">
        <v>40909</v>
      </c>
      <c r="I384" s="272">
        <v>50405</v>
      </c>
      <c r="J384" s="269"/>
      <c r="K384" s="269" t="s">
        <v>1918</v>
      </c>
      <c r="L384" s="273"/>
      <c r="M384" s="238">
        <v>4.6289999999999996</v>
      </c>
      <c r="N384" s="269" t="s">
        <v>1919</v>
      </c>
      <c r="O384" s="269" t="s">
        <v>82</v>
      </c>
      <c r="P384" s="269" t="s">
        <v>1920</v>
      </c>
      <c r="Q384" s="269"/>
      <c r="R384" s="274">
        <v>1010300993</v>
      </c>
      <c r="S384" s="238">
        <v>415</v>
      </c>
      <c r="T384" s="269" t="s">
        <v>266</v>
      </c>
      <c r="U384" s="269">
        <v>300</v>
      </c>
      <c r="V384" s="275">
        <v>300</v>
      </c>
      <c r="W384" s="269">
        <v>0</v>
      </c>
      <c r="X384" s="276">
        <v>23529</v>
      </c>
      <c r="Y384" s="293"/>
      <c r="Z384" s="277">
        <v>382819.23</v>
      </c>
      <c r="AA384" s="277"/>
      <c r="AB384" s="278">
        <v>382819.23</v>
      </c>
      <c r="AC384" s="278">
        <v>382819.23</v>
      </c>
      <c r="AD384" s="278">
        <v>0</v>
      </c>
      <c r="AE384" s="278">
        <v>0</v>
      </c>
      <c r="AF384" s="278">
        <v>1276.0640999999998</v>
      </c>
      <c r="AG384" s="278">
        <v>1276.0640999999998</v>
      </c>
      <c r="AH384" s="278">
        <v>0</v>
      </c>
      <c r="AI384" s="279">
        <v>1276.0640999999998</v>
      </c>
      <c r="AJ384" s="277"/>
      <c r="AK384" s="280" t="e">
        <v>#REF!</v>
      </c>
      <c r="AL384" s="280" t="e">
        <v>#REF!</v>
      </c>
      <c r="AM384" s="281">
        <v>0</v>
      </c>
      <c r="AN384" s="281">
        <v>0</v>
      </c>
      <c r="AO384" s="281">
        <v>0</v>
      </c>
      <c r="AP384" s="282">
        <v>0</v>
      </c>
      <c r="AQ384" s="282">
        <v>0</v>
      </c>
      <c r="AR384" s="282">
        <v>0</v>
      </c>
      <c r="AS384" s="282">
        <v>0</v>
      </c>
      <c r="AT384" s="282">
        <v>0</v>
      </c>
      <c r="AU384" s="282">
        <v>0</v>
      </c>
      <c r="AV384" s="282">
        <v>0</v>
      </c>
      <c r="AW384" s="282">
        <v>0</v>
      </c>
      <c r="AX384" s="282">
        <v>0</v>
      </c>
      <c r="AY384" s="282">
        <v>0</v>
      </c>
      <c r="AZ384" s="282">
        <v>0</v>
      </c>
      <c r="BA384" s="282">
        <v>0</v>
      </c>
      <c r="BB384" s="281">
        <v>0</v>
      </c>
      <c r="BC384" s="281">
        <v>0</v>
      </c>
      <c r="BD384" s="283"/>
      <c r="BE384" s="284">
        <v>0.02</v>
      </c>
      <c r="BF384" s="280">
        <v>0</v>
      </c>
      <c r="BG384" s="285"/>
      <c r="BH384" s="286"/>
      <c r="BI384" s="285"/>
      <c r="BJ384" s="280">
        <v>0</v>
      </c>
      <c r="BK384" s="280">
        <v>0</v>
      </c>
      <c r="BL384" s="283"/>
      <c r="BM384" s="287">
        <v>0</v>
      </c>
      <c r="BN384" s="280">
        <v>0</v>
      </c>
      <c r="BO384" s="280">
        <v>0</v>
      </c>
      <c r="BP384" s="280" t="e">
        <v>#REF!</v>
      </c>
      <c r="BQ384" s="288" t="e">
        <v>#REF!</v>
      </c>
      <c r="BR384" s="289"/>
      <c r="BS384" s="290" t="e">
        <v>#REF!</v>
      </c>
      <c r="BU384" s="291"/>
      <c r="BV384" s="291">
        <v>0</v>
      </c>
      <c r="BW384" s="292">
        <v>0</v>
      </c>
      <c r="BX384" s="238" t="s">
        <v>859</v>
      </c>
      <c r="BY384" s="435">
        <f t="shared" si="10"/>
        <v>1</v>
      </c>
      <c r="BZ384" s="435">
        <v>1</v>
      </c>
      <c r="CA384" s="436">
        <f t="shared" si="11"/>
        <v>0</v>
      </c>
    </row>
    <row r="385" spans="1:79" s="268" customFormat="1" ht="47.25">
      <c r="A385" s="269">
        <v>372</v>
      </c>
      <c r="B385" s="269" t="s">
        <v>862</v>
      </c>
      <c r="C385" s="269" t="s">
        <v>95</v>
      </c>
      <c r="D385" s="271" t="s">
        <v>863</v>
      </c>
      <c r="E385" s="272">
        <v>41058</v>
      </c>
      <c r="F385" s="238"/>
      <c r="G385" s="238"/>
      <c r="H385" s="272">
        <v>40909</v>
      </c>
      <c r="I385" s="272">
        <v>50405</v>
      </c>
      <c r="J385" s="269"/>
      <c r="K385" s="269" t="s">
        <v>1921</v>
      </c>
      <c r="L385" s="273"/>
      <c r="M385" s="238">
        <v>0.1101</v>
      </c>
      <c r="N385" s="269" t="s">
        <v>1922</v>
      </c>
      <c r="O385" s="269" t="s">
        <v>82</v>
      </c>
      <c r="P385" s="269" t="s">
        <v>1923</v>
      </c>
      <c r="Q385" s="269"/>
      <c r="R385" s="274">
        <v>1010300994</v>
      </c>
      <c r="S385" s="238">
        <v>416</v>
      </c>
      <c r="T385" s="269" t="s">
        <v>266</v>
      </c>
      <c r="U385" s="269">
        <v>300</v>
      </c>
      <c r="V385" s="275">
        <v>300</v>
      </c>
      <c r="W385" s="269">
        <v>0</v>
      </c>
      <c r="X385" s="276">
        <v>19207</v>
      </c>
      <c r="Y385" s="293"/>
      <c r="Z385" s="277">
        <v>494683.28</v>
      </c>
      <c r="AA385" s="277"/>
      <c r="AB385" s="278">
        <v>494683.28</v>
      </c>
      <c r="AC385" s="278">
        <v>494683.28</v>
      </c>
      <c r="AD385" s="278">
        <v>0</v>
      </c>
      <c r="AE385" s="278">
        <v>0</v>
      </c>
      <c r="AF385" s="278">
        <v>1648.9442666666669</v>
      </c>
      <c r="AG385" s="278">
        <v>1648.9442666666669</v>
      </c>
      <c r="AH385" s="278">
        <v>0</v>
      </c>
      <c r="AI385" s="279">
        <v>1648.9442666666669</v>
      </c>
      <c r="AJ385" s="277"/>
      <c r="AK385" s="280" t="e">
        <v>#REF!</v>
      </c>
      <c r="AL385" s="280" t="e">
        <v>#REF!</v>
      </c>
      <c r="AM385" s="281">
        <v>0</v>
      </c>
      <c r="AN385" s="281">
        <v>0</v>
      </c>
      <c r="AO385" s="281">
        <v>0</v>
      </c>
      <c r="AP385" s="282">
        <v>0</v>
      </c>
      <c r="AQ385" s="282">
        <v>0</v>
      </c>
      <c r="AR385" s="282">
        <v>0</v>
      </c>
      <c r="AS385" s="282">
        <v>0</v>
      </c>
      <c r="AT385" s="282">
        <v>0</v>
      </c>
      <c r="AU385" s="282">
        <v>0</v>
      </c>
      <c r="AV385" s="282">
        <v>0</v>
      </c>
      <c r="AW385" s="282">
        <v>0</v>
      </c>
      <c r="AX385" s="282">
        <v>0</v>
      </c>
      <c r="AY385" s="282">
        <v>0</v>
      </c>
      <c r="AZ385" s="282">
        <v>0</v>
      </c>
      <c r="BA385" s="282">
        <v>0</v>
      </c>
      <c r="BB385" s="281">
        <v>0</v>
      </c>
      <c r="BC385" s="281">
        <v>0</v>
      </c>
      <c r="BD385" s="283"/>
      <c r="BE385" s="284">
        <v>0.02</v>
      </c>
      <c r="BF385" s="280">
        <v>0</v>
      </c>
      <c r="BG385" s="285"/>
      <c r="BH385" s="286"/>
      <c r="BI385" s="285"/>
      <c r="BJ385" s="280">
        <v>0</v>
      </c>
      <c r="BK385" s="280">
        <v>0</v>
      </c>
      <c r="BL385" s="283"/>
      <c r="BM385" s="287">
        <v>0</v>
      </c>
      <c r="BN385" s="280">
        <v>0</v>
      </c>
      <c r="BO385" s="280">
        <v>0</v>
      </c>
      <c r="BP385" s="280" t="e">
        <v>#REF!</v>
      </c>
      <c r="BQ385" s="288" t="e">
        <v>#REF!</v>
      </c>
      <c r="BR385" s="289"/>
      <c r="BS385" s="290" t="e">
        <v>#REF!</v>
      </c>
      <c r="BU385" s="291"/>
      <c r="BV385" s="291">
        <v>0</v>
      </c>
      <c r="BW385" s="292">
        <v>0</v>
      </c>
      <c r="BX385" s="238" t="s">
        <v>859</v>
      </c>
      <c r="BY385" s="435">
        <f t="shared" si="10"/>
        <v>1</v>
      </c>
      <c r="BZ385" s="435">
        <v>1</v>
      </c>
      <c r="CA385" s="436">
        <f t="shared" si="11"/>
        <v>0</v>
      </c>
    </row>
    <row r="386" spans="1:79" s="268" customFormat="1" ht="47.25">
      <c r="A386" s="269">
        <v>373</v>
      </c>
      <c r="B386" s="269" t="s">
        <v>862</v>
      </c>
      <c r="C386" s="269" t="s">
        <v>95</v>
      </c>
      <c r="D386" s="271" t="s">
        <v>863</v>
      </c>
      <c r="E386" s="272">
        <v>41058</v>
      </c>
      <c r="F386" s="238"/>
      <c r="G386" s="238"/>
      <c r="H386" s="272">
        <v>40909</v>
      </c>
      <c r="I386" s="272">
        <v>50405</v>
      </c>
      <c r="J386" s="269"/>
      <c r="K386" s="269" t="s">
        <v>1924</v>
      </c>
      <c r="L386" s="273"/>
      <c r="M386" s="238">
        <v>0.33200000000000002</v>
      </c>
      <c r="N386" s="269" t="s">
        <v>1865</v>
      </c>
      <c r="O386" s="269" t="s">
        <v>82</v>
      </c>
      <c r="P386" s="269" t="s">
        <v>1866</v>
      </c>
      <c r="Q386" s="269"/>
      <c r="R386" s="274">
        <v>1010300996</v>
      </c>
      <c r="S386" s="238">
        <v>417</v>
      </c>
      <c r="T386" s="269" t="s">
        <v>266</v>
      </c>
      <c r="U386" s="269">
        <v>300</v>
      </c>
      <c r="V386" s="275">
        <v>300</v>
      </c>
      <c r="W386" s="269">
        <v>0</v>
      </c>
      <c r="X386" s="276">
        <v>27729</v>
      </c>
      <c r="Y386" s="293"/>
      <c r="Z386" s="277">
        <v>34684.61</v>
      </c>
      <c r="AA386" s="277"/>
      <c r="AB386" s="278">
        <v>34684.61</v>
      </c>
      <c r="AC386" s="278">
        <v>34684.61</v>
      </c>
      <c r="AD386" s="278">
        <v>0</v>
      </c>
      <c r="AE386" s="278">
        <v>0</v>
      </c>
      <c r="AF386" s="278">
        <v>115.61536666666667</v>
      </c>
      <c r="AG386" s="278">
        <v>115.61536666666667</v>
      </c>
      <c r="AH386" s="278">
        <v>0</v>
      </c>
      <c r="AI386" s="279">
        <v>115.61536666666667</v>
      </c>
      <c r="AJ386" s="277"/>
      <c r="AK386" s="280" t="e">
        <v>#REF!</v>
      </c>
      <c r="AL386" s="280" t="e">
        <v>#REF!</v>
      </c>
      <c r="AM386" s="281">
        <v>0</v>
      </c>
      <c r="AN386" s="281">
        <v>0</v>
      </c>
      <c r="AO386" s="281">
        <v>0</v>
      </c>
      <c r="AP386" s="282">
        <v>0</v>
      </c>
      <c r="AQ386" s="282">
        <v>0</v>
      </c>
      <c r="AR386" s="282">
        <v>0</v>
      </c>
      <c r="AS386" s="282">
        <v>0</v>
      </c>
      <c r="AT386" s="282">
        <v>0</v>
      </c>
      <c r="AU386" s="282">
        <v>0</v>
      </c>
      <c r="AV386" s="282">
        <v>0</v>
      </c>
      <c r="AW386" s="282">
        <v>0</v>
      </c>
      <c r="AX386" s="282">
        <v>0</v>
      </c>
      <c r="AY386" s="282">
        <v>0</v>
      </c>
      <c r="AZ386" s="282">
        <v>0</v>
      </c>
      <c r="BA386" s="282">
        <v>0</v>
      </c>
      <c r="BB386" s="281">
        <v>0</v>
      </c>
      <c r="BC386" s="281">
        <v>0</v>
      </c>
      <c r="BD386" s="283"/>
      <c r="BE386" s="284">
        <v>0.02</v>
      </c>
      <c r="BF386" s="280">
        <v>0</v>
      </c>
      <c r="BG386" s="285"/>
      <c r="BH386" s="286"/>
      <c r="BI386" s="285"/>
      <c r="BJ386" s="280">
        <v>0</v>
      </c>
      <c r="BK386" s="280">
        <v>0</v>
      </c>
      <c r="BL386" s="283"/>
      <c r="BM386" s="287">
        <v>0</v>
      </c>
      <c r="BN386" s="280">
        <v>0</v>
      </c>
      <c r="BO386" s="280">
        <v>0</v>
      </c>
      <c r="BP386" s="280" t="e">
        <v>#REF!</v>
      </c>
      <c r="BQ386" s="288" t="e">
        <v>#REF!</v>
      </c>
      <c r="BR386" s="289"/>
      <c r="BS386" s="290" t="e">
        <v>#REF!</v>
      </c>
      <c r="BU386" s="291"/>
      <c r="BV386" s="291">
        <v>0</v>
      </c>
      <c r="BW386" s="292">
        <v>0</v>
      </c>
      <c r="BX386" s="238" t="s">
        <v>859</v>
      </c>
      <c r="BY386" s="435">
        <f t="shared" si="10"/>
        <v>1</v>
      </c>
      <c r="BZ386" s="435">
        <v>1</v>
      </c>
      <c r="CA386" s="436">
        <f t="shared" si="11"/>
        <v>0</v>
      </c>
    </row>
    <row r="387" spans="1:79" s="268" customFormat="1" ht="47.25">
      <c r="A387" s="269">
        <v>374</v>
      </c>
      <c r="B387" s="269" t="s">
        <v>862</v>
      </c>
      <c r="C387" s="269" t="s">
        <v>95</v>
      </c>
      <c r="D387" s="271" t="s">
        <v>863</v>
      </c>
      <c r="E387" s="272">
        <v>41058</v>
      </c>
      <c r="F387" s="238"/>
      <c r="G387" s="238"/>
      <c r="H387" s="272">
        <v>40909</v>
      </c>
      <c r="I387" s="272">
        <v>50405</v>
      </c>
      <c r="J387" s="269"/>
      <c r="K387" s="269" t="s">
        <v>1925</v>
      </c>
      <c r="L387" s="273"/>
      <c r="M387" s="238">
        <v>0.76400000000000001</v>
      </c>
      <c r="N387" s="269" t="s">
        <v>1926</v>
      </c>
      <c r="O387" s="269" t="s">
        <v>82</v>
      </c>
      <c r="P387" s="269" t="s">
        <v>1927</v>
      </c>
      <c r="Q387" s="269"/>
      <c r="R387" s="274">
        <v>1010300997</v>
      </c>
      <c r="S387" s="238">
        <v>418</v>
      </c>
      <c r="T387" s="269" t="s">
        <v>266</v>
      </c>
      <c r="U387" s="269">
        <v>300</v>
      </c>
      <c r="V387" s="275">
        <v>300</v>
      </c>
      <c r="W387" s="269">
        <v>0</v>
      </c>
      <c r="X387" s="276">
        <v>18994</v>
      </c>
      <c r="Y387" s="293"/>
      <c r="Z387" s="277">
        <v>387849.82</v>
      </c>
      <c r="AA387" s="277"/>
      <c r="AB387" s="278">
        <v>387849.82</v>
      </c>
      <c r="AC387" s="278">
        <v>387849.82</v>
      </c>
      <c r="AD387" s="278">
        <v>0</v>
      </c>
      <c r="AE387" s="278">
        <v>0</v>
      </c>
      <c r="AF387" s="278">
        <v>1292.8327333333334</v>
      </c>
      <c r="AG387" s="278">
        <v>1292.8327333333334</v>
      </c>
      <c r="AH387" s="278">
        <v>0</v>
      </c>
      <c r="AI387" s="279">
        <v>1292.8327333333334</v>
      </c>
      <c r="AJ387" s="277"/>
      <c r="AK387" s="280" t="e">
        <v>#REF!</v>
      </c>
      <c r="AL387" s="280" t="e">
        <v>#REF!</v>
      </c>
      <c r="AM387" s="281">
        <v>0</v>
      </c>
      <c r="AN387" s="281">
        <v>0</v>
      </c>
      <c r="AO387" s="281">
        <v>0</v>
      </c>
      <c r="AP387" s="282">
        <v>0</v>
      </c>
      <c r="AQ387" s="282">
        <v>0</v>
      </c>
      <c r="AR387" s="282">
        <v>0</v>
      </c>
      <c r="AS387" s="282">
        <v>0</v>
      </c>
      <c r="AT387" s="282">
        <v>0</v>
      </c>
      <c r="AU387" s="282">
        <v>0</v>
      </c>
      <c r="AV387" s="282">
        <v>0</v>
      </c>
      <c r="AW387" s="282">
        <v>0</v>
      </c>
      <c r="AX387" s="282">
        <v>0</v>
      </c>
      <c r="AY387" s="282">
        <v>0</v>
      </c>
      <c r="AZ387" s="282">
        <v>0</v>
      </c>
      <c r="BA387" s="282">
        <v>0</v>
      </c>
      <c r="BB387" s="281">
        <v>0</v>
      </c>
      <c r="BC387" s="281">
        <v>0</v>
      </c>
      <c r="BD387" s="283"/>
      <c r="BE387" s="284">
        <v>0.02</v>
      </c>
      <c r="BF387" s="280">
        <v>0</v>
      </c>
      <c r="BG387" s="285"/>
      <c r="BH387" s="286"/>
      <c r="BI387" s="285"/>
      <c r="BJ387" s="280">
        <v>0</v>
      </c>
      <c r="BK387" s="280">
        <v>0</v>
      </c>
      <c r="BL387" s="283"/>
      <c r="BM387" s="287">
        <v>0</v>
      </c>
      <c r="BN387" s="280">
        <v>0</v>
      </c>
      <c r="BO387" s="280">
        <v>0</v>
      </c>
      <c r="BP387" s="280" t="e">
        <v>#REF!</v>
      </c>
      <c r="BQ387" s="288" t="e">
        <v>#REF!</v>
      </c>
      <c r="BR387" s="289"/>
      <c r="BS387" s="290" t="e">
        <v>#REF!</v>
      </c>
      <c r="BU387" s="291"/>
      <c r="BV387" s="291">
        <v>0</v>
      </c>
      <c r="BW387" s="292">
        <v>0</v>
      </c>
      <c r="BX387" s="238" t="s">
        <v>859</v>
      </c>
      <c r="BY387" s="435">
        <f t="shared" si="10"/>
        <v>1</v>
      </c>
      <c r="BZ387" s="435">
        <v>1</v>
      </c>
      <c r="CA387" s="436">
        <f t="shared" si="11"/>
        <v>0</v>
      </c>
    </row>
    <row r="388" spans="1:79" s="268" customFormat="1" ht="18" customHeight="1">
      <c r="A388" s="269">
        <v>375</v>
      </c>
      <c r="B388" s="269" t="s">
        <v>862</v>
      </c>
      <c r="C388" s="269" t="s">
        <v>95</v>
      </c>
      <c r="D388" s="271" t="s">
        <v>863</v>
      </c>
      <c r="E388" s="272">
        <v>41058</v>
      </c>
      <c r="F388" s="238"/>
      <c r="G388" s="238"/>
      <c r="H388" s="272">
        <v>40909</v>
      </c>
      <c r="I388" s="272">
        <v>50405</v>
      </c>
      <c r="J388" s="269"/>
      <c r="K388" s="269" t="s">
        <v>1928</v>
      </c>
      <c r="L388" s="302"/>
      <c r="M388" s="238">
        <v>0.28999999999999998</v>
      </c>
      <c r="N388" s="269" t="s">
        <v>1929</v>
      </c>
      <c r="O388" s="269" t="s">
        <v>82</v>
      </c>
      <c r="P388" s="269" t="s">
        <v>1930</v>
      </c>
      <c r="Q388" s="269"/>
      <c r="R388" s="274">
        <v>1010301005</v>
      </c>
      <c r="S388" s="238">
        <v>419</v>
      </c>
      <c r="T388" s="269" t="s">
        <v>131</v>
      </c>
      <c r="U388" s="269">
        <v>361</v>
      </c>
      <c r="V388" s="275">
        <v>361</v>
      </c>
      <c r="W388" s="269">
        <v>0</v>
      </c>
      <c r="X388" s="276">
        <v>2001</v>
      </c>
      <c r="Y388" s="293"/>
      <c r="Z388" s="277">
        <v>170973.82</v>
      </c>
      <c r="AA388" s="277"/>
      <c r="AB388" s="278">
        <v>170973.82</v>
      </c>
      <c r="AC388" s="278">
        <v>100146.66562326868</v>
      </c>
      <c r="AD388" s="278">
        <v>70827.154376731327</v>
      </c>
      <c r="AE388" s="278">
        <v>65143.814099723015</v>
      </c>
      <c r="AF388" s="278">
        <v>473.61168975069256</v>
      </c>
      <c r="AG388" s="278">
        <v>473.61168975069256</v>
      </c>
      <c r="AH388" s="278">
        <v>0</v>
      </c>
      <c r="AI388" s="279">
        <v>473.61168975069256</v>
      </c>
      <c r="AJ388" s="277"/>
      <c r="AK388" s="280" t="e">
        <v>#REF!</v>
      </c>
      <c r="AL388" s="280" t="e">
        <v>#REF!</v>
      </c>
      <c r="AM388" s="281">
        <v>5683.3402770083103</v>
      </c>
      <c r="AN388" s="281">
        <v>5683.3402770083103</v>
      </c>
      <c r="AO388" s="281">
        <v>70827.154376731327</v>
      </c>
      <c r="AP388" s="282">
        <v>70353.54268698064</v>
      </c>
      <c r="AQ388" s="282">
        <v>69879.930997229952</v>
      </c>
      <c r="AR388" s="282">
        <v>69406.319307479265</v>
      </c>
      <c r="AS388" s="282">
        <v>68932.707617728578</v>
      </c>
      <c r="AT388" s="282">
        <v>68459.095927977891</v>
      </c>
      <c r="AU388" s="282">
        <v>67985.484238227204</v>
      </c>
      <c r="AV388" s="282">
        <v>67511.872548476516</v>
      </c>
      <c r="AW388" s="282">
        <v>67038.260858725829</v>
      </c>
      <c r="AX388" s="282">
        <v>66564.649168975142</v>
      </c>
      <c r="AY388" s="282">
        <v>66091.037479224455</v>
      </c>
      <c r="AZ388" s="282">
        <v>65617.425789473768</v>
      </c>
      <c r="BA388" s="282">
        <v>65143.814099723073</v>
      </c>
      <c r="BB388" s="281">
        <v>67985.484238227218</v>
      </c>
      <c r="BC388" s="281">
        <v>67985.484238227175</v>
      </c>
      <c r="BD388" s="283"/>
      <c r="BE388" s="284">
        <v>0.02</v>
      </c>
      <c r="BF388" s="280">
        <v>0</v>
      </c>
      <c r="BG388" s="285"/>
      <c r="BH388" s="286"/>
      <c r="BI388" s="285"/>
      <c r="BJ388" s="280">
        <v>0</v>
      </c>
      <c r="BK388" s="280">
        <v>0</v>
      </c>
      <c r="BL388" s="283"/>
      <c r="BM388" s="287">
        <v>0</v>
      </c>
      <c r="BN388" s="280">
        <v>0</v>
      </c>
      <c r="BO388" s="280">
        <v>0</v>
      </c>
      <c r="BP388" s="280" t="e">
        <v>#REF!</v>
      </c>
      <c r="BQ388" s="288" t="e">
        <v>#REF!</v>
      </c>
      <c r="BR388" s="289"/>
      <c r="BS388" s="290" t="e">
        <v>#REF!</v>
      </c>
      <c r="BU388" s="291">
        <v>5683.32</v>
      </c>
      <c r="BV388" s="291">
        <v>-2.0277008310586098E-2</v>
      </c>
      <c r="BW388" s="292">
        <v>0</v>
      </c>
      <c r="BX388" s="238" t="s">
        <v>859</v>
      </c>
      <c r="BY388" s="435">
        <f t="shared" si="10"/>
        <v>0.58574269220438935</v>
      </c>
      <c r="BZ388" s="435">
        <v>0.61898368943430626</v>
      </c>
      <c r="CA388" s="436">
        <f t="shared" si="11"/>
        <v>3.3240997229916913E-2</v>
      </c>
    </row>
    <row r="389" spans="1:79" s="268" customFormat="1" ht="31.5">
      <c r="A389" s="269">
        <v>376</v>
      </c>
      <c r="B389" s="269" t="s">
        <v>862</v>
      </c>
      <c r="C389" s="269" t="s">
        <v>95</v>
      </c>
      <c r="D389" s="271" t="s">
        <v>863</v>
      </c>
      <c r="E389" s="272">
        <v>41058</v>
      </c>
      <c r="F389" s="238" t="s">
        <v>1931</v>
      </c>
      <c r="G389" s="296">
        <v>42730</v>
      </c>
      <c r="H389" s="272">
        <v>40909</v>
      </c>
      <c r="I389" s="272">
        <v>50405</v>
      </c>
      <c r="J389" s="269"/>
      <c r="K389" s="269" t="s">
        <v>1932</v>
      </c>
      <c r="L389" s="273"/>
      <c r="M389" s="238">
        <v>1.2</v>
      </c>
      <c r="N389" s="269" t="s">
        <v>1933</v>
      </c>
      <c r="O389" s="269" t="s">
        <v>82</v>
      </c>
      <c r="P389" s="269" t="s">
        <v>1057</v>
      </c>
      <c r="Q389" s="269"/>
      <c r="R389" s="274">
        <v>1010301006</v>
      </c>
      <c r="S389" s="238">
        <v>420</v>
      </c>
      <c r="T389" s="269" t="s">
        <v>131</v>
      </c>
      <c r="U389" s="269">
        <v>361</v>
      </c>
      <c r="V389" s="275">
        <v>361</v>
      </c>
      <c r="W389" s="269">
        <v>0</v>
      </c>
      <c r="X389" s="276">
        <v>38077</v>
      </c>
      <c r="Y389" s="293"/>
      <c r="Z389" s="277">
        <v>408105.75</v>
      </c>
      <c r="AA389" s="277"/>
      <c r="AB389" s="278">
        <v>408105.75</v>
      </c>
      <c r="AC389" s="278">
        <v>292881.25473684206</v>
      </c>
      <c r="AD389" s="278">
        <v>115224.49526315794</v>
      </c>
      <c r="AE389" s="278">
        <v>101658.65315789478</v>
      </c>
      <c r="AF389" s="278">
        <v>1130.4868421052631</v>
      </c>
      <c r="AG389" s="278">
        <v>1130.4868421052631</v>
      </c>
      <c r="AH389" s="278">
        <v>0</v>
      </c>
      <c r="AI389" s="279">
        <v>1130.4868421052631</v>
      </c>
      <c r="AJ389" s="277"/>
      <c r="AK389" s="280" t="e">
        <v>#REF!</v>
      </c>
      <c r="AL389" s="280" t="e">
        <v>#REF!</v>
      </c>
      <c r="AM389" s="281">
        <v>13565.842105263157</v>
      </c>
      <c r="AN389" s="281">
        <v>13565.842105263157</v>
      </c>
      <c r="AO389" s="281">
        <v>115224.49526315794</v>
      </c>
      <c r="AP389" s="282">
        <v>114094.00842105267</v>
      </c>
      <c r="AQ389" s="282">
        <v>112963.5215789474</v>
      </c>
      <c r="AR389" s="282">
        <v>111833.03473684214</v>
      </c>
      <c r="AS389" s="282">
        <v>110702.54789473687</v>
      </c>
      <c r="AT389" s="282">
        <v>109572.0610526316</v>
      </c>
      <c r="AU389" s="282">
        <v>108441.57421052633</v>
      </c>
      <c r="AV389" s="282">
        <v>107311.08736842107</v>
      </c>
      <c r="AW389" s="282">
        <v>106180.6005263158</v>
      </c>
      <c r="AX389" s="282">
        <v>105050.11368421053</v>
      </c>
      <c r="AY389" s="282">
        <v>103919.62684210527</v>
      </c>
      <c r="AZ389" s="282">
        <v>102789.14</v>
      </c>
      <c r="BA389" s="282">
        <v>101658.65315789473</v>
      </c>
      <c r="BB389" s="281">
        <v>108441.57421052632</v>
      </c>
      <c r="BC389" s="281">
        <v>108441.57421052636</v>
      </c>
      <c r="BD389" s="283"/>
      <c r="BE389" s="284">
        <v>0.02</v>
      </c>
      <c r="BF389" s="280">
        <v>0</v>
      </c>
      <c r="BG389" s="285"/>
      <c r="BH389" s="286"/>
      <c r="BI389" s="285"/>
      <c r="BJ389" s="280">
        <v>0</v>
      </c>
      <c r="BK389" s="280">
        <v>0</v>
      </c>
      <c r="BL389" s="283"/>
      <c r="BM389" s="287">
        <v>0</v>
      </c>
      <c r="BN389" s="280">
        <v>0</v>
      </c>
      <c r="BO389" s="280">
        <v>0</v>
      </c>
      <c r="BP389" s="280" t="e">
        <v>#REF!</v>
      </c>
      <c r="BQ389" s="288" t="e">
        <v>#REF!</v>
      </c>
      <c r="BR389" s="289"/>
      <c r="BS389" s="290" t="e">
        <v>#REF!</v>
      </c>
      <c r="BU389" s="291">
        <v>13565.88</v>
      </c>
      <c r="BV389" s="291">
        <v>3.7894736842645216E-2</v>
      </c>
      <c r="BW389" s="292">
        <v>0</v>
      </c>
      <c r="BX389" s="238" t="s">
        <v>859</v>
      </c>
      <c r="BY389" s="435">
        <f t="shared" si="10"/>
        <v>0.71766020139839259</v>
      </c>
      <c r="BZ389" s="435">
        <v>0.75090119862830951</v>
      </c>
      <c r="CA389" s="436">
        <f t="shared" si="11"/>
        <v>3.3240997229916913E-2</v>
      </c>
    </row>
    <row r="390" spans="1:79" s="268" customFormat="1" ht="31.5">
      <c r="A390" s="269">
        <v>377</v>
      </c>
      <c r="B390" s="269" t="s">
        <v>862</v>
      </c>
      <c r="C390" s="269" t="s">
        <v>95</v>
      </c>
      <c r="D390" s="271" t="s">
        <v>863</v>
      </c>
      <c r="E390" s="272">
        <v>41058</v>
      </c>
      <c r="F390" s="238" t="s">
        <v>1931</v>
      </c>
      <c r="G390" s="296">
        <v>42730</v>
      </c>
      <c r="H390" s="272">
        <v>40909</v>
      </c>
      <c r="I390" s="272">
        <v>50405</v>
      </c>
      <c r="J390" s="269"/>
      <c r="K390" s="269" t="s">
        <v>1934</v>
      </c>
      <c r="L390" s="273"/>
      <c r="M390" s="238">
        <v>2.06</v>
      </c>
      <c r="N390" s="269" t="s">
        <v>1935</v>
      </c>
      <c r="O390" s="269" t="s">
        <v>82</v>
      </c>
      <c r="P390" s="269" t="s">
        <v>1057</v>
      </c>
      <c r="Q390" s="269"/>
      <c r="R390" s="274">
        <v>1010301007</v>
      </c>
      <c r="S390" s="238">
        <v>421</v>
      </c>
      <c r="T390" s="269" t="s">
        <v>131</v>
      </c>
      <c r="U390" s="269">
        <v>361</v>
      </c>
      <c r="V390" s="275">
        <v>361</v>
      </c>
      <c r="W390" s="269">
        <v>0</v>
      </c>
      <c r="X390" s="276">
        <v>38077</v>
      </c>
      <c r="Y390" s="293"/>
      <c r="Z390" s="277">
        <v>361007.86</v>
      </c>
      <c r="AA390" s="277"/>
      <c r="AB390" s="278">
        <v>361007.86</v>
      </c>
      <c r="AC390" s="278">
        <v>259080.89509695294</v>
      </c>
      <c r="AD390" s="278">
        <v>101926.96490304705</v>
      </c>
      <c r="AE390" s="278">
        <v>89926.703628808813</v>
      </c>
      <c r="AF390" s="278">
        <v>1000.0217728531856</v>
      </c>
      <c r="AG390" s="278">
        <v>1000.0217728531856</v>
      </c>
      <c r="AH390" s="278">
        <v>0</v>
      </c>
      <c r="AI390" s="279">
        <v>1000.0217728531856</v>
      </c>
      <c r="AJ390" s="277"/>
      <c r="AK390" s="280" t="e">
        <v>#REF!</v>
      </c>
      <c r="AL390" s="280" t="e">
        <v>#REF!</v>
      </c>
      <c r="AM390" s="281">
        <v>12000.261274238226</v>
      </c>
      <c r="AN390" s="281">
        <v>12000.261274238226</v>
      </c>
      <c r="AO390" s="281">
        <v>101926.96490304705</v>
      </c>
      <c r="AP390" s="282">
        <v>100926.94313019386</v>
      </c>
      <c r="AQ390" s="282">
        <v>99926.921357340674</v>
      </c>
      <c r="AR390" s="282">
        <v>98926.899584487488</v>
      </c>
      <c r="AS390" s="282">
        <v>97926.877811634302</v>
      </c>
      <c r="AT390" s="282">
        <v>96926.856038781116</v>
      </c>
      <c r="AU390" s="282">
        <v>95926.83426592793</v>
      </c>
      <c r="AV390" s="282">
        <v>94926.812493074744</v>
      </c>
      <c r="AW390" s="282">
        <v>93926.790720221557</v>
      </c>
      <c r="AX390" s="282">
        <v>92926.768947368371</v>
      </c>
      <c r="AY390" s="282">
        <v>91926.747174515185</v>
      </c>
      <c r="AZ390" s="282">
        <v>90926.725401661999</v>
      </c>
      <c r="BA390" s="282">
        <v>89926.703628808813</v>
      </c>
      <c r="BB390" s="281">
        <v>95926.83426592793</v>
      </c>
      <c r="BC390" s="281">
        <v>95926.83426592793</v>
      </c>
      <c r="BD390" s="283"/>
      <c r="BE390" s="284">
        <v>0.02</v>
      </c>
      <c r="BF390" s="280">
        <v>0</v>
      </c>
      <c r="BG390" s="285"/>
      <c r="BH390" s="286"/>
      <c r="BI390" s="285"/>
      <c r="BJ390" s="280">
        <v>0</v>
      </c>
      <c r="BK390" s="280">
        <v>0</v>
      </c>
      <c r="BL390" s="283"/>
      <c r="BM390" s="287">
        <v>0</v>
      </c>
      <c r="BN390" s="280">
        <v>0</v>
      </c>
      <c r="BO390" s="280">
        <v>0</v>
      </c>
      <c r="BP390" s="280" t="e">
        <v>#REF!</v>
      </c>
      <c r="BQ390" s="288" t="e">
        <v>#REF!</v>
      </c>
      <c r="BR390" s="289"/>
      <c r="BS390" s="290" t="e">
        <v>#REF!</v>
      </c>
      <c r="BU390" s="291">
        <v>12000.24</v>
      </c>
      <c r="BV390" s="291">
        <v>-2.1274238226396847E-2</v>
      </c>
      <c r="BW390" s="292">
        <v>0</v>
      </c>
      <c r="BX390" s="238" t="s">
        <v>859</v>
      </c>
      <c r="BY390" s="435">
        <f t="shared" si="10"/>
        <v>0.71765998418137755</v>
      </c>
      <c r="BZ390" s="435">
        <v>0.75090098141129435</v>
      </c>
      <c r="CA390" s="436">
        <f t="shared" si="11"/>
        <v>3.3240997229916802E-2</v>
      </c>
    </row>
    <row r="391" spans="1:79" s="268" customFormat="1" ht="31.5">
      <c r="A391" s="269">
        <v>378</v>
      </c>
      <c r="B391" s="269" t="s">
        <v>862</v>
      </c>
      <c r="C391" s="269" t="s">
        <v>95</v>
      </c>
      <c r="D391" s="271" t="s">
        <v>863</v>
      </c>
      <c r="E391" s="272">
        <v>41058</v>
      </c>
      <c r="F391" s="238"/>
      <c r="G391" s="238"/>
      <c r="H391" s="272">
        <v>40909</v>
      </c>
      <c r="I391" s="272">
        <v>50405</v>
      </c>
      <c r="J391" s="269"/>
      <c r="K391" s="269" t="s">
        <v>1936</v>
      </c>
      <c r="L391" s="273"/>
      <c r="M391" s="238">
        <v>0.127</v>
      </c>
      <c r="N391" s="269" t="s">
        <v>1937</v>
      </c>
      <c r="O391" s="269" t="s">
        <v>82</v>
      </c>
      <c r="P391" s="269" t="s">
        <v>1938</v>
      </c>
      <c r="Q391" s="269"/>
      <c r="R391" s="274">
        <v>1010301008</v>
      </c>
      <c r="S391" s="238">
        <v>422</v>
      </c>
      <c r="T391" s="269" t="s">
        <v>131</v>
      </c>
      <c r="U391" s="269">
        <v>361</v>
      </c>
      <c r="V391" s="275">
        <v>361</v>
      </c>
      <c r="W391" s="269">
        <v>0</v>
      </c>
      <c r="X391" s="276">
        <v>1976</v>
      </c>
      <c r="Y391" s="293"/>
      <c r="Z391" s="277">
        <v>656462.93999999994</v>
      </c>
      <c r="AA391" s="277"/>
      <c r="AB391" s="278">
        <v>656462.93999999994</v>
      </c>
      <c r="AC391" s="278">
        <v>512239.35623268702</v>
      </c>
      <c r="AD391" s="278">
        <v>144223.58376731293</v>
      </c>
      <c r="AE391" s="278">
        <v>122402.10099722983</v>
      </c>
      <c r="AF391" s="278">
        <v>1818.4568975069251</v>
      </c>
      <c r="AG391" s="278">
        <v>1818.4568975069251</v>
      </c>
      <c r="AH391" s="278">
        <v>0</v>
      </c>
      <c r="AI391" s="279">
        <v>1818.4568975069251</v>
      </c>
      <c r="AJ391" s="277"/>
      <c r="AK391" s="280" t="e">
        <v>#REF!</v>
      </c>
      <c r="AL391" s="280" t="e">
        <v>#REF!</v>
      </c>
      <c r="AM391" s="281">
        <v>21821.482770083101</v>
      </c>
      <c r="AN391" s="281">
        <v>21821.482770083101</v>
      </c>
      <c r="AO391" s="281">
        <v>144223.58376731293</v>
      </c>
      <c r="AP391" s="282">
        <v>142405.126869806</v>
      </c>
      <c r="AQ391" s="282">
        <v>140586.66997229907</v>
      </c>
      <c r="AR391" s="282">
        <v>138768.21307479215</v>
      </c>
      <c r="AS391" s="282">
        <v>136949.75617728522</v>
      </c>
      <c r="AT391" s="282">
        <v>135131.29927977829</v>
      </c>
      <c r="AU391" s="282">
        <v>133312.84238227137</v>
      </c>
      <c r="AV391" s="282">
        <v>131494.38548476444</v>
      </c>
      <c r="AW391" s="282">
        <v>129675.92858725751</v>
      </c>
      <c r="AX391" s="282">
        <v>127857.47168975059</v>
      </c>
      <c r="AY391" s="282">
        <v>126039.01479224366</v>
      </c>
      <c r="AZ391" s="282">
        <v>124220.55789473673</v>
      </c>
      <c r="BA391" s="282">
        <v>122402.10099722981</v>
      </c>
      <c r="BB391" s="281">
        <v>133312.84238227137</v>
      </c>
      <c r="BC391" s="281">
        <v>133312.84238227137</v>
      </c>
      <c r="BD391" s="283"/>
      <c r="BE391" s="284">
        <v>0.02</v>
      </c>
      <c r="BF391" s="280">
        <v>0</v>
      </c>
      <c r="BG391" s="285"/>
      <c r="BH391" s="286"/>
      <c r="BI391" s="285"/>
      <c r="BJ391" s="280">
        <v>0</v>
      </c>
      <c r="BK391" s="280">
        <v>0</v>
      </c>
      <c r="BL391" s="283"/>
      <c r="BM391" s="287">
        <v>0</v>
      </c>
      <c r="BN391" s="280">
        <v>0</v>
      </c>
      <c r="BO391" s="280">
        <v>0</v>
      </c>
      <c r="BP391" s="280" t="e">
        <v>#REF!</v>
      </c>
      <c r="BQ391" s="288" t="e">
        <v>#REF!</v>
      </c>
      <c r="BR391" s="289"/>
      <c r="BS391" s="290" t="e">
        <v>#REF!</v>
      </c>
      <c r="BU391" s="291">
        <v>21821.52</v>
      </c>
      <c r="BV391" s="291">
        <v>3.7229916899377713E-2</v>
      </c>
      <c r="BW391" s="292">
        <v>0</v>
      </c>
      <c r="BX391" s="238" t="s">
        <v>859</v>
      </c>
      <c r="BY391" s="435">
        <f t="shared" si="10"/>
        <v>0.78030201709891966</v>
      </c>
      <c r="BZ391" s="435">
        <v>0.81354301432883658</v>
      </c>
      <c r="CA391" s="436">
        <f t="shared" si="11"/>
        <v>3.3240997229916913E-2</v>
      </c>
    </row>
    <row r="392" spans="1:79" s="268" customFormat="1" ht="47.25">
      <c r="A392" s="269">
        <v>379</v>
      </c>
      <c r="B392" s="269" t="s">
        <v>862</v>
      </c>
      <c r="C392" s="269" t="s">
        <v>95</v>
      </c>
      <c r="D392" s="271" t="s">
        <v>863</v>
      </c>
      <c r="E392" s="272">
        <v>41058</v>
      </c>
      <c r="F392" s="238">
        <v>8</v>
      </c>
      <c r="G392" s="296">
        <v>42276</v>
      </c>
      <c r="H392" s="272">
        <v>40909</v>
      </c>
      <c r="I392" s="272">
        <v>50405</v>
      </c>
      <c r="J392" s="269"/>
      <c r="K392" s="269" t="s">
        <v>1939</v>
      </c>
      <c r="L392" s="273"/>
      <c r="M392" s="238">
        <v>8.3000000000000004E-2</v>
      </c>
      <c r="N392" s="269" t="s">
        <v>1940</v>
      </c>
      <c r="O392" s="269" t="s">
        <v>82</v>
      </c>
      <c r="P392" s="269" t="s">
        <v>1941</v>
      </c>
      <c r="Q392" s="269"/>
      <c r="R392" s="274">
        <v>1010301010</v>
      </c>
      <c r="S392" s="238">
        <v>423</v>
      </c>
      <c r="T392" s="269" t="s">
        <v>168</v>
      </c>
      <c r="U392" s="269">
        <v>180</v>
      </c>
      <c r="V392" s="275">
        <v>180</v>
      </c>
      <c r="W392" s="269">
        <v>0</v>
      </c>
      <c r="X392" s="276">
        <v>35977</v>
      </c>
      <c r="Y392" s="293"/>
      <c r="Z392" s="277">
        <v>85188.12</v>
      </c>
      <c r="AA392" s="277"/>
      <c r="AB392" s="278">
        <v>85188.12</v>
      </c>
      <c r="AC392" s="278">
        <v>82386.178</v>
      </c>
      <c r="AD392" s="278">
        <v>2801.9419999999955</v>
      </c>
      <c r="AE392" s="278">
        <v>0</v>
      </c>
      <c r="AF392" s="278">
        <v>473.26733333333328</v>
      </c>
      <c r="AG392" s="278">
        <v>473.26733333333328</v>
      </c>
      <c r="AH392" s="278">
        <v>0</v>
      </c>
      <c r="AI392" s="279">
        <v>473.26733333333328</v>
      </c>
      <c r="AJ392" s="277"/>
      <c r="AK392" s="280" t="e">
        <v>#REF!</v>
      </c>
      <c r="AL392" s="280" t="e">
        <v>#REF!</v>
      </c>
      <c r="AM392" s="281">
        <v>2801.9419999999955</v>
      </c>
      <c r="AN392" s="281">
        <v>2801.9419999999955</v>
      </c>
      <c r="AO392" s="281">
        <v>2801.9419999999955</v>
      </c>
      <c r="AP392" s="282">
        <v>2328.6746666666622</v>
      </c>
      <c r="AQ392" s="282">
        <v>1855.407333333329</v>
      </c>
      <c r="AR392" s="282">
        <v>1382.1399999999958</v>
      </c>
      <c r="AS392" s="282">
        <v>908.87266666666255</v>
      </c>
      <c r="AT392" s="282">
        <v>435.60533333332927</v>
      </c>
      <c r="AU392" s="282">
        <v>0</v>
      </c>
      <c r="AV392" s="282">
        <v>0</v>
      </c>
      <c r="AW392" s="282">
        <v>0</v>
      </c>
      <c r="AX392" s="282">
        <v>0</v>
      </c>
      <c r="AY392" s="282">
        <v>0</v>
      </c>
      <c r="AZ392" s="282">
        <v>0</v>
      </c>
      <c r="BA392" s="282">
        <v>0</v>
      </c>
      <c r="BB392" s="281">
        <v>747.12630769230577</v>
      </c>
      <c r="BC392" s="281">
        <v>1400.9709999999977</v>
      </c>
      <c r="BD392" s="283"/>
      <c r="BE392" s="284">
        <v>0.02</v>
      </c>
      <c r="BF392" s="280">
        <v>0</v>
      </c>
      <c r="BG392" s="285"/>
      <c r="BH392" s="286"/>
      <c r="BI392" s="285"/>
      <c r="BJ392" s="280">
        <v>0</v>
      </c>
      <c r="BK392" s="280">
        <v>0</v>
      </c>
      <c r="BL392" s="283"/>
      <c r="BM392" s="287">
        <v>0</v>
      </c>
      <c r="BN392" s="280">
        <v>0</v>
      </c>
      <c r="BO392" s="280">
        <v>0</v>
      </c>
      <c r="BP392" s="280" t="e">
        <v>#REF!</v>
      </c>
      <c r="BQ392" s="288" t="e">
        <v>#REF!</v>
      </c>
      <c r="BR392" s="289"/>
      <c r="BS392" s="290" t="e">
        <v>#REF!</v>
      </c>
      <c r="BU392" s="291">
        <v>2801.87</v>
      </c>
      <c r="BV392" s="291">
        <v>-7.1999999995568942E-2</v>
      </c>
      <c r="BW392" s="292">
        <v>0</v>
      </c>
      <c r="BX392" s="238" t="s">
        <v>857</v>
      </c>
      <c r="BY392" s="435">
        <f t="shared" si="10"/>
        <v>0.96710877056566114</v>
      </c>
      <c r="BZ392" s="435">
        <v>1</v>
      </c>
      <c r="CA392" s="436">
        <f t="shared" si="11"/>
        <v>3.2891229434338864E-2</v>
      </c>
    </row>
    <row r="393" spans="1:79" s="268" customFormat="1" ht="47.25">
      <c r="A393" s="269">
        <v>380</v>
      </c>
      <c r="B393" s="269" t="s">
        <v>862</v>
      </c>
      <c r="C393" s="269" t="s">
        <v>95</v>
      </c>
      <c r="D393" s="271" t="s">
        <v>863</v>
      </c>
      <c r="E393" s="272">
        <v>41058</v>
      </c>
      <c r="F393" s="238">
        <v>8</v>
      </c>
      <c r="G393" s="296">
        <v>42276</v>
      </c>
      <c r="H393" s="272">
        <v>40909</v>
      </c>
      <c r="I393" s="272">
        <v>50405</v>
      </c>
      <c r="J393" s="269"/>
      <c r="K393" s="269" t="s">
        <v>1942</v>
      </c>
      <c r="L393" s="273"/>
      <c r="M393" s="238">
        <v>2.2730000000000001</v>
      </c>
      <c r="N393" s="269" t="s">
        <v>1943</v>
      </c>
      <c r="O393" s="269" t="s">
        <v>82</v>
      </c>
      <c r="P393" s="269" t="s">
        <v>1944</v>
      </c>
      <c r="Q393" s="269"/>
      <c r="R393" s="274">
        <v>1010301011</v>
      </c>
      <c r="S393" s="238">
        <v>424</v>
      </c>
      <c r="T393" s="269" t="s">
        <v>168</v>
      </c>
      <c r="U393" s="269">
        <v>180</v>
      </c>
      <c r="V393" s="275">
        <v>180</v>
      </c>
      <c r="W393" s="269">
        <v>180</v>
      </c>
      <c r="X393" s="276">
        <v>35977</v>
      </c>
      <c r="Y393" s="307">
        <v>44196</v>
      </c>
      <c r="Z393" s="277">
        <v>210067.43</v>
      </c>
      <c r="AA393" s="277">
        <v>81111.47</v>
      </c>
      <c r="AB393" s="278">
        <v>291178.90000000002</v>
      </c>
      <c r="AC393" s="278">
        <v>166950.56488888891</v>
      </c>
      <c r="AD393" s="278">
        <v>43116.865111111081</v>
      </c>
      <c r="AE393" s="278">
        <v>120765.01511111108</v>
      </c>
      <c r="AF393" s="278">
        <v>288.61</v>
      </c>
      <c r="AG393" s="278">
        <v>288.61</v>
      </c>
      <c r="AH393" s="278">
        <v>288.61</v>
      </c>
      <c r="AI393" s="279">
        <v>288.61</v>
      </c>
      <c r="AJ393" s="277"/>
      <c r="AK393" s="280" t="e">
        <v>#REF!</v>
      </c>
      <c r="AL393" s="280" t="e">
        <v>#REF!</v>
      </c>
      <c r="AM393" s="281">
        <v>3463.32</v>
      </c>
      <c r="AN393" s="281">
        <v>3463.32</v>
      </c>
      <c r="AO393" s="281">
        <v>43116.865111111081</v>
      </c>
      <c r="AP393" s="282">
        <v>42828.255111111081</v>
      </c>
      <c r="AQ393" s="282">
        <v>42539.64511111108</v>
      </c>
      <c r="AR393" s="282">
        <v>42251.035111111079</v>
      </c>
      <c r="AS393" s="282">
        <v>41962.425111111079</v>
      </c>
      <c r="AT393" s="282">
        <v>41673.815111111078</v>
      </c>
      <c r="AU393" s="282">
        <v>41385.205111111078</v>
      </c>
      <c r="AV393" s="282">
        <v>41096.595111111077</v>
      </c>
      <c r="AW393" s="282">
        <v>40807.985111111077</v>
      </c>
      <c r="AX393" s="282">
        <v>40519.375111111076</v>
      </c>
      <c r="AY393" s="282">
        <v>40230.765111111075</v>
      </c>
      <c r="AZ393" s="282">
        <v>39942.155111111075</v>
      </c>
      <c r="BA393" s="282">
        <v>39653.545111111074</v>
      </c>
      <c r="BB393" s="281">
        <v>41385.205111111078</v>
      </c>
      <c r="BC393" s="281">
        <v>81940.940111111078</v>
      </c>
      <c r="BD393" s="283"/>
      <c r="BE393" s="284">
        <v>0.02</v>
      </c>
      <c r="BF393" s="280">
        <v>0</v>
      </c>
      <c r="BG393" s="285"/>
      <c r="BH393" s="286"/>
      <c r="BI393" s="285"/>
      <c r="BJ393" s="280">
        <v>0</v>
      </c>
      <c r="BK393" s="280">
        <v>0</v>
      </c>
      <c r="BL393" s="283"/>
      <c r="BM393" s="287">
        <v>0</v>
      </c>
      <c r="BN393" s="280">
        <v>0</v>
      </c>
      <c r="BO393" s="280">
        <v>0</v>
      </c>
      <c r="BP393" s="280" t="e">
        <v>#REF!</v>
      </c>
      <c r="BQ393" s="288" t="e">
        <v>#REF!</v>
      </c>
      <c r="BR393" s="289"/>
      <c r="BS393" s="290" t="e">
        <v>#REF!</v>
      </c>
      <c r="BU393" s="308">
        <v>3463.32</v>
      </c>
      <c r="BV393" s="291">
        <v>0</v>
      </c>
      <c r="BW393" s="292">
        <v>0</v>
      </c>
      <c r="BX393" s="238" t="s">
        <v>857</v>
      </c>
      <c r="BY393" s="435">
        <f t="shared" si="10"/>
        <v>0.79474750030925267</v>
      </c>
      <c r="BZ393" s="435">
        <v>0.81123420650640099</v>
      </c>
      <c r="CA393" s="436">
        <f t="shared" si="11"/>
        <v>1.6486706197148315E-2</v>
      </c>
    </row>
    <row r="394" spans="1:79" s="268" customFormat="1" ht="47.25">
      <c r="A394" s="269">
        <v>381</v>
      </c>
      <c r="B394" s="269" t="s">
        <v>862</v>
      </c>
      <c r="C394" s="269" t="s">
        <v>95</v>
      </c>
      <c r="D394" s="271" t="s">
        <v>863</v>
      </c>
      <c r="E394" s="272">
        <v>41058</v>
      </c>
      <c r="F394" s="238" t="s">
        <v>1931</v>
      </c>
      <c r="G394" s="296">
        <v>42730</v>
      </c>
      <c r="H394" s="272">
        <v>40909</v>
      </c>
      <c r="I394" s="272">
        <v>50405</v>
      </c>
      <c r="J394" s="269"/>
      <c r="K394" s="269" t="s">
        <v>1945</v>
      </c>
      <c r="L394" s="273"/>
      <c r="M394" s="238">
        <v>2.2730000000000001</v>
      </c>
      <c r="N394" s="269" t="s">
        <v>1946</v>
      </c>
      <c r="O394" s="269" t="s">
        <v>82</v>
      </c>
      <c r="P394" s="269" t="s">
        <v>1947</v>
      </c>
      <c r="Q394" s="269"/>
      <c r="R394" s="274">
        <v>1010301012</v>
      </c>
      <c r="S394" s="238">
        <v>425</v>
      </c>
      <c r="T394" s="269" t="s">
        <v>168</v>
      </c>
      <c r="U394" s="269">
        <v>180</v>
      </c>
      <c r="V394" s="275">
        <v>180</v>
      </c>
      <c r="W394" s="269">
        <v>180</v>
      </c>
      <c r="X394" s="276">
        <v>35977</v>
      </c>
      <c r="Y394" s="307">
        <v>44196</v>
      </c>
      <c r="Z394" s="277">
        <v>425253.48</v>
      </c>
      <c r="AA394" s="277">
        <v>184348.67</v>
      </c>
      <c r="AB394" s="278">
        <v>609602.15</v>
      </c>
      <c r="AC394" s="278">
        <v>398044.57200000004</v>
      </c>
      <c r="AD394" s="278">
        <v>27208.907999999938</v>
      </c>
      <c r="AE394" s="278">
        <v>184348.67</v>
      </c>
      <c r="AF394" s="278">
        <v>2362.5193333333332</v>
      </c>
      <c r="AG394" s="278">
        <v>2362.5193333333332</v>
      </c>
      <c r="AH394" s="278">
        <v>3386.6786111111114</v>
      </c>
      <c r="AI394" s="279">
        <v>3386.6786111111114</v>
      </c>
      <c r="AJ394" s="277"/>
      <c r="AK394" s="280" t="e">
        <v>#REF!</v>
      </c>
      <c r="AL394" s="280" t="e">
        <v>#REF!</v>
      </c>
      <c r="AM394" s="281">
        <v>27208.907999999938</v>
      </c>
      <c r="AN394" s="281">
        <v>27208.907999999938</v>
      </c>
      <c r="AO394" s="281">
        <v>27208.907999999938</v>
      </c>
      <c r="AP394" s="282">
        <v>24846.388666666604</v>
      </c>
      <c r="AQ394" s="282">
        <v>22483.86933333327</v>
      </c>
      <c r="AR394" s="282">
        <v>20121.349999999937</v>
      </c>
      <c r="AS394" s="282">
        <v>17758.830666666603</v>
      </c>
      <c r="AT394" s="282">
        <v>15396.311333333269</v>
      </c>
      <c r="AU394" s="282">
        <v>13033.791999999936</v>
      </c>
      <c r="AV394" s="282">
        <v>10671.272666666602</v>
      </c>
      <c r="AW394" s="282">
        <v>8308.7533333332685</v>
      </c>
      <c r="AX394" s="282">
        <v>5946.2339999999349</v>
      </c>
      <c r="AY394" s="282">
        <v>3583.7146666666017</v>
      </c>
      <c r="AZ394" s="282">
        <v>1221.1953333332685</v>
      </c>
      <c r="BA394" s="282">
        <v>0</v>
      </c>
      <c r="BB394" s="281">
        <v>13121.586153846098</v>
      </c>
      <c r="BC394" s="281">
        <v>105778.78899999998</v>
      </c>
      <c r="BD394" s="283"/>
      <c r="BE394" s="284">
        <v>0.02</v>
      </c>
      <c r="BF394" s="280">
        <v>0</v>
      </c>
      <c r="BG394" s="285"/>
      <c r="BH394" s="286"/>
      <c r="BI394" s="285"/>
      <c r="BJ394" s="280">
        <v>0</v>
      </c>
      <c r="BK394" s="280">
        <v>0</v>
      </c>
      <c r="BL394" s="283"/>
      <c r="BM394" s="287">
        <v>0</v>
      </c>
      <c r="BN394" s="280">
        <v>0</v>
      </c>
      <c r="BO394" s="280">
        <v>0</v>
      </c>
      <c r="BP394" s="280" t="e">
        <v>#REF!</v>
      </c>
      <c r="BQ394" s="288" t="e">
        <v>#REF!</v>
      </c>
      <c r="BR394" s="289"/>
      <c r="BS394" s="290" t="e">
        <v>#REF!</v>
      </c>
      <c r="BU394" s="291">
        <v>27208.89</v>
      </c>
      <c r="BV394" s="291">
        <v>-1.7999999938183464E-2</v>
      </c>
      <c r="BW394" s="292">
        <v>0</v>
      </c>
      <c r="BX394" s="238" t="s">
        <v>857</v>
      </c>
      <c r="BY394" s="435">
        <f t="shared" si="10"/>
        <v>0.93601720084689266</v>
      </c>
      <c r="BZ394" s="435">
        <v>1</v>
      </c>
      <c r="CA394" s="436">
        <f t="shared" si="11"/>
        <v>6.3982799153107339E-2</v>
      </c>
    </row>
    <row r="395" spans="1:79" s="268" customFormat="1" ht="47.25">
      <c r="A395" s="269">
        <v>382</v>
      </c>
      <c r="B395" s="269" t="s">
        <v>862</v>
      </c>
      <c r="C395" s="269" t="s">
        <v>95</v>
      </c>
      <c r="D395" s="271" t="s">
        <v>863</v>
      </c>
      <c r="E395" s="272">
        <v>41058</v>
      </c>
      <c r="F395" s="238" t="s">
        <v>1931</v>
      </c>
      <c r="G395" s="296">
        <v>42730</v>
      </c>
      <c r="H395" s="272">
        <v>40909</v>
      </c>
      <c r="I395" s="272">
        <v>50405</v>
      </c>
      <c r="J395" s="269"/>
      <c r="K395" s="269" t="s">
        <v>1948</v>
      </c>
      <c r="L395" s="273"/>
      <c r="M395" s="238">
        <v>2.2730000000000001</v>
      </c>
      <c r="N395" s="269" t="s">
        <v>1949</v>
      </c>
      <c r="O395" s="269" t="s">
        <v>82</v>
      </c>
      <c r="P395" s="269" t="s">
        <v>1944</v>
      </c>
      <c r="Q395" s="269"/>
      <c r="R395" s="274">
        <v>1010301013</v>
      </c>
      <c r="S395" s="238">
        <v>426</v>
      </c>
      <c r="T395" s="269" t="s">
        <v>168</v>
      </c>
      <c r="U395" s="269">
        <v>180</v>
      </c>
      <c r="V395" s="275">
        <v>180</v>
      </c>
      <c r="W395" s="269">
        <v>180</v>
      </c>
      <c r="X395" s="276">
        <v>42730</v>
      </c>
      <c r="Y395" s="293">
        <v>44196</v>
      </c>
      <c r="Z395" s="277">
        <v>187413.86</v>
      </c>
      <c r="AA395" s="277">
        <v>108032.6</v>
      </c>
      <c r="AB395" s="278">
        <v>295446.45999999996</v>
      </c>
      <c r="AC395" s="278">
        <v>175027.18900000001</v>
      </c>
      <c r="AD395" s="278">
        <v>12386.670999999973</v>
      </c>
      <c r="AE395" s="278">
        <v>108032.6</v>
      </c>
      <c r="AF395" s="278">
        <v>1041.1881111111111</v>
      </c>
      <c r="AG395" s="278">
        <v>1041.1881111111111</v>
      </c>
      <c r="AH395" s="278">
        <v>1641.3692222222221</v>
      </c>
      <c r="AI395" s="279">
        <v>1641.3692222222221</v>
      </c>
      <c r="AJ395" s="277"/>
      <c r="AK395" s="280" t="e">
        <v>#REF!</v>
      </c>
      <c r="AL395" s="280" t="e">
        <v>#REF!</v>
      </c>
      <c r="AM395" s="281">
        <v>12386.670999999973</v>
      </c>
      <c r="AN395" s="281">
        <v>12386.670999999973</v>
      </c>
      <c r="AO395" s="281">
        <v>12386.670999999973</v>
      </c>
      <c r="AP395" s="282">
        <v>11345.482888888862</v>
      </c>
      <c r="AQ395" s="282">
        <v>10304.294777777752</v>
      </c>
      <c r="AR395" s="282">
        <v>9263.1066666666411</v>
      </c>
      <c r="AS395" s="282">
        <v>8221.9185555555305</v>
      </c>
      <c r="AT395" s="282">
        <v>7180.7304444444198</v>
      </c>
      <c r="AU395" s="282">
        <v>6139.5423333333092</v>
      </c>
      <c r="AV395" s="282">
        <v>5098.3542222221986</v>
      </c>
      <c r="AW395" s="282">
        <v>4057.1661111110875</v>
      </c>
      <c r="AX395" s="282">
        <v>3015.9779999999764</v>
      </c>
      <c r="AY395" s="282">
        <v>1974.7898888888653</v>
      </c>
      <c r="AZ395" s="282">
        <v>933.60177777775425</v>
      </c>
      <c r="BA395" s="282">
        <v>0</v>
      </c>
      <c r="BB395" s="281">
        <v>6147.8182051281819</v>
      </c>
      <c r="BC395" s="281">
        <v>60209.635499999989</v>
      </c>
      <c r="BD395" s="283"/>
      <c r="BE395" s="284">
        <v>0.02</v>
      </c>
      <c r="BF395" s="280">
        <v>0</v>
      </c>
      <c r="BG395" s="285"/>
      <c r="BH395" s="286"/>
      <c r="BI395" s="285"/>
      <c r="BJ395" s="280">
        <v>0</v>
      </c>
      <c r="BK395" s="280">
        <v>0</v>
      </c>
      <c r="BL395" s="283"/>
      <c r="BM395" s="287">
        <v>0</v>
      </c>
      <c r="BN395" s="280">
        <v>0</v>
      </c>
      <c r="BO395" s="280">
        <v>0</v>
      </c>
      <c r="BP395" s="280" t="e">
        <v>#REF!</v>
      </c>
      <c r="BQ395" s="288" t="e">
        <v>#REF!</v>
      </c>
      <c r="BR395" s="289"/>
      <c r="BS395" s="290" t="e">
        <v>#REF!</v>
      </c>
      <c r="BU395" s="291">
        <v>12386.62</v>
      </c>
      <c r="BV395" s="291">
        <v>-5.099999997219129E-2</v>
      </c>
      <c r="BW395" s="292">
        <v>0</v>
      </c>
      <c r="BX395" s="238" t="s">
        <v>857</v>
      </c>
      <c r="BY395" s="435">
        <f t="shared" si="10"/>
        <v>0.93390739084078422</v>
      </c>
      <c r="BZ395" s="435">
        <v>1</v>
      </c>
      <c r="CA395" s="436">
        <f t="shared" si="11"/>
        <v>6.6092609159215776E-2</v>
      </c>
    </row>
    <row r="396" spans="1:79" s="268" customFormat="1" ht="47.25">
      <c r="A396" s="269">
        <v>383</v>
      </c>
      <c r="B396" s="269" t="s">
        <v>862</v>
      </c>
      <c r="C396" s="269" t="s">
        <v>95</v>
      </c>
      <c r="D396" s="271" t="s">
        <v>863</v>
      </c>
      <c r="E396" s="272">
        <v>41058</v>
      </c>
      <c r="F396" s="238">
        <v>8</v>
      </c>
      <c r="G396" s="296">
        <v>42730</v>
      </c>
      <c r="H396" s="272">
        <v>40909</v>
      </c>
      <c r="I396" s="272">
        <v>50405</v>
      </c>
      <c r="J396" s="269"/>
      <c r="K396" s="269" t="s">
        <v>1950</v>
      </c>
      <c r="L396" s="273"/>
      <c r="M396" s="238">
        <v>0.60399999999999998</v>
      </c>
      <c r="N396" s="269" t="s">
        <v>1951</v>
      </c>
      <c r="O396" s="269" t="s">
        <v>82</v>
      </c>
      <c r="P396" s="269" t="s">
        <v>1952</v>
      </c>
      <c r="Q396" s="269"/>
      <c r="R396" s="274">
        <v>1010301014</v>
      </c>
      <c r="S396" s="238">
        <v>427</v>
      </c>
      <c r="T396" s="269" t="s">
        <v>168</v>
      </c>
      <c r="U396" s="269">
        <v>180</v>
      </c>
      <c r="V396" s="275">
        <v>180</v>
      </c>
      <c r="W396" s="269">
        <v>0</v>
      </c>
      <c r="X396" s="276">
        <v>35977</v>
      </c>
      <c r="Y396" s="293"/>
      <c r="Z396" s="277">
        <v>187413.86</v>
      </c>
      <c r="AA396" s="277"/>
      <c r="AB396" s="278">
        <v>187413.86</v>
      </c>
      <c r="AC396" s="278">
        <v>181249.54900000003</v>
      </c>
      <c r="AD396" s="278">
        <v>6164.3109999999579</v>
      </c>
      <c r="AE396" s="278">
        <v>0</v>
      </c>
      <c r="AF396" s="278">
        <v>1041.1881111111111</v>
      </c>
      <c r="AG396" s="278">
        <v>1041.1881111111111</v>
      </c>
      <c r="AH396" s="278">
        <v>0</v>
      </c>
      <c r="AI396" s="279">
        <v>1041.1881111111111</v>
      </c>
      <c r="AJ396" s="277"/>
      <c r="AK396" s="280" t="e">
        <v>#REF!</v>
      </c>
      <c r="AL396" s="280" t="e">
        <v>#REF!</v>
      </c>
      <c r="AM396" s="281">
        <v>6164.3109999999579</v>
      </c>
      <c r="AN396" s="281">
        <v>6164.3109999999579</v>
      </c>
      <c r="AO396" s="281">
        <v>6164.3109999999579</v>
      </c>
      <c r="AP396" s="282">
        <v>5123.1228888888472</v>
      </c>
      <c r="AQ396" s="282">
        <v>4081.9347777777361</v>
      </c>
      <c r="AR396" s="282">
        <v>3040.7466666666251</v>
      </c>
      <c r="AS396" s="282">
        <v>1999.558555555514</v>
      </c>
      <c r="AT396" s="282">
        <v>958.37044444440289</v>
      </c>
      <c r="AU396" s="282">
        <v>0</v>
      </c>
      <c r="AV396" s="282">
        <v>0</v>
      </c>
      <c r="AW396" s="282">
        <v>0</v>
      </c>
      <c r="AX396" s="282">
        <v>0</v>
      </c>
      <c r="AY396" s="282">
        <v>0</v>
      </c>
      <c r="AZ396" s="282">
        <v>0</v>
      </c>
      <c r="BA396" s="282">
        <v>0</v>
      </c>
      <c r="BB396" s="281">
        <v>1643.6957179486988</v>
      </c>
      <c r="BC396" s="281">
        <v>3082.1554999999789</v>
      </c>
      <c r="BD396" s="283"/>
      <c r="BE396" s="284">
        <v>0.02</v>
      </c>
      <c r="BF396" s="280">
        <v>0</v>
      </c>
      <c r="BG396" s="285"/>
      <c r="BH396" s="286"/>
      <c r="BI396" s="285"/>
      <c r="BJ396" s="280">
        <v>0</v>
      </c>
      <c r="BK396" s="280">
        <v>0</v>
      </c>
      <c r="BL396" s="283"/>
      <c r="BM396" s="287">
        <v>0</v>
      </c>
      <c r="BN396" s="280">
        <v>0</v>
      </c>
      <c r="BO396" s="280">
        <v>0</v>
      </c>
      <c r="BP396" s="280" t="e">
        <v>#REF!</v>
      </c>
      <c r="BQ396" s="288" t="e">
        <v>#REF!</v>
      </c>
      <c r="BR396" s="289"/>
      <c r="BS396" s="290" t="e">
        <v>#REF!</v>
      </c>
      <c r="BU396" s="291">
        <v>6164.26</v>
      </c>
      <c r="BV396" s="291">
        <v>-5.0999999957639375E-2</v>
      </c>
      <c r="BW396" s="292">
        <v>0</v>
      </c>
      <c r="BX396" s="238" t="s">
        <v>857</v>
      </c>
      <c r="BY396" s="435">
        <f t="shared" si="10"/>
        <v>0.96710856390237121</v>
      </c>
      <c r="BZ396" s="435">
        <v>1</v>
      </c>
      <c r="CA396" s="436">
        <f t="shared" si="11"/>
        <v>3.289143609762879E-2</v>
      </c>
    </row>
    <row r="397" spans="1:79" s="268" customFormat="1" ht="47.25">
      <c r="A397" s="269">
        <v>384</v>
      </c>
      <c r="B397" s="269" t="s">
        <v>862</v>
      </c>
      <c r="C397" s="269" t="s">
        <v>95</v>
      </c>
      <c r="D397" s="271" t="s">
        <v>863</v>
      </c>
      <c r="E397" s="272">
        <v>41058</v>
      </c>
      <c r="F397" s="238"/>
      <c r="G397" s="238"/>
      <c r="H397" s="272">
        <v>40909</v>
      </c>
      <c r="I397" s="272">
        <v>50405</v>
      </c>
      <c r="J397" s="269"/>
      <c r="K397" s="269" t="s">
        <v>1953</v>
      </c>
      <c r="L397" s="273"/>
      <c r="M397" s="238">
        <v>0.90249999999999997</v>
      </c>
      <c r="N397" s="269" t="s">
        <v>1954</v>
      </c>
      <c r="O397" s="269" t="s">
        <v>82</v>
      </c>
      <c r="P397" s="269" t="s">
        <v>1955</v>
      </c>
      <c r="Q397" s="269"/>
      <c r="R397" s="274">
        <v>1010301015</v>
      </c>
      <c r="S397" s="238">
        <v>428</v>
      </c>
      <c r="T397" s="269" t="s">
        <v>87</v>
      </c>
      <c r="U397" s="269">
        <v>240</v>
      </c>
      <c r="V397" s="275">
        <v>240</v>
      </c>
      <c r="W397" s="269">
        <v>0</v>
      </c>
      <c r="X397" s="276">
        <v>35096</v>
      </c>
      <c r="Y397" s="293"/>
      <c r="Z397" s="277">
        <v>232704.6</v>
      </c>
      <c r="AA397" s="277"/>
      <c r="AB397" s="278">
        <v>232704.6</v>
      </c>
      <c r="AC397" s="278">
        <v>232704.6</v>
      </c>
      <c r="AD397" s="278">
        <v>0</v>
      </c>
      <c r="AE397" s="278">
        <v>0</v>
      </c>
      <c r="AF397" s="278">
        <v>969.60250000000008</v>
      </c>
      <c r="AG397" s="278">
        <v>969.60250000000008</v>
      </c>
      <c r="AH397" s="278">
        <v>0</v>
      </c>
      <c r="AI397" s="279">
        <v>969.60250000000008</v>
      </c>
      <c r="AJ397" s="277"/>
      <c r="AK397" s="280" t="e">
        <v>#REF!</v>
      </c>
      <c r="AL397" s="280" t="e">
        <v>#REF!</v>
      </c>
      <c r="AM397" s="281">
        <v>0</v>
      </c>
      <c r="AN397" s="281">
        <v>0</v>
      </c>
      <c r="AO397" s="281">
        <v>0</v>
      </c>
      <c r="AP397" s="282">
        <v>0</v>
      </c>
      <c r="AQ397" s="282">
        <v>0</v>
      </c>
      <c r="AR397" s="282">
        <v>0</v>
      </c>
      <c r="AS397" s="282">
        <v>0</v>
      </c>
      <c r="AT397" s="282">
        <v>0</v>
      </c>
      <c r="AU397" s="282">
        <v>0</v>
      </c>
      <c r="AV397" s="282">
        <v>0</v>
      </c>
      <c r="AW397" s="282">
        <v>0</v>
      </c>
      <c r="AX397" s="282">
        <v>0</v>
      </c>
      <c r="AY397" s="282">
        <v>0</v>
      </c>
      <c r="AZ397" s="282">
        <v>0</v>
      </c>
      <c r="BA397" s="282">
        <v>0</v>
      </c>
      <c r="BB397" s="281">
        <v>0</v>
      </c>
      <c r="BC397" s="281">
        <v>0</v>
      </c>
      <c r="BD397" s="283"/>
      <c r="BE397" s="284">
        <v>0.02</v>
      </c>
      <c r="BF397" s="280">
        <v>0</v>
      </c>
      <c r="BG397" s="285"/>
      <c r="BH397" s="286"/>
      <c r="BI397" s="285"/>
      <c r="BJ397" s="280">
        <v>0</v>
      </c>
      <c r="BK397" s="280">
        <v>0</v>
      </c>
      <c r="BL397" s="283"/>
      <c r="BM397" s="287">
        <v>0</v>
      </c>
      <c r="BN397" s="280">
        <v>0</v>
      </c>
      <c r="BO397" s="280">
        <v>0</v>
      </c>
      <c r="BP397" s="280" t="e">
        <v>#REF!</v>
      </c>
      <c r="BQ397" s="288" t="e">
        <v>#REF!</v>
      </c>
      <c r="BR397" s="289"/>
      <c r="BS397" s="290" t="e">
        <v>#REF!</v>
      </c>
      <c r="BU397" s="291"/>
      <c r="BV397" s="291">
        <v>0</v>
      </c>
      <c r="BW397" s="292">
        <v>0</v>
      </c>
      <c r="BX397" s="238" t="s">
        <v>859</v>
      </c>
      <c r="BY397" s="435">
        <f t="shared" si="10"/>
        <v>1</v>
      </c>
      <c r="BZ397" s="435">
        <v>1</v>
      </c>
      <c r="CA397" s="436">
        <f t="shared" si="11"/>
        <v>0</v>
      </c>
    </row>
    <row r="398" spans="1:79" s="268" customFormat="1" ht="63">
      <c r="A398" s="269">
        <v>385</v>
      </c>
      <c r="B398" s="269" t="s">
        <v>862</v>
      </c>
      <c r="C398" s="269" t="s">
        <v>95</v>
      </c>
      <c r="D398" s="271" t="s">
        <v>863</v>
      </c>
      <c r="E398" s="272">
        <v>41058</v>
      </c>
      <c r="F398" s="238"/>
      <c r="G398" s="238"/>
      <c r="H398" s="272">
        <v>40909</v>
      </c>
      <c r="I398" s="272">
        <v>50405</v>
      </c>
      <c r="J398" s="269"/>
      <c r="K398" s="269" t="s">
        <v>1956</v>
      </c>
      <c r="L398" s="273"/>
      <c r="M398" s="238">
        <v>4.2000000000000003E-2</v>
      </c>
      <c r="N398" s="269" t="s">
        <v>1957</v>
      </c>
      <c r="O398" s="269" t="s">
        <v>82</v>
      </c>
      <c r="P398" s="269" t="s">
        <v>1958</v>
      </c>
      <c r="Q398" s="269"/>
      <c r="R398" s="274">
        <v>1010301016</v>
      </c>
      <c r="S398" s="238">
        <v>429</v>
      </c>
      <c r="T398" s="269" t="s">
        <v>168</v>
      </c>
      <c r="U398" s="269">
        <v>180</v>
      </c>
      <c r="V398" s="275">
        <v>180</v>
      </c>
      <c r="W398" s="269">
        <v>0</v>
      </c>
      <c r="X398" s="276">
        <v>42734</v>
      </c>
      <c r="Y398" s="293"/>
      <c r="Z398" s="277">
        <v>500336.88</v>
      </c>
      <c r="AA398" s="277"/>
      <c r="AB398" s="278">
        <v>500336.88</v>
      </c>
      <c r="AC398" s="278">
        <v>453528.70199999999</v>
      </c>
      <c r="AD398" s="278">
        <v>46808.178000000014</v>
      </c>
      <c r="AE398" s="278">
        <v>13452.386000000013</v>
      </c>
      <c r="AF398" s="278">
        <v>2779.6493333333333</v>
      </c>
      <c r="AG398" s="278">
        <v>2779.6493333333333</v>
      </c>
      <c r="AH398" s="278">
        <v>0</v>
      </c>
      <c r="AI398" s="279">
        <v>2779.6493333333333</v>
      </c>
      <c r="AJ398" s="277"/>
      <c r="AK398" s="280" t="e">
        <v>#REF!</v>
      </c>
      <c r="AL398" s="280" t="e">
        <v>#REF!</v>
      </c>
      <c r="AM398" s="281">
        <v>33355.792000000001</v>
      </c>
      <c r="AN398" s="281">
        <v>33355.792000000001</v>
      </c>
      <c r="AO398" s="281">
        <v>46808.178000000014</v>
      </c>
      <c r="AP398" s="282">
        <v>44028.52866666668</v>
      </c>
      <c r="AQ398" s="282">
        <v>41248.879333333345</v>
      </c>
      <c r="AR398" s="282">
        <v>38469.23000000001</v>
      </c>
      <c r="AS398" s="282">
        <v>35689.580666666676</v>
      </c>
      <c r="AT398" s="282">
        <v>32909.931333333341</v>
      </c>
      <c r="AU398" s="282">
        <v>30130.282000000007</v>
      </c>
      <c r="AV398" s="282">
        <v>27350.632666666672</v>
      </c>
      <c r="AW398" s="282">
        <v>24570.983333333337</v>
      </c>
      <c r="AX398" s="282">
        <v>21791.334000000003</v>
      </c>
      <c r="AY398" s="282">
        <v>19011.684666666668</v>
      </c>
      <c r="AZ398" s="282">
        <v>16232.035333333335</v>
      </c>
      <c r="BA398" s="282">
        <v>13452.386000000002</v>
      </c>
      <c r="BB398" s="281">
        <v>30130.282000000007</v>
      </c>
      <c r="BC398" s="281">
        <v>30130.282000000014</v>
      </c>
      <c r="BD398" s="283"/>
      <c r="BE398" s="284">
        <v>0.02</v>
      </c>
      <c r="BF398" s="280">
        <v>0</v>
      </c>
      <c r="BG398" s="285"/>
      <c r="BH398" s="286"/>
      <c r="BI398" s="285"/>
      <c r="BJ398" s="280">
        <v>0</v>
      </c>
      <c r="BK398" s="280">
        <v>0</v>
      </c>
      <c r="BL398" s="283"/>
      <c r="BM398" s="287">
        <v>0</v>
      </c>
      <c r="BN398" s="280">
        <v>0</v>
      </c>
      <c r="BO398" s="280">
        <v>0</v>
      </c>
      <c r="BP398" s="280" t="e">
        <v>#REF!</v>
      </c>
      <c r="BQ398" s="288" t="e">
        <v>#REF!</v>
      </c>
      <c r="BR398" s="289"/>
      <c r="BS398" s="290" t="e">
        <v>#REF!</v>
      </c>
      <c r="BU398" s="297">
        <v>33355.800000000003</v>
      </c>
      <c r="BV398" s="291">
        <v>8.0000000016298145E-3</v>
      </c>
      <c r="BW398" s="292">
        <v>0</v>
      </c>
      <c r="BX398" s="238" t="s">
        <v>859</v>
      </c>
      <c r="BY398" s="435">
        <f t="shared" si="10"/>
        <v>0.90644667648724997</v>
      </c>
      <c r="BZ398" s="435">
        <v>0.97311334315391662</v>
      </c>
      <c r="CA398" s="436">
        <f t="shared" si="11"/>
        <v>6.6666666666666652E-2</v>
      </c>
    </row>
    <row r="399" spans="1:79" s="268" customFormat="1" ht="47.25">
      <c r="A399" s="269">
        <v>386</v>
      </c>
      <c r="B399" s="269" t="s">
        <v>862</v>
      </c>
      <c r="C399" s="269" t="s">
        <v>95</v>
      </c>
      <c r="D399" s="271" t="s">
        <v>863</v>
      </c>
      <c r="E399" s="272">
        <v>41058</v>
      </c>
      <c r="F399" s="238">
        <v>8</v>
      </c>
      <c r="G399" s="296">
        <v>42276</v>
      </c>
      <c r="H399" s="272">
        <v>40909</v>
      </c>
      <c r="I399" s="272">
        <v>50405</v>
      </c>
      <c r="J399" s="269"/>
      <c r="K399" s="269" t="s">
        <v>1959</v>
      </c>
      <c r="L399" s="273"/>
      <c r="M399" s="238">
        <v>0.68500000000000005</v>
      </c>
      <c r="N399" s="269" t="s">
        <v>1960</v>
      </c>
      <c r="O399" s="269" t="s">
        <v>82</v>
      </c>
      <c r="P399" s="269" t="s">
        <v>1961</v>
      </c>
      <c r="Q399" s="269"/>
      <c r="R399" s="274">
        <v>1010301017</v>
      </c>
      <c r="S399" s="238">
        <v>430</v>
      </c>
      <c r="T399" s="269" t="s">
        <v>168</v>
      </c>
      <c r="U399" s="269">
        <v>180</v>
      </c>
      <c r="V399" s="275">
        <v>180</v>
      </c>
      <c r="W399" s="269">
        <v>0</v>
      </c>
      <c r="X399" s="276">
        <v>32509</v>
      </c>
      <c r="Y399" s="293"/>
      <c r="Z399" s="277">
        <v>240459.44</v>
      </c>
      <c r="AA399" s="277"/>
      <c r="AB399" s="278">
        <v>240459.44</v>
      </c>
      <c r="AC399" s="278">
        <v>232550.41600000003</v>
      </c>
      <c r="AD399" s="278">
        <v>7909.0239999999758</v>
      </c>
      <c r="AE399" s="278">
        <v>0</v>
      </c>
      <c r="AF399" s="278">
        <v>1335.8857777777778</v>
      </c>
      <c r="AG399" s="278">
        <v>1335.8857777777778</v>
      </c>
      <c r="AH399" s="278">
        <v>0</v>
      </c>
      <c r="AI399" s="279">
        <v>1335.8857777777778</v>
      </c>
      <c r="AJ399" s="277"/>
      <c r="AK399" s="280" t="e">
        <v>#REF!</v>
      </c>
      <c r="AL399" s="280" t="e">
        <v>#REF!</v>
      </c>
      <c r="AM399" s="281">
        <v>7909.0239999999758</v>
      </c>
      <c r="AN399" s="281">
        <v>7909.0239999999758</v>
      </c>
      <c r="AO399" s="281">
        <v>7909.0239999999758</v>
      </c>
      <c r="AP399" s="282">
        <v>6573.1382222221982</v>
      </c>
      <c r="AQ399" s="282">
        <v>5237.2524444444207</v>
      </c>
      <c r="AR399" s="282">
        <v>3901.3666666666431</v>
      </c>
      <c r="AS399" s="282">
        <v>2565.4808888888656</v>
      </c>
      <c r="AT399" s="282">
        <v>1229.5951111110878</v>
      </c>
      <c r="AU399" s="282">
        <v>0</v>
      </c>
      <c r="AV399" s="282">
        <v>0</v>
      </c>
      <c r="AW399" s="282">
        <v>0</v>
      </c>
      <c r="AX399" s="282">
        <v>0</v>
      </c>
      <c r="AY399" s="282">
        <v>0</v>
      </c>
      <c r="AZ399" s="282">
        <v>0</v>
      </c>
      <c r="BA399" s="282">
        <v>0</v>
      </c>
      <c r="BB399" s="281">
        <v>2108.9121025640916</v>
      </c>
      <c r="BC399" s="281">
        <v>3954.5119999999879</v>
      </c>
      <c r="BD399" s="283"/>
      <c r="BE399" s="284">
        <v>0.02</v>
      </c>
      <c r="BF399" s="280">
        <v>0</v>
      </c>
      <c r="BG399" s="285"/>
      <c r="BH399" s="286"/>
      <c r="BI399" s="285"/>
      <c r="BJ399" s="280">
        <v>0</v>
      </c>
      <c r="BK399" s="280">
        <v>0</v>
      </c>
      <c r="BL399" s="283"/>
      <c r="BM399" s="287">
        <v>0</v>
      </c>
      <c r="BN399" s="280">
        <v>0</v>
      </c>
      <c r="BO399" s="280">
        <v>0</v>
      </c>
      <c r="BP399" s="280" t="e">
        <v>#REF!</v>
      </c>
      <c r="BQ399" s="288" t="e">
        <v>#REF!</v>
      </c>
      <c r="BR399" s="289"/>
      <c r="BS399" s="290" t="e">
        <v>#REF!</v>
      </c>
      <c r="BU399" s="297">
        <v>7908.91</v>
      </c>
      <c r="BV399" s="291">
        <v>-0.11399999997593113</v>
      </c>
      <c r="BW399" s="292">
        <v>0</v>
      </c>
      <c r="BX399" s="238" t="s">
        <v>859</v>
      </c>
      <c r="BY399" s="435">
        <f t="shared" ref="BY399:BY462" si="12">AC399/Z399*100%</f>
        <v>0.96710869824865275</v>
      </c>
      <c r="BZ399" s="435">
        <v>1</v>
      </c>
      <c r="CA399" s="436">
        <f t="shared" ref="CA399:CA462" si="13">BZ399-BY399</f>
        <v>3.2891301751347246E-2</v>
      </c>
    </row>
    <row r="400" spans="1:79" s="268" customFormat="1" ht="47.25">
      <c r="A400" s="269">
        <v>387</v>
      </c>
      <c r="B400" s="269" t="s">
        <v>862</v>
      </c>
      <c r="C400" s="269" t="s">
        <v>95</v>
      </c>
      <c r="D400" s="271" t="s">
        <v>863</v>
      </c>
      <c r="E400" s="272">
        <v>41058</v>
      </c>
      <c r="F400" s="238">
        <v>8</v>
      </c>
      <c r="G400" s="296">
        <v>42276</v>
      </c>
      <c r="H400" s="272">
        <v>40909</v>
      </c>
      <c r="I400" s="272">
        <v>50405</v>
      </c>
      <c r="J400" s="269"/>
      <c r="K400" s="269" t="s">
        <v>1962</v>
      </c>
      <c r="L400" s="273"/>
      <c r="M400" s="238">
        <v>0.214</v>
      </c>
      <c r="N400" s="269" t="s">
        <v>1963</v>
      </c>
      <c r="O400" s="269" t="s">
        <v>82</v>
      </c>
      <c r="P400" s="269" t="s">
        <v>1964</v>
      </c>
      <c r="Q400" s="269"/>
      <c r="R400" s="274">
        <v>1010301018</v>
      </c>
      <c r="S400" s="238">
        <v>431</v>
      </c>
      <c r="T400" s="269" t="s">
        <v>168</v>
      </c>
      <c r="U400" s="269">
        <v>180</v>
      </c>
      <c r="V400" s="275">
        <v>180</v>
      </c>
      <c r="W400" s="269">
        <v>0</v>
      </c>
      <c r="X400" s="276">
        <v>42276</v>
      </c>
      <c r="Y400" s="293"/>
      <c r="Z400" s="277">
        <v>293605.59999999998</v>
      </c>
      <c r="AA400" s="277"/>
      <c r="AB400" s="278">
        <v>293605.59999999998</v>
      </c>
      <c r="AC400" s="278">
        <v>280361.74</v>
      </c>
      <c r="AD400" s="278">
        <v>13243.859999999986</v>
      </c>
      <c r="AE400" s="278">
        <v>0</v>
      </c>
      <c r="AF400" s="278">
        <v>1631.142222222222</v>
      </c>
      <c r="AG400" s="278">
        <v>1631.142222222222</v>
      </c>
      <c r="AH400" s="278">
        <v>0</v>
      </c>
      <c r="AI400" s="279">
        <v>1631.142222222222</v>
      </c>
      <c r="AJ400" s="277"/>
      <c r="AK400" s="280" t="e">
        <v>#REF!</v>
      </c>
      <c r="AL400" s="280" t="e">
        <v>#REF!</v>
      </c>
      <c r="AM400" s="281">
        <v>13243.859999999986</v>
      </c>
      <c r="AN400" s="281">
        <v>13243.859999999986</v>
      </c>
      <c r="AO400" s="281">
        <v>13243.859999999986</v>
      </c>
      <c r="AP400" s="282">
        <v>11612.717777777763</v>
      </c>
      <c r="AQ400" s="282">
        <v>9981.5755555555406</v>
      </c>
      <c r="AR400" s="282">
        <v>8350.4333333333179</v>
      </c>
      <c r="AS400" s="282">
        <v>6719.2911111110961</v>
      </c>
      <c r="AT400" s="282">
        <v>5088.1488888888744</v>
      </c>
      <c r="AU400" s="282">
        <v>3457.0066666666526</v>
      </c>
      <c r="AV400" s="282">
        <v>1825.8644444444305</v>
      </c>
      <c r="AW400" s="282">
        <v>194.72222222220853</v>
      </c>
      <c r="AX400" s="282">
        <v>0</v>
      </c>
      <c r="AY400" s="282">
        <v>0</v>
      </c>
      <c r="AZ400" s="282">
        <v>0</v>
      </c>
      <c r="BA400" s="282">
        <v>0</v>
      </c>
      <c r="BB400" s="281">
        <v>4651.8169230769136</v>
      </c>
      <c r="BC400" s="281">
        <v>6621.929999999993</v>
      </c>
      <c r="BD400" s="283"/>
      <c r="BE400" s="284">
        <v>0.02</v>
      </c>
      <c r="BF400" s="280">
        <v>0</v>
      </c>
      <c r="BG400" s="285"/>
      <c r="BH400" s="286"/>
      <c r="BI400" s="285"/>
      <c r="BJ400" s="280">
        <v>0</v>
      </c>
      <c r="BK400" s="280">
        <v>0</v>
      </c>
      <c r="BL400" s="283"/>
      <c r="BM400" s="287">
        <v>0</v>
      </c>
      <c r="BN400" s="280">
        <v>0</v>
      </c>
      <c r="BO400" s="280">
        <v>0</v>
      </c>
      <c r="BP400" s="280" t="e">
        <v>#REF!</v>
      </c>
      <c r="BQ400" s="288" t="e">
        <v>#REF!</v>
      </c>
      <c r="BR400" s="289"/>
      <c r="BS400" s="290" t="e">
        <v>#REF!</v>
      </c>
      <c r="BU400" s="297">
        <v>13243.92</v>
      </c>
      <c r="BV400" s="291">
        <v>6.0000000014042598E-2</v>
      </c>
      <c r="BW400" s="292">
        <v>0</v>
      </c>
      <c r="BX400" s="238" t="s">
        <v>857</v>
      </c>
      <c r="BY400" s="435">
        <f t="shared" si="12"/>
        <v>0.9548923453776087</v>
      </c>
      <c r="BZ400" s="435">
        <v>1</v>
      </c>
      <c r="CA400" s="436">
        <f t="shared" si="13"/>
        <v>4.5107654622391302E-2</v>
      </c>
    </row>
    <row r="401" spans="1:79" s="268" customFormat="1" ht="47.25">
      <c r="A401" s="269">
        <v>388</v>
      </c>
      <c r="B401" s="269" t="s">
        <v>862</v>
      </c>
      <c r="C401" s="269" t="s">
        <v>95</v>
      </c>
      <c r="D401" s="271" t="s">
        <v>863</v>
      </c>
      <c r="E401" s="272">
        <v>41058</v>
      </c>
      <c r="F401" s="238">
        <v>8</v>
      </c>
      <c r="G401" s="296">
        <v>42276</v>
      </c>
      <c r="H401" s="272">
        <v>40909</v>
      </c>
      <c r="I401" s="272">
        <v>50405</v>
      </c>
      <c r="J401" s="269"/>
      <c r="K401" s="269" t="s">
        <v>1965</v>
      </c>
      <c r="L401" s="273"/>
      <c r="M401" s="238">
        <v>0.872</v>
      </c>
      <c r="N401" s="269" t="s">
        <v>1966</v>
      </c>
      <c r="O401" s="269" t="s">
        <v>82</v>
      </c>
      <c r="P401" s="269" t="s">
        <v>1967</v>
      </c>
      <c r="Q401" s="269"/>
      <c r="R401" s="274">
        <v>1010301019</v>
      </c>
      <c r="S401" s="238">
        <v>432</v>
      </c>
      <c r="T401" s="269" t="s">
        <v>168</v>
      </c>
      <c r="U401" s="269">
        <v>180</v>
      </c>
      <c r="V401" s="275">
        <v>180</v>
      </c>
      <c r="W401" s="269">
        <v>0</v>
      </c>
      <c r="X401" s="276">
        <v>35977</v>
      </c>
      <c r="Y401" s="293"/>
      <c r="Z401" s="277">
        <v>663965.86</v>
      </c>
      <c r="AA401" s="277"/>
      <c r="AB401" s="278">
        <v>663965.86</v>
      </c>
      <c r="AC401" s="278">
        <v>277692.58899999998</v>
      </c>
      <c r="AD401" s="278">
        <v>386273.27100000001</v>
      </c>
      <c r="AE401" s="278">
        <v>342008.88033333333</v>
      </c>
      <c r="AF401" s="278">
        <v>3688.699222222222</v>
      </c>
      <c r="AG401" s="278">
        <v>3688.699222222222</v>
      </c>
      <c r="AH401" s="278">
        <v>0</v>
      </c>
      <c r="AI401" s="279">
        <v>3688.699222222222</v>
      </c>
      <c r="AJ401" s="277"/>
      <c r="AK401" s="280" t="e">
        <v>#REF!</v>
      </c>
      <c r="AL401" s="280" t="e">
        <v>#REF!</v>
      </c>
      <c r="AM401" s="281">
        <v>44264.390666666666</v>
      </c>
      <c r="AN401" s="281">
        <v>44264.390666666666</v>
      </c>
      <c r="AO401" s="281">
        <v>386273.27100000001</v>
      </c>
      <c r="AP401" s="282">
        <v>382584.5717777778</v>
      </c>
      <c r="AQ401" s="282">
        <v>378895.8725555556</v>
      </c>
      <c r="AR401" s="282">
        <v>375207.1733333334</v>
      </c>
      <c r="AS401" s="282">
        <v>371518.47411111119</v>
      </c>
      <c r="AT401" s="282">
        <v>367829.77488888899</v>
      </c>
      <c r="AU401" s="282">
        <v>364141.07566666679</v>
      </c>
      <c r="AV401" s="282">
        <v>360452.37644444458</v>
      </c>
      <c r="AW401" s="282">
        <v>356763.67722222238</v>
      </c>
      <c r="AX401" s="282">
        <v>353074.97800000018</v>
      </c>
      <c r="AY401" s="282">
        <v>349386.27877777797</v>
      </c>
      <c r="AZ401" s="282">
        <v>345697.57955555577</v>
      </c>
      <c r="BA401" s="282">
        <v>342008.88033333357</v>
      </c>
      <c r="BB401" s="281">
        <v>364141.07566666685</v>
      </c>
      <c r="BC401" s="281">
        <v>364141.07566666667</v>
      </c>
      <c r="BD401" s="283"/>
      <c r="BE401" s="284">
        <v>0.02</v>
      </c>
      <c r="BF401" s="280">
        <v>0</v>
      </c>
      <c r="BG401" s="285"/>
      <c r="BH401" s="286"/>
      <c r="BI401" s="285"/>
      <c r="BJ401" s="280">
        <v>0</v>
      </c>
      <c r="BK401" s="280">
        <v>0</v>
      </c>
      <c r="BL401" s="283"/>
      <c r="BM401" s="287">
        <v>0</v>
      </c>
      <c r="BN401" s="280">
        <v>0</v>
      </c>
      <c r="BO401" s="280">
        <v>0</v>
      </c>
      <c r="BP401" s="280" t="e">
        <v>#REF!</v>
      </c>
      <c r="BQ401" s="288" t="e">
        <v>#REF!</v>
      </c>
      <c r="BR401" s="289"/>
      <c r="BS401" s="290" t="e">
        <v>#REF!</v>
      </c>
      <c r="BU401" s="297">
        <v>44264.4</v>
      </c>
      <c r="BV401" s="291">
        <v>9.3333333352347836E-3</v>
      </c>
      <c r="BW401" s="292">
        <v>0</v>
      </c>
      <c r="BX401" s="238" t="s">
        <v>857</v>
      </c>
      <c r="BY401" s="435">
        <f t="shared" si="12"/>
        <v>0.41823323416056357</v>
      </c>
      <c r="BZ401" s="435">
        <v>0.48489990082723028</v>
      </c>
      <c r="CA401" s="436">
        <f t="shared" si="13"/>
        <v>6.6666666666666707E-2</v>
      </c>
    </row>
    <row r="402" spans="1:79" s="268" customFormat="1" ht="47.25">
      <c r="A402" s="269">
        <v>389</v>
      </c>
      <c r="B402" s="269" t="s">
        <v>862</v>
      </c>
      <c r="C402" s="269" t="s">
        <v>95</v>
      </c>
      <c r="D402" s="271" t="s">
        <v>863</v>
      </c>
      <c r="E402" s="272">
        <v>41058</v>
      </c>
      <c r="F402" s="238">
        <v>8</v>
      </c>
      <c r="G402" s="296">
        <v>42276</v>
      </c>
      <c r="H402" s="272">
        <v>40909</v>
      </c>
      <c r="I402" s="272">
        <v>50405</v>
      </c>
      <c r="J402" s="269"/>
      <c r="K402" s="269" t="s">
        <v>1968</v>
      </c>
      <c r="L402" s="302"/>
      <c r="M402" s="238">
        <v>0.152</v>
      </c>
      <c r="N402" s="269" t="s">
        <v>1969</v>
      </c>
      <c r="O402" s="269" t="s">
        <v>82</v>
      </c>
      <c r="P402" s="269" t="s">
        <v>1970</v>
      </c>
      <c r="Q402" s="269"/>
      <c r="R402" s="274">
        <v>1010301020</v>
      </c>
      <c r="S402" s="238">
        <v>433</v>
      </c>
      <c r="T402" s="269" t="s">
        <v>168</v>
      </c>
      <c r="U402" s="269">
        <v>180</v>
      </c>
      <c r="V402" s="275">
        <v>180</v>
      </c>
      <c r="W402" s="269">
        <v>0</v>
      </c>
      <c r="X402" s="276">
        <v>26238</v>
      </c>
      <c r="Y402" s="293"/>
      <c r="Z402" s="277">
        <v>15206.51</v>
      </c>
      <c r="AA402" s="277"/>
      <c r="AB402" s="278">
        <v>15206.51</v>
      </c>
      <c r="AC402" s="278">
        <v>15206.51</v>
      </c>
      <c r="AD402" s="278">
        <v>0</v>
      </c>
      <c r="AE402" s="278">
        <v>0</v>
      </c>
      <c r="AF402" s="278">
        <v>84.480611111111116</v>
      </c>
      <c r="AG402" s="278">
        <v>84.480611111111116</v>
      </c>
      <c r="AH402" s="278">
        <v>0</v>
      </c>
      <c r="AI402" s="279">
        <v>84.480611111111116</v>
      </c>
      <c r="AJ402" s="277"/>
      <c r="AK402" s="280" t="e">
        <v>#REF!</v>
      </c>
      <c r="AL402" s="280" t="e">
        <v>#REF!</v>
      </c>
      <c r="AM402" s="281">
        <v>0</v>
      </c>
      <c r="AN402" s="281">
        <v>0</v>
      </c>
      <c r="AO402" s="281">
        <v>0</v>
      </c>
      <c r="AP402" s="282">
        <v>0</v>
      </c>
      <c r="AQ402" s="282">
        <v>0</v>
      </c>
      <c r="AR402" s="282">
        <v>0</v>
      </c>
      <c r="AS402" s="282">
        <v>0</v>
      </c>
      <c r="AT402" s="282">
        <v>0</v>
      </c>
      <c r="AU402" s="282">
        <v>0</v>
      </c>
      <c r="AV402" s="282">
        <v>0</v>
      </c>
      <c r="AW402" s="282">
        <v>0</v>
      </c>
      <c r="AX402" s="282">
        <v>0</v>
      </c>
      <c r="AY402" s="282">
        <v>0</v>
      </c>
      <c r="AZ402" s="282">
        <v>0</v>
      </c>
      <c r="BA402" s="282">
        <v>0</v>
      </c>
      <c r="BB402" s="281">
        <v>0</v>
      </c>
      <c r="BC402" s="281">
        <v>0</v>
      </c>
      <c r="BD402" s="283"/>
      <c r="BE402" s="284">
        <v>0.02</v>
      </c>
      <c r="BF402" s="280">
        <v>0</v>
      </c>
      <c r="BG402" s="285"/>
      <c r="BH402" s="286"/>
      <c r="BI402" s="285"/>
      <c r="BJ402" s="280">
        <v>0</v>
      </c>
      <c r="BK402" s="280">
        <v>0</v>
      </c>
      <c r="BL402" s="283"/>
      <c r="BM402" s="287">
        <v>0</v>
      </c>
      <c r="BN402" s="280">
        <v>0</v>
      </c>
      <c r="BO402" s="280">
        <v>0</v>
      </c>
      <c r="BP402" s="280" t="e">
        <v>#REF!</v>
      </c>
      <c r="BQ402" s="288" t="e">
        <v>#REF!</v>
      </c>
      <c r="BR402" s="289"/>
      <c r="BS402" s="290" t="e">
        <v>#REF!</v>
      </c>
      <c r="BU402" s="304"/>
      <c r="BV402" s="291">
        <v>0</v>
      </c>
      <c r="BW402" s="292">
        <v>0</v>
      </c>
      <c r="BX402" s="238" t="s">
        <v>857</v>
      </c>
      <c r="BY402" s="435">
        <f t="shared" si="12"/>
        <v>1</v>
      </c>
      <c r="BZ402" s="435">
        <v>1</v>
      </c>
      <c r="CA402" s="436">
        <f t="shared" si="13"/>
        <v>0</v>
      </c>
    </row>
    <row r="403" spans="1:79" s="268" customFormat="1" ht="47.25">
      <c r="A403" s="269">
        <v>390</v>
      </c>
      <c r="B403" s="269" t="s">
        <v>862</v>
      </c>
      <c r="C403" s="269" t="s">
        <v>95</v>
      </c>
      <c r="D403" s="271" t="s">
        <v>863</v>
      </c>
      <c r="E403" s="272">
        <v>41058</v>
      </c>
      <c r="F403" s="238"/>
      <c r="G403" s="238"/>
      <c r="H403" s="272">
        <v>40909</v>
      </c>
      <c r="I403" s="272">
        <v>50405</v>
      </c>
      <c r="J403" s="269"/>
      <c r="K403" s="269" t="s">
        <v>1971</v>
      </c>
      <c r="L403" s="273"/>
      <c r="M403" s="238">
        <v>1.0580000000000001</v>
      </c>
      <c r="N403" s="269" t="s">
        <v>1972</v>
      </c>
      <c r="O403" s="269" t="s">
        <v>82</v>
      </c>
      <c r="P403" s="269" t="s">
        <v>1973</v>
      </c>
      <c r="Q403" s="269"/>
      <c r="R403" s="274">
        <v>1010301021</v>
      </c>
      <c r="S403" s="238">
        <v>434</v>
      </c>
      <c r="T403" s="269" t="s">
        <v>266</v>
      </c>
      <c r="U403" s="269">
        <v>300</v>
      </c>
      <c r="V403" s="275">
        <v>300</v>
      </c>
      <c r="W403" s="269">
        <v>0</v>
      </c>
      <c r="X403" s="276">
        <v>19360</v>
      </c>
      <c r="Y403" s="293"/>
      <c r="Z403" s="277">
        <v>425358.62</v>
      </c>
      <c r="AA403" s="277"/>
      <c r="AB403" s="278">
        <v>425358.62</v>
      </c>
      <c r="AC403" s="278">
        <v>425358.62</v>
      </c>
      <c r="AD403" s="278">
        <v>0</v>
      </c>
      <c r="AE403" s="278">
        <v>0</v>
      </c>
      <c r="AF403" s="278">
        <v>1417.8620666666666</v>
      </c>
      <c r="AG403" s="278">
        <v>1417.8620666666666</v>
      </c>
      <c r="AH403" s="278">
        <v>0</v>
      </c>
      <c r="AI403" s="279">
        <v>1417.8620666666666</v>
      </c>
      <c r="AJ403" s="277"/>
      <c r="AK403" s="280" t="e">
        <v>#REF!</v>
      </c>
      <c r="AL403" s="280" t="e">
        <v>#REF!</v>
      </c>
      <c r="AM403" s="281">
        <v>0</v>
      </c>
      <c r="AN403" s="281">
        <v>0</v>
      </c>
      <c r="AO403" s="281">
        <v>0</v>
      </c>
      <c r="AP403" s="282">
        <v>0</v>
      </c>
      <c r="AQ403" s="282">
        <v>0</v>
      </c>
      <c r="AR403" s="282">
        <v>0</v>
      </c>
      <c r="AS403" s="282">
        <v>0</v>
      </c>
      <c r="AT403" s="282">
        <v>0</v>
      </c>
      <c r="AU403" s="282">
        <v>0</v>
      </c>
      <c r="AV403" s="282">
        <v>0</v>
      </c>
      <c r="AW403" s="282">
        <v>0</v>
      </c>
      <c r="AX403" s="282">
        <v>0</v>
      </c>
      <c r="AY403" s="282">
        <v>0</v>
      </c>
      <c r="AZ403" s="282">
        <v>0</v>
      </c>
      <c r="BA403" s="282">
        <v>0</v>
      </c>
      <c r="BB403" s="281">
        <v>0</v>
      </c>
      <c r="BC403" s="281">
        <v>0</v>
      </c>
      <c r="BD403" s="283"/>
      <c r="BE403" s="284">
        <v>0.02</v>
      </c>
      <c r="BF403" s="280">
        <v>0</v>
      </c>
      <c r="BG403" s="285"/>
      <c r="BH403" s="286"/>
      <c r="BI403" s="285"/>
      <c r="BJ403" s="280">
        <v>0</v>
      </c>
      <c r="BK403" s="280">
        <v>0</v>
      </c>
      <c r="BL403" s="283"/>
      <c r="BM403" s="287">
        <v>0</v>
      </c>
      <c r="BN403" s="280">
        <v>0</v>
      </c>
      <c r="BO403" s="280">
        <v>0</v>
      </c>
      <c r="BP403" s="280" t="e">
        <v>#REF!</v>
      </c>
      <c r="BQ403" s="288" t="e">
        <v>#REF!</v>
      </c>
      <c r="BR403" s="289"/>
      <c r="BS403" s="290" t="e">
        <v>#REF!</v>
      </c>
      <c r="BU403" s="304"/>
      <c r="BV403" s="291">
        <v>0</v>
      </c>
      <c r="BW403" s="292">
        <v>0</v>
      </c>
      <c r="BX403" s="238" t="s">
        <v>859</v>
      </c>
      <c r="BY403" s="435">
        <f t="shared" si="12"/>
        <v>1</v>
      </c>
      <c r="BZ403" s="435">
        <v>1</v>
      </c>
      <c r="CA403" s="436">
        <f t="shared" si="13"/>
        <v>0</v>
      </c>
    </row>
    <row r="404" spans="1:79" s="268" customFormat="1" ht="47.25">
      <c r="A404" s="269">
        <v>391</v>
      </c>
      <c r="B404" s="269" t="s">
        <v>862</v>
      </c>
      <c r="C404" s="269" t="s">
        <v>95</v>
      </c>
      <c r="D404" s="271" t="s">
        <v>863</v>
      </c>
      <c r="E404" s="272">
        <v>41058</v>
      </c>
      <c r="F404" s="238"/>
      <c r="G404" s="238"/>
      <c r="H404" s="272">
        <v>40909</v>
      </c>
      <c r="I404" s="272">
        <v>50405</v>
      </c>
      <c r="J404" s="269"/>
      <c r="K404" s="269" t="s">
        <v>1974</v>
      </c>
      <c r="L404" s="273"/>
      <c r="M404" s="238">
        <v>1.772403</v>
      </c>
      <c r="N404" s="269" t="s">
        <v>1975</v>
      </c>
      <c r="O404" s="269" t="s">
        <v>82</v>
      </c>
      <c r="P404" s="269" t="s">
        <v>1976</v>
      </c>
      <c r="Q404" s="269"/>
      <c r="R404" s="274">
        <v>1010301022</v>
      </c>
      <c r="S404" s="238">
        <v>435</v>
      </c>
      <c r="T404" s="269" t="s">
        <v>266</v>
      </c>
      <c r="U404" s="269">
        <v>300</v>
      </c>
      <c r="V404" s="275">
        <v>300</v>
      </c>
      <c r="W404" s="269">
        <v>0</v>
      </c>
      <c r="X404" s="276">
        <v>18994</v>
      </c>
      <c r="Y404" s="293"/>
      <c r="Z404" s="277">
        <v>153234.48000000001</v>
      </c>
      <c r="AA404" s="277"/>
      <c r="AB404" s="278">
        <v>153234.48000000001</v>
      </c>
      <c r="AC404" s="278">
        <v>153234.48000000001</v>
      </c>
      <c r="AD404" s="278">
        <v>0</v>
      </c>
      <c r="AE404" s="278">
        <v>0</v>
      </c>
      <c r="AF404" s="278">
        <v>510.78160000000003</v>
      </c>
      <c r="AG404" s="278">
        <v>510.78160000000003</v>
      </c>
      <c r="AH404" s="278">
        <v>0</v>
      </c>
      <c r="AI404" s="279">
        <v>510.78160000000003</v>
      </c>
      <c r="AJ404" s="277"/>
      <c r="AK404" s="280" t="e">
        <v>#REF!</v>
      </c>
      <c r="AL404" s="280" t="e">
        <v>#REF!</v>
      </c>
      <c r="AM404" s="281">
        <v>0</v>
      </c>
      <c r="AN404" s="281">
        <v>0</v>
      </c>
      <c r="AO404" s="281">
        <v>0</v>
      </c>
      <c r="AP404" s="282">
        <v>0</v>
      </c>
      <c r="AQ404" s="282">
        <v>0</v>
      </c>
      <c r="AR404" s="282">
        <v>0</v>
      </c>
      <c r="AS404" s="282">
        <v>0</v>
      </c>
      <c r="AT404" s="282">
        <v>0</v>
      </c>
      <c r="AU404" s="282">
        <v>0</v>
      </c>
      <c r="AV404" s="282">
        <v>0</v>
      </c>
      <c r="AW404" s="282">
        <v>0</v>
      </c>
      <c r="AX404" s="282">
        <v>0</v>
      </c>
      <c r="AY404" s="282">
        <v>0</v>
      </c>
      <c r="AZ404" s="282">
        <v>0</v>
      </c>
      <c r="BA404" s="282">
        <v>0</v>
      </c>
      <c r="BB404" s="281">
        <v>0</v>
      </c>
      <c r="BC404" s="281">
        <v>0</v>
      </c>
      <c r="BD404" s="283"/>
      <c r="BE404" s="284">
        <v>0.02</v>
      </c>
      <c r="BF404" s="280">
        <v>0</v>
      </c>
      <c r="BG404" s="285"/>
      <c r="BH404" s="286"/>
      <c r="BI404" s="285"/>
      <c r="BJ404" s="280">
        <v>0</v>
      </c>
      <c r="BK404" s="280">
        <v>0</v>
      </c>
      <c r="BL404" s="283"/>
      <c r="BM404" s="287">
        <v>0</v>
      </c>
      <c r="BN404" s="280">
        <v>0</v>
      </c>
      <c r="BO404" s="280">
        <v>0</v>
      </c>
      <c r="BP404" s="280" t="e">
        <v>#REF!</v>
      </c>
      <c r="BQ404" s="288" t="e">
        <v>#REF!</v>
      </c>
      <c r="BR404" s="289"/>
      <c r="BS404" s="290" t="e">
        <v>#REF!</v>
      </c>
      <c r="BU404" s="304"/>
      <c r="BV404" s="291">
        <v>0</v>
      </c>
      <c r="BW404" s="292">
        <v>0</v>
      </c>
      <c r="BX404" s="238" t="s">
        <v>859</v>
      </c>
      <c r="BY404" s="435">
        <f t="shared" si="12"/>
        <v>1</v>
      </c>
      <c r="BZ404" s="435">
        <v>1</v>
      </c>
      <c r="CA404" s="436">
        <f t="shared" si="13"/>
        <v>0</v>
      </c>
    </row>
    <row r="405" spans="1:79" s="268" customFormat="1" ht="31.5">
      <c r="A405" s="269">
        <v>392</v>
      </c>
      <c r="B405" s="269" t="s">
        <v>862</v>
      </c>
      <c r="C405" s="269" t="s">
        <v>95</v>
      </c>
      <c r="D405" s="271" t="s">
        <v>863</v>
      </c>
      <c r="E405" s="272">
        <v>41058</v>
      </c>
      <c r="F405" s="238"/>
      <c r="G405" s="238"/>
      <c r="H405" s="272">
        <v>40909</v>
      </c>
      <c r="I405" s="272">
        <v>50405</v>
      </c>
      <c r="J405" s="269"/>
      <c r="K405" s="269" t="s">
        <v>1977</v>
      </c>
      <c r="L405" s="273"/>
      <c r="M405" s="238">
        <v>1.2999999999999999E-2</v>
      </c>
      <c r="N405" s="269" t="s">
        <v>1975</v>
      </c>
      <c r="O405" s="269" t="s">
        <v>82</v>
      </c>
      <c r="P405" s="269" t="s">
        <v>1976</v>
      </c>
      <c r="Q405" s="269"/>
      <c r="R405" s="274">
        <v>1010301023</v>
      </c>
      <c r="S405" s="238">
        <v>436</v>
      </c>
      <c r="T405" s="269" t="s">
        <v>131</v>
      </c>
      <c r="U405" s="269">
        <v>361</v>
      </c>
      <c r="V405" s="275">
        <v>361</v>
      </c>
      <c r="W405" s="269">
        <v>0</v>
      </c>
      <c r="X405" s="276">
        <v>27120</v>
      </c>
      <c r="Y405" s="293"/>
      <c r="Z405" s="277">
        <v>15180.03</v>
      </c>
      <c r="AA405" s="277"/>
      <c r="AB405" s="278">
        <v>15180.03</v>
      </c>
      <c r="AC405" s="278">
        <v>15180.03</v>
      </c>
      <c r="AD405" s="278">
        <v>0</v>
      </c>
      <c r="AE405" s="278">
        <v>0</v>
      </c>
      <c r="AF405" s="278">
        <v>42.049944598337952</v>
      </c>
      <c r="AG405" s="278">
        <v>42.049944598337952</v>
      </c>
      <c r="AH405" s="278">
        <v>0</v>
      </c>
      <c r="AI405" s="279">
        <v>42.049944598337952</v>
      </c>
      <c r="AJ405" s="277"/>
      <c r="AK405" s="280" t="e">
        <v>#REF!</v>
      </c>
      <c r="AL405" s="280" t="e">
        <v>#REF!</v>
      </c>
      <c r="AM405" s="281">
        <v>0</v>
      </c>
      <c r="AN405" s="281">
        <v>0</v>
      </c>
      <c r="AO405" s="281">
        <v>0</v>
      </c>
      <c r="AP405" s="282">
        <v>0</v>
      </c>
      <c r="AQ405" s="282">
        <v>0</v>
      </c>
      <c r="AR405" s="282">
        <v>0</v>
      </c>
      <c r="AS405" s="282">
        <v>0</v>
      </c>
      <c r="AT405" s="282">
        <v>0</v>
      </c>
      <c r="AU405" s="282">
        <v>0</v>
      </c>
      <c r="AV405" s="282">
        <v>0</v>
      </c>
      <c r="AW405" s="282">
        <v>0</v>
      </c>
      <c r="AX405" s="282">
        <v>0</v>
      </c>
      <c r="AY405" s="282">
        <v>0</v>
      </c>
      <c r="AZ405" s="282">
        <v>0</v>
      </c>
      <c r="BA405" s="282">
        <v>0</v>
      </c>
      <c r="BB405" s="281">
        <v>0</v>
      </c>
      <c r="BC405" s="281">
        <v>0</v>
      </c>
      <c r="BD405" s="283"/>
      <c r="BE405" s="284">
        <v>0.02</v>
      </c>
      <c r="BF405" s="280">
        <v>0</v>
      </c>
      <c r="BG405" s="285"/>
      <c r="BH405" s="286"/>
      <c r="BI405" s="285"/>
      <c r="BJ405" s="280">
        <v>0</v>
      </c>
      <c r="BK405" s="280">
        <v>0</v>
      </c>
      <c r="BL405" s="283"/>
      <c r="BM405" s="287">
        <v>0</v>
      </c>
      <c r="BN405" s="280">
        <v>0</v>
      </c>
      <c r="BO405" s="280">
        <v>0</v>
      </c>
      <c r="BP405" s="280" t="e">
        <v>#REF!</v>
      </c>
      <c r="BQ405" s="288" t="e">
        <v>#REF!</v>
      </c>
      <c r="BR405" s="289"/>
      <c r="BS405" s="290" t="e">
        <v>#REF!</v>
      </c>
      <c r="BU405" s="304"/>
      <c r="BV405" s="291">
        <v>0</v>
      </c>
      <c r="BW405" s="292">
        <v>0</v>
      </c>
      <c r="BX405" s="238" t="s">
        <v>859</v>
      </c>
      <c r="BY405" s="435">
        <f t="shared" si="12"/>
        <v>1</v>
      </c>
      <c r="BZ405" s="435">
        <v>1</v>
      </c>
      <c r="CA405" s="436">
        <f t="shared" si="13"/>
        <v>0</v>
      </c>
    </row>
    <row r="406" spans="1:79" s="268" customFormat="1" ht="47.25">
      <c r="A406" s="269">
        <v>393</v>
      </c>
      <c r="B406" s="269" t="s">
        <v>862</v>
      </c>
      <c r="C406" s="269" t="s">
        <v>95</v>
      </c>
      <c r="D406" s="271" t="s">
        <v>863</v>
      </c>
      <c r="E406" s="272">
        <v>41058</v>
      </c>
      <c r="F406" s="238"/>
      <c r="G406" s="238"/>
      <c r="H406" s="272">
        <v>40909</v>
      </c>
      <c r="I406" s="272">
        <v>50405</v>
      </c>
      <c r="J406" s="269"/>
      <c r="K406" s="269" t="s">
        <v>1978</v>
      </c>
      <c r="L406" s="273"/>
      <c r="M406" s="238">
        <v>0.254</v>
      </c>
      <c r="N406" s="269" t="s">
        <v>1979</v>
      </c>
      <c r="O406" s="269" t="s">
        <v>82</v>
      </c>
      <c r="P406" s="269" t="s">
        <v>1980</v>
      </c>
      <c r="Q406" s="269"/>
      <c r="R406" s="274">
        <v>1010301024</v>
      </c>
      <c r="S406" s="238">
        <v>437</v>
      </c>
      <c r="T406" s="269" t="s">
        <v>131</v>
      </c>
      <c r="U406" s="269">
        <v>361</v>
      </c>
      <c r="V406" s="275">
        <v>361</v>
      </c>
      <c r="W406" s="269">
        <v>0</v>
      </c>
      <c r="X406" s="276">
        <v>20455</v>
      </c>
      <c r="Y406" s="293"/>
      <c r="Z406" s="277">
        <v>56179.360000000001</v>
      </c>
      <c r="AA406" s="277"/>
      <c r="AB406" s="278">
        <v>56179.360000000001</v>
      </c>
      <c r="AC406" s="278">
        <v>56179.360000000001</v>
      </c>
      <c r="AD406" s="278">
        <v>0</v>
      </c>
      <c r="AE406" s="278">
        <v>0</v>
      </c>
      <c r="AF406" s="278">
        <v>155.62149584487534</v>
      </c>
      <c r="AG406" s="278">
        <v>155.62149584487534</v>
      </c>
      <c r="AH406" s="278">
        <v>0</v>
      </c>
      <c r="AI406" s="279">
        <v>155.62149584487534</v>
      </c>
      <c r="AJ406" s="277"/>
      <c r="AK406" s="280" t="e">
        <v>#REF!</v>
      </c>
      <c r="AL406" s="280" t="e">
        <v>#REF!</v>
      </c>
      <c r="AM406" s="281">
        <v>0</v>
      </c>
      <c r="AN406" s="281">
        <v>0</v>
      </c>
      <c r="AO406" s="281">
        <v>0</v>
      </c>
      <c r="AP406" s="282">
        <v>0</v>
      </c>
      <c r="AQ406" s="282">
        <v>0</v>
      </c>
      <c r="AR406" s="282">
        <v>0</v>
      </c>
      <c r="AS406" s="282">
        <v>0</v>
      </c>
      <c r="AT406" s="282">
        <v>0</v>
      </c>
      <c r="AU406" s="282">
        <v>0</v>
      </c>
      <c r="AV406" s="282">
        <v>0</v>
      </c>
      <c r="AW406" s="282">
        <v>0</v>
      </c>
      <c r="AX406" s="282">
        <v>0</v>
      </c>
      <c r="AY406" s="282">
        <v>0</v>
      </c>
      <c r="AZ406" s="282">
        <v>0</v>
      </c>
      <c r="BA406" s="282">
        <v>0</v>
      </c>
      <c r="BB406" s="281">
        <v>0</v>
      </c>
      <c r="BC406" s="281">
        <v>0</v>
      </c>
      <c r="BD406" s="283"/>
      <c r="BE406" s="284">
        <v>0.02</v>
      </c>
      <c r="BF406" s="280">
        <v>0</v>
      </c>
      <c r="BG406" s="285"/>
      <c r="BH406" s="286"/>
      <c r="BI406" s="285"/>
      <c r="BJ406" s="280">
        <v>0</v>
      </c>
      <c r="BK406" s="280">
        <v>0</v>
      </c>
      <c r="BL406" s="283"/>
      <c r="BM406" s="287">
        <v>0</v>
      </c>
      <c r="BN406" s="280">
        <v>0</v>
      </c>
      <c r="BO406" s="280">
        <v>0</v>
      </c>
      <c r="BP406" s="280" t="e">
        <v>#REF!</v>
      </c>
      <c r="BQ406" s="288" t="e">
        <v>#REF!</v>
      </c>
      <c r="BR406" s="289"/>
      <c r="BS406" s="290" t="e">
        <v>#REF!</v>
      </c>
      <c r="BU406" s="304"/>
      <c r="BV406" s="291">
        <v>0</v>
      </c>
      <c r="BW406" s="292">
        <v>0</v>
      </c>
      <c r="BX406" s="238" t="s">
        <v>859</v>
      </c>
      <c r="BY406" s="435">
        <f t="shared" si="12"/>
        <v>1</v>
      </c>
      <c r="BZ406" s="435">
        <v>1</v>
      </c>
      <c r="CA406" s="436">
        <f t="shared" si="13"/>
        <v>0</v>
      </c>
    </row>
    <row r="407" spans="1:79" s="268" customFormat="1" ht="47.25">
      <c r="A407" s="269">
        <v>394</v>
      </c>
      <c r="B407" s="269" t="s">
        <v>862</v>
      </c>
      <c r="C407" s="269" t="s">
        <v>95</v>
      </c>
      <c r="D407" s="271" t="s">
        <v>863</v>
      </c>
      <c r="E407" s="272">
        <v>41058</v>
      </c>
      <c r="F407" s="238"/>
      <c r="G407" s="238"/>
      <c r="H407" s="272">
        <v>40909</v>
      </c>
      <c r="I407" s="272">
        <v>50405</v>
      </c>
      <c r="J407" s="269"/>
      <c r="K407" s="269" t="s">
        <v>1981</v>
      </c>
      <c r="L407" s="273"/>
      <c r="M407" s="238">
        <v>4.6150000000000002</v>
      </c>
      <c r="N407" s="269" t="s">
        <v>1982</v>
      </c>
      <c r="O407" s="269" t="s">
        <v>82</v>
      </c>
      <c r="P407" s="269" t="s">
        <v>1983</v>
      </c>
      <c r="Q407" s="269"/>
      <c r="R407" s="274">
        <v>1010301025</v>
      </c>
      <c r="S407" s="238">
        <v>438</v>
      </c>
      <c r="T407" s="269" t="s">
        <v>266</v>
      </c>
      <c r="U407" s="269">
        <v>300</v>
      </c>
      <c r="V407" s="275">
        <v>300</v>
      </c>
      <c r="W407" s="269">
        <v>0</v>
      </c>
      <c r="X407" s="276">
        <v>19360</v>
      </c>
      <c r="Y407" s="293"/>
      <c r="Z407" s="277">
        <v>3574.37</v>
      </c>
      <c r="AA407" s="277"/>
      <c r="AB407" s="278">
        <v>3574.37</v>
      </c>
      <c r="AC407" s="278">
        <v>3574.37</v>
      </c>
      <c r="AD407" s="278">
        <v>0</v>
      </c>
      <c r="AE407" s="278">
        <v>0</v>
      </c>
      <c r="AF407" s="278">
        <v>11.914566666666666</v>
      </c>
      <c r="AG407" s="278">
        <v>11.914566666666666</v>
      </c>
      <c r="AH407" s="278">
        <v>0</v>
      </c>
      <c r="AI407" s="279">
        <v>11.914566666666666</v>
      </c>
      <c r="AJ407" s="277"/>
      <c r="AK407" s="280" t="e">
        <v>#REF!</v>
      </c>
      <c r="AL407" s="280" t="e">
        <v>#REF!</v>
      </c>
      <c r="AM407" s="281">
        <v>0</v>
      </c>
      <c r="AN407" s="281">
        <v>0</v>
      </c>
      <c r="AO407" s="281">
        <v>0</v>
      </c>
      <c r="AP407" s="282">
        <v>0</v>
      </c>
      <c r="AQ407" s="282">
        <v>0</v>
      </c>
      <c r="AR407" s="282">
        <v>0</v>
      </c>
      <c r="AS407" s="282">
        <v>0</v>
      </c>
      <c r="AT407" s="282">
        <v>0</v>
      </c>
      <c r="AU407" s="282">
        <v>0</v>
      </c>
      <c r="AV407" s="282">
        <v>0</v>
      </c>
      <c r="AW407" s="282">
        <v>0</v>
      </c>
      <c r="AX407" s="282">
        <v>0</v>
      </c>
      <c r="AY407" s="282">
        <v>0</v>
      </c>
      <c r="AZ407" s="282">
        <v>0</v>
      </c>
      <c r="BA407" s="282">
        <v>0</v>
      </c>
      <c r="BB407" s="281">
        <v>0</v>
      </c>
      <c r="BC407" s="281">
        <v>0</v>
      </c>
      <c r="BD407" s="283"/>
      <c r="BE407" s="284">
        <v>0.02</v>
      </c>
      <c r="BF407" s="280">
        <v>0</v>
      </c>
      <c r="BG407" s="285"/>
      <c r="BH407" s="286"/>
      <c r="BI407" s="285"/>
      <c r="BJ407" s="280">
        <v>0</v>
      </c>
      <c r="BK407" s="280">
        <v>0</v>
      </c>
      <c r="BL407" s="283"/>
      <c r="BM407" s="287">
        <v>0</v>
      </c>
      <c r="BN407" s="280">
        <v>0</v>
      </c>
      <c r="BO407" s="280">
        <v>0</v>
      </c>
      <c r="BP407" s="280" t="e">
        <v>#REF!</v>
      </c>
      <c r="BQ407" s="288" t="e">
        <v>#REF!</v>
      </c>
      <c r="BR407" s="289"/>
      <c r="BS407" s="290" t="e">
        <v>#REF!</v>
      </c>
      <c r="BU407" s="304"/>
      <c r="BV407" s="291">
        <v>0</v>
      </c>
      <c r="BW407" s="292">
        <v>0</v>
      </c>
      <c r="BX407" s="238" t="s">
        <v>859</v>
      </c>
      <c r="BY407" s="435">
        <f t="shared" si="12"/>
        <v>1</v>
      </c>
      <c r="BZ407" s="435">
        <v>1</v>
      </c>
      <c r="CA407" s="436">
        <f t="shared" si="13"/>
        <v>0</v>
      </c>
    </row>
    <row r="408" spans="1:79" s="268" customFormat="1" ht="47.25">
      <c r="A408" s="269">
        <v>395</v>
      </c>
      <c r="B408" s="269" t="s">
        <v>862</v>
      </c>
      <c r="C408" s="269" t="s">
        <v>95</v>
      </c>
      <c r="D408" s="271" t="s">
        <v>863</v>
      </c>
      <c r="E408" s="272">
        <v>41058</v>
      </c>
      <c r="F408" s="238"/>
      <c r="G408" s="238"/>
      <c r="H408" s="272">
        <v>40909</v>
      </c>
      <c r="I408" s="272">
        <v>50405</v>
      </c>
      <c r="J408" s="269"/>
      <c r="K408" s="269" t="s">
        <v>1984</v>
      </c>
      <c r="L408" s="273"/>
      <c r="M408" s="238">
        <v>0.86399999999999999</v>
      </c>
      <c r="N408" s="269" t="s">
        <v>1985</v>
      </c>
      <c r="O408" s="269" t="s">
        <v>82</v>
      </c>
      <c r="P408" s="269" t="s">
        <v>1745</v>
      </c>
      <c r="Q408" s="269"/>
      <c r="R408" s="274">
        <v>1010301026</v>
      </c>
      <c r="S408" s="238">
        <v>439</v>
      </c>
      <c r="T408" s="269" t="s">
        <v>266</v>
      </c>
      <c r="U408" s="269">
        <v>300</v>
      </c>
      <c r="V408" s="275">
        <v>300</v>
      </c>
      <c r="W408" s="269">
        <v>0</v>
      </c>
      <c r="X408" s="276">
        <v>41275</v>
      </c>
      <c r="Y408" s="293"/>
      <c r="Z408" s="277">
        <v>914449.08</v>
      </c>
      <c r="AA408" s="277"/>
      <c r="AB408" s="278">
        <v>914449.08</v>
      </c>
      <c r="AC408" s="278">
        <v>914449.08</v>
      </c>
      <c r="AD408" s="278">
        <v>0</v>
      </c>
      <c r="AE408" s="278">
        <v>0</v>
      </c>
      <c r="AF408" s="278">
        <v>3048.1635999999999</v>
      </c>
      <c r="AG408" s="278">
        <v>3048.1635999999999</v>
      </c>
      <c r="AH408" s="278">
        <v>0</v>
      </c>
      <c r="AI408" s="279">
        <v>3048.1635999999999</v>
      </c>
      <c r="AJ408" s="277"/>
      <c r="AK408" s="280" t="e">
        <v>#REF!</v>
      </c>
      <c r="AL408" s="280" t="e">
        <v>#REF!</v>
      </c>
      <c r="AM408" s="281">
        <v>0</v>
      </c>
      <c r="AN408" s="281">
        <v>0</v>
      </c>
      <c r="AO408" s="281">
        <v>0</v>
      </c>
      <c r="AP408" s="282">
        <v>0</v>
      </c>
      <c r="AQ408" s="282">
        <v>0</v>
      </c>
      <c r="AR408" s="282">
        <v>0</v>
      </c>
      <c r="AS408" s="282">
        <v>0</v>
      </c>
      <c r="AT408" s="282">
        <v>0</v>
      </c>
      <c r="AU408" s="282">
        <v>0</v>
      </c>
      <c r="AV408" s="282">
        <v>0</v>
      </c>
      <c r="AW408" s="282">
        <v>0</v>
      </c>
      <c r="AX408" s="282">
        <v>0</v>
      </c>
      <c r="AY408" s="282">
        <v>0</v>
      </c>
      <c r="AZ408" s="282">
        <v>0</v>
      </c>
      <c r="BA408" s="282">
        <v>0</v>
      </c>
      <c r="BB408" s="281">
        <v>0</v>
      </c>
      <c r="BC408" s="281">
        <v>0</v>
      </c>
      <c r="BD408" s="283"/>
      <c r="BE408" s="284">
        <v>0.02</v>
      </c>
      <c r="BF408" s="280">
        <v>0</v>
      </c>
      <c r="BG408" s="285"/>
      <c r="BH408" s="286"/>
      <c r="BI408" s="285"/>
      <c r="BJ408" s="280">
        <v>0</v>
      </c>
      <c r="BK408" s="280">
        <v>0</v>
      </c>
      <c r="BL408" s="283"/>
      <c r="BM408" s="287">
        <v>0</v>
      </c>
      <c r="BN408" s="280">
        <v>0</v>
      </c>
      <c r="BO408" s="280">
        <v>0</v>
      </c>
      <c r="BP408" s="280" t="e">
        <v>#REF!</v>
      </c>
      <c r="BQ408" s="288" t="e">
        <v>#REF!</v>
      </c>
      <c r="BR408" s="289"/>
      <c r="BS408" s="290" t="e">
        <v>#REF!</v>
      </c>
      <c r="BU408" s="304"/>
      <c r="BV408" s="291">
        <v>0</v>
      </c>
      <c r="BW408" s="292">
        <v>0</v>
      </c>
      <c r="BX408" s="238" t="s">
        <v>859</v>
      </c>
      <c r="BY408" s="435">
        <f t="shared" si="12"/>
        <v>1</v>
      </c>
      <c r="BZ408" s="435">
        <v>1</v>
      </c>
      <c r="CA408" s="436">
        <f t="shared" si="13"/>
        <v>0</v>
      </c>
    </row>
    <row r="409" spans="1:79" s="268" customFormat="1" ht="47.25">
      <c r="A409" s="269">
        <v>396</v>
      </c>
      <c r="B409" s="269" t="s">
        <v>862</v>
      </c>
      <c r="C409" s="269" t="s">
        <v>95</v>
      </c>
      <c r="D409" s="271" t="s">
        <v>863</v>
      </c>
      <c r="E409" s="272">
        <v>41058</v>
      </c>
      <c r="F409" s="238"/>
      <c r="G409" s="238"/>
      <c r="H409" s="272">
        <v>40909</v>
      </c>
      <c r="I409" s="272">
        <v>50405</v>
      </c>
      <c r="J409" s="269"/>
      <c r="K409" s="269" t="s">
        <v>1986</v>
      </c>
      <c r="L409" s="273"/>
      <c r="M409" s="238">
        <v>0.56299999999999994</v>
      </c>
      <c r="N409" s="269" t="s">
        <v>1987</v>
      </c>
      <c r="O409" s="269" t="s">
        <v>82</v>
      </c>
      <c r="P409" s="269" t="s">
        <v>1988</v>
      </c>
      <c r="Q409" s="269"/>
      <c r="R409" s="274">
        <v>1010301027</v>
      </c>
      <c r="S409" s="238">
        <v>440</v>
      </c>
      <c r="T409" s="269" t="s">
        <v>266</v>
      </c>
      <c r="U409" s="269">
        <v>300</v>
      </c>
      <c r="V409" s="275">
        <v>300</v>
      </c>
      <c r="W409" s="269">
        <v>0</v>
      </c>
      <c r="X409" s="276">
        <v>18994</v>
      </c>
      <c r="Y409" s="293"/>
      <c r="Z409" s="277">
        <v>225176.36</v>
      </c>
      <c r="AA409" s="277"/>
      <c r="AB409" s="278">
        <v>225176.36</v>
      </c>
      <c r="AC409" s="278">
        <v>225176.36</v>
      </c>
      <c r="AD409" s="278">
        <v>0</v>
      </c>
      <c r="AE409" s="278">
        <v>0</v>
      </c>
      <c r="AF409" s="278">
        <v>750.58786666666663</v>
      </c>
      <c r="AG409" s="278">
        <v>750.58786666666663</v>
      </c>
      <c r="AH409" s="278">
        <v>0</v>
      </c>
      <c r="AI409" s="279">
        <v>750.58786666666663</v>
      </c>
      <c r="AJ409" s="277"/>
      <c r="AK409" s="280" t="e">
        <v>#REF!</v>
      </c>
      <c r="AL409" s="280" t="e">
        <v>#REF!</v>
      </c>
      <c r="AM409" s="281">
        <v>0</v>
      </c>
      <c r="AN409" s="281">
        <v>0</v>
      </c>
      <c r="AO409" s="281">
        <v>0</v>
      </c>
      <c r="AP409" s="282">
        <v>0</v>
      </c>
      <c r="AQ409" s="282">
        <v>0</v>
      </c>
      <c r="AR409" s="282">
        <v>0</v>
      </c>
      <c r="AS409" s="282">
        <v>0</v>
      </c>
      <c r="AT409" s="282">
        <v>0</v>
      </c>
      <c r="AU409" s="282">
        <v>0</v>
      </c>
      <c r="AV409" s="282">
        <v>0</v>
      </c>
      <c r="AW409" s="282">
        <v>0</v>
      </c>
      <c r="AX409" s="282">
        <v>0</v>
      </c>
      <c r="AY409" s="282">
        <v>0</v>
      </c>
      <c r="AZ409" s="282">
        <v>0</v>
      </c>
      <c r="BA409" s="282">
        <v>0</v>
      </c>
      <c r="BB409" s="281">
        <v>0</v>
      </c>
      <c r="BC409" s="281">
        <v>0</v>
      </c>
      <c r="BD409" s="283"/>
      <c r="BE409" s="284">
        <v>0.02</v>
      </c>
      <c r="BF409" s="280">
        <v>0</v>
      </c>
      <c r="BG409" s="285"/>
      <c r="BH409" s="286"/>
      <c r="BI409" s="285"/>
      <c r="BJ409" s="280">
        <v>0</v>
      </c>
      <c r="BK409" s="280">
        <v>0</v>
      </c>
      <c r="BL409" s="283"/>
      <c r="BM409" s="287">
        <v>0</v>
      </c>
      <c r="BN409" s="280">
        <v>0</v>
      </c>
      <c r="BO409" s="280">
        <v>0</v>
      </c>
      <c r="BP409" s="280" t="e">
        <v>#REF!</v>
      </c>
      <c r="BQ409" s="288" t="e">
        <v>#REF!</v>
      </c>
      <c r="BR409" s="289"/>
      <c r="BS409" s="290" t="e">
        <v>#REF!</v>
      </c>
      <c r="BU409" s="304"/>
      <c r="BV409" s="291">
        <v>0</v>
      </c>
      <c r="BW409" s="292">
        <v>0</v>
      </c>
      <c r="BX409" s="238" t="s">
        <v>859</v>
      </c>
      <c r="BY409" s="435">
        <f t="shared" si="12"/>
        <v>1</v>
      </c>
      <c r="BZ409" s="435">
        <v>1</v>
      </c>
      <c r="CA409" s="436">
        <f t="shared" si="13"/>
        <v>0</v>
      </c>
    </row>
    <row r="410" spans="1:79" s="268" customFormat="1" ht="47.25">
      <c r="A410" s="269">
        <v>397</v>
      </c>
      <c r="B410" s="269" t="s">
        <v>862</v>
      </c>
      <c r="C410" s="269" t="s">
        <v>95</v>
      </c>
      <c r="D410" s="271" t="s">
        <v>863</v>
      </c>
      <c r="E410" s="272">
        <v>41058</v>
      </c>
      <c r="F410" s="238"/>
      <c r="G410" s="238"/>
      <c r="H410" s="272">
        <v>40909</v>
      </c>
      <c r="I410" s="272">
        <v>50405</v>
      </c>
      <c r="J410" s="269"/>
      <c r="K410" s="269" t="s">
        <v>1989</v>
      </c>
      <c r="L410" s="273"/>
      <c r="M410" s="238">
        <v>0.90200000000000002</v>
      </c>
      <c r="N410" s="269" t="s">
        <v>1990</v>
      </c>
      <c r="O410" s="269" t="s">
        <v>82</v>
      </c>
      <c r="P410" s="269" t="s">
        <v>1991</v>
      </c>
      <c r="Q410" s="269"/>
      <c r="R410" s="274">
        <v>1010301028</v>
      </c>
      <c r="S410" s="238">
        <v>441</v>
      </c>
      <c r="T410" s="269" t="s">
        <v>266</v>
      </c>
      <c r="U410" s="269">
        <v>300</v>
      </c>
      <c r="V410" s="275">
        <v>300</v>
      </c>
      <c r="W410" s="269">
        <v>0</v>
      </c>
      <c r="X410" s="276">
        <v>19360</v>
      </c>
      <c r="Y410" s="293"/>
      <c r="Z410" s="277">
        <v>428813.84</v>
      </c>
      <c r="AA410" s="277"/>
      <c r="AB410" s="278">
        <v>428813.84</v>
      </c>
      <c r="AC410" s="278">
        <v>428813.84</v>
      </c>
      <c r="AD410" s="278">
        <v>0</v>
      </c>
      <c r="AE410" s="278">
        <v>0</v>
      </c>
      <c r="AF410" s="278">
        <v>1429.3794666666668</v>
      </c>
      <c r="AG410" s="278">
        <v>1429.3794666666668</v>
      </c>
      <c r="AH410" s="278">
        <v>0</v>
      </c>
      <c r="AI410" s="279">
        <v>1429.3794666666668</v>
      </c>
      <c r="AJ410" s="277"/>
      <c r="AK410" s="280" t="e">
        <v>#REF!</v>
      </c>
      <c r="AL410" s="280" t="e">
        <v>#REF!</v>
      </c>
      <c r="AM410" s="281">
        <v>0</v>
      </c>
      <c r="AN410" s="281">
        <v>0</v>
      </c>
      <c r="AO410" s="281">
        <v>0</v>
      </c>
      <c r="AP410" s="282">
        <v>0</v>
      </c>
      <c r="AQ410" s="282">
        <v>0</v>
      </c>
      <c r="AR410" s="282">
        <v>0</v>
      </c>
      <c r="AS410" s="282">
        <v>0</v>
      </c>
      <c r="AT410" s="282">
        <v>0</v>
      </c>
      <c r="AU410" s="282">
        <v>0</v>
      </c>
      <c r="AV410" s="282">
        <v>0</v>
      </c>
      <c r="AW410" s="282">
        <v>0</v>
      </c>
      <c r="AX410" s="282">
        <v>0</v>
      </c>
      <c r="AY410" s="282">
        <v>0</v>
      </c>
      <c r="AZ410" s="282">
        <v>0</v>
      </c>
      <c r="BA410" s="282">
        <v>0</v>
      </c>
      <c r="BB410" s="281">
        <v>0</v>
      </c>
      <c r="BC410" s="281">
        <v>0</v>
      </c>
      <c r="BD410" s="283"/>
      <c r="BE410" s="284">
        <v>0.02</v>
      </c>
      <c r="BF410" s="280">
        <v>0</v>
      </c>
      <c r="BG410" s="285"/>
      <c r="BH410" s="286"/>
      <c r="BI410" s="285"/>
      <c r="BJ410" s="280">
        <v>0</v>
      </c>
      <c r="BK410" s="280">
        <v>0</v>
      </c>
      <c r="BL410" s="283"/>
      <c r="BM410" s="287">
        <v>0</v>
      </c>
      <c r="BN410" s="280">
        <v>0</v>
      </c>
      <c r="BO410" s="280">
        <v>0</v>
      </c>
      <c r="BP410" s="280" t="e">
        <v>#REF!</v>
      </c>
      <c r="BQ410" s="288" t="e">
        <v>#REF!</v>
      </c>
      <c r="BR410" s="289"/>
      <c r="BS410" s="290" t="e">
        <v>#REF!</v>
      </c>
      <c r="BU410" s="304"/>
      <c r="BV410" s="291">
        <v>0</v>
      </c>
      <c r="BW410" s="292">
        <v>0</v>
      </c>
      <c r="BX410" s="238" t="s">
        <v>859</v>
      </c>
      <c r="BY410" s="435">
        <f t="shared" si="12"/>
        <v>1</v>
      </c>
      <c r="BZ410" s="435">
        <v>1</v>
      </c>
      <c r="CA410" s="436">
        <f t="shared" si="13"/>
        <v>0</v>
      </c>
    </row>
    <row r="411" spans="1:79" s="268" customFormat="1" ht="47.25">
      <c r="A411" s="269">
        <v>398</v>
      </c>
      <c r="B411" s="269" t="s">
        <v>862</v>
      </c>
      <c r="C411" s="269" t="s">
        <v>95</v>
      </c>
      <c r="D411" s="271" t="s">
        <v>863</v>
      </c>
      <c r="E411" s="272">
        <v>41058</v>
      </c>
      <c r="F411" s="238"/>
      <c r="G411" s="238"/>
      <c r="H411" s="272">
        <v>40909</v>
      </c>
      <c r="I411" s="272">
        <v>50405</v>
      </c>
      <c r="J411" s="269"/>
      <c r="K411" s="269" t="s">
        <v>1992</v>
      </c>
      <c r="L411" s="273"/>
      <c r="M411" s="238">
        <v>0.80449999999999999</v>
      </c>
      <c r="N411" s="269" t="s">
        <v>1993</v>
      </c>
      <c r="O411" s="269" t="s">
        <v>82</v>
      </c>
      <c r="P411" s="269" t="s">
        <v>1994</v>
      </c>
      <c r="Q411" s="269"/>
      <c r="R411" s="274">
        <v>1010301029</v>
      </c>
      <c r="S411" s="238">
        <v>442</v>
      </c>
      <c r="T411" s="269" t="s">
        <v>266</v>
      </c>
      <c r="U411" s="269">
        <v>300</v>
      </c>
      <c r="V411" s="275">
        <v>300</v>
      </c>
      <c r="W411" s="269">
        <v>0</v>
      </c>
      <c r="X411" s="276">
        <v>19360</v>
      </c>
      <c r="Y411" s="293"/>
      <c r="Z411" s="277">
        <v>662511.31999999995</v>
      </c>
      <c r="AA411" s="277"/>
      <c r="AB411" s="278">
        <v>662511.31999999995</v>
      </c>
      <c r="AC411" s="278">
        <v>662511.31999999995</v>
      </c>
      <c r="AD411" s="278">
        <v>0</v>
      </c>
      <c r="AE411" s="278">
        <v>0</v>
      </c>
      <c r="AF411" s="278">
        <v>2208.3710666666666</v>
      </c>
      <c r="AG411" s="278">
        <v>2208.3710666666666</v>
      </c>
      <c r="AH411" s="278">
        <v>0</v>
      </c>
      <c r="AI411" s="279">
        <v>2208.3710666666666</v>
      </c>
      <c r="AJ411" s="277"/>
      <c r="AK411" s="280" t="e">
        <v>#REF!</v>
      </c>
      <c r="AL411" s="280" t="e">
        <v>#REF!</v>
      </c>
      <c r="AM411" s="281">
        <v>0</v>
      </c>
      <c r="AN411" s="281">
        <v>0</v>
      </c>
      <c r="AO411" s="281">
        <v>0</v>
      </c>
      <c r="AP411" s="282">
        <v>0</v>
      </c>
      <c r="AQ411" s="282">
        <v>0</v>
      </c>
      <c r="AR411" s="282">
        <v>0</v>
      </c>
      <c r="AS411" s="282">
        <v>0</v>
      </c>
      <c r="AT411" s="282">
        <v>0</v>
      </c>
      <c r="AU411" s="282">
        <v>0</v>
      </c>
      <c r="AV411" s="282">
        <v>0</v>
      </c>
      <c r="AW411" s="282">
        <v>0</v>
      </c>
      <c r="AX411" s="282">
        <v>0</v>
      </c>
      <c r="AY411" s="282">
        <v>0</v>
      </c>
      <c r="AZ411" s="282">
        <v>0</v>
      </c>
      <c r="BA411" s="282">
        <v>0</v>
      </c>
      <c r="BB411" s="281">
        <v>0</v>
      </c>
      <c r="BC411" s="281">
        <v>0</v>
      </c>
      <c r="BD411" s="283"/>
      <c r="BE411" s="284">
        <v>0.02</v>
      </c>
      <c r="BF411" s="280">
        <v>0</v>
      </c>
      <c r="BG411" s="285"/>
      <c r="BH411" s="286"/>
      <c r="BI411" s="285"/>
      <c r="BJ411" s="280">
        <v>0</v>
      </c>
      <c r="BK411" s="280">
        <v>0</v>
      </c>
      <c r="BL411" s="283"/>
      <c r="BM411" s="287">
        <v>0</v>
      </c>
      <c r="BN411" s="280">
        <v>0</v>
      </c>
      <c r="BO411" s="280">
        <v>0</v>
      </c>
      <c r="BP411" s="280" t="e">
        <v>#REF!</v>
      </c>
      <c r="BQ411" s="288" t="e">
        <v>#REF!</v>
      </c>
      <c r="BR411" s="289"/>
      <c r="BS411" s="290" t="e">
        <v>#REF!</v>
      </c>
      <c r="BU411" s="304"/>
      <c r="BV411" s="291">
        <v>0</v>
      </c>
      <c r="BW411" s="292">
        <v>0</v>
      </c>
      <c r="BX411" s="238" t="s">
        <v>859</v>
      </c>
      <c r="BY411" s="435">
        <f t="shared" si="12"/>
        <v>1</v>
      </c>
      <c r="BZ411" s="435">
        <v>1</v>
      </c>
      <c r="CA411" s="436">
        <f t="shared" si="13"/>
        <v>0</v>
      </c>
    </row>
    <row r="412" spans="1:79" s="268" customFormat="1" ht="47.25">
      <c r="A412" s="269">
        <v>399</v>
      </c>
      <c r="B412" s="269" t="s">
        <v>862</v>
      </c>
      <c r="C412" s="269" t="s">
        <v>95</v>
      </c>
      <c r="D412" s="271" t="s">
        <v>863</v>
      </c>
      <c r="E412" s="272">
        <v>41058</v>
      </c>
      <c r="F412" s="238"/>
      <c r="G412" s="238"/>
      <c r="H412" s="272">
        <v>40909</v>
      </c>
      <c r="I412" s="272">
        <v>50405</v>
      </c>
      <c r="J412" s="269"/>
      <c r="K412" s="269" t="s">
        <v>1995</v>
      </c>
      <c r="L412" s="273"/>
      <c r="M412" s="238">
        <v>0.28999999999999998</v>
      </c>
      <c r="N412" s="269" t="s">
        <v>1996</v>
      </c>
      <c r="O412" s="269" t="s">
        <v>82</v>
      </c>
      <c r="P412" s="269" t="s">
        <v>1997</v>
      </c>
      <c r="Q412" s="269"/>
      <c r="R412" s="274">
        <v>1010301030</v>
      </c>
      <c r="S412" s="238">
        <v>443</v>
      </c>
      <c r="T412" s="269" t="s">
        <v>266</v>
      </c>
      <c r="U412" s="269">
        <v>300</v>
      </c>
      <c r="V412" s="275">
        <v>300</v>
      </c>
      <c r="W412" s="269">
        <v>0</v>
      </c>
      <c r="X412" s="276">
        <v>19725</v>
      </c>
      <c r="Y412" s="293"/>
      <c r="Z412" s="277">
        <v>372713.91</v>
      </c>
      <c r="AA412" s="277"/>
      <c r="AB412" s="278">
        <v>372713.91</v>
      </c>
      <c r="AC412" s="278">
        <v>372713.91</v>
      </c>
      <c r="AD412" s="278">
        <v>0</v>
      </c>
      <c r="AE412" s="278">
        <v>0</v>
      </c>
      <c r="AF412" s="278">
        <v>1242.3797</v>
      </c>
      <c r="AG412" s="278">
        <v>1242.3797</v>
      </c>
      <c r="AH412" s="278">
        <v>0</v>
      </c>
      <c r="AI412" s="279">
        <v>1242.3797</v>
      </c>
      <c r="AJ412" s="277"/>
      <c r="AK412" s="280" t="e">
        <v>#REF!</v>
      </c>
      <c r="AL412" s="280" t="e">
        <v>#REF!</v>
      </c>
      <c r="AM412" s="281">
        <v>0</v>
      </c>
      <c r="AN412" s="281">
        <v>0</v>
      </c>
      <c r="AO412" s="281">
        <v>0</v>
      </c>
      <c r="AP412" s="282">
        <v>0</v>
      </c>
      <c r="AQ412" s="282">
        <v>0</v>
      </c>
      <c r="AR412" s="282">
        <v>0</v>
      </c>
      <c r="AS412" s="282">
        <v>0</v>
      </c>
      <c r="AT412" s="282">
        <v>0</v>
      </c>
      <c r="AU412" s="282">
        <v>0</v>
      </c>
      <c r="AV412" s="282">
        <v>0</v>
      </c>
      <c r="AW412" s="282">
        <v>0</v>
      </c>
      <c r="AX412" s="282">
        <v>0</v>
      </c>
      <c r="AY412" s="282">
        <v>0</v>
      </c>
      <c r="AZ412" s="282">
        <v>0</v>
      </c>
      <c r="BA412" s="282">
        <v>0</v>
      </c>
      <c r="BB412" s="281">
        <v>0</v>
      </c>
      <c r="BC412" s="281">
        <v>0</v>
      </c>
      <c r="BD412" s="283"/>
      <c r="BE412" s="284">
        <v>0.02</v>
      </c>
      <c r="BF412" s="280">
        <v>0</v>
      </c>
      <c r="BG412" s="285"/>
      <c r="BH412" s="286"/>
      <c r="BI412" s="285"/>
      <c r="BJ412" s="280">
        <v>0</v>
      </c>
      <c r="BK412" s="280">
        <v>0</v>
      </c>
      <c r="BL412" s="283"/>
      <c r="BM412" s="287">
        <v>0</v>
      </c>
      <c r="BN412" s="280">
        <v>0</v>
      </c>
      <c r="BO412" s="280">
        <v>0</v>
      </c>
      <c r="BP412" s="280" t="e">
        <v>#REF!</v>
      </c>
      <c r="BQ412" s="288" t="e">
        <v>#REF!</v>
      </c>
      <c r="BR412" s="289"/>
      <c r="BS412" s="290" t="e">
        <v>#REF!</v>
      </c>
      <c r="BU412" s="304"/>
      <c r="BV412" s="291">
        <v>0</v>
      </c>
      <c r="BW412" s="292">
        <v>0</v>
      </c>
      <c r="BX412" s="238" t="s">
        <v>859</v>
      </c>
      <c r="BY412" s="435">
        <f t="shared" si="12"/>
        <v>1</v>
      </c>
      <c r="BZ412" s="435">
        <v>1</v>
      </c>
      <c r="CA412" s="436">
        <f t="shared" si="13"/>
        <v>0</v>
      </c>
    </row>
    <row r="413" spans="1:79" s="268" customFormat="1" ht="47.25">
      <c r="A413" s="269">
        <v>400</v>
      </c>
      <c r="B413" s="269" t="s">
        <v>862</v>
      </c>
      <c r="C413" s="269" t="s">
        <v>95</v>
      </c>
      <c r="D413" s="271" t="s">
        <v>863</v>
      </c>
      <c r="E413" s="272">
        <v>41058</v>
      </c>
      <c r="F413" s="238"/>
      <c r="G413" s="238"/>
      <c r="H413" s="272">
        <v>40909</v>
      </c>
      <c r="I413" s="272">
        <v>50405</v>
      </c>
      <c r="J413" s="269"/>
      <c r="K413" s="269" t="s">
        <v>1998</v>
      </c>
      <c r="L413" s="273"/>
      <c r="M413" s="238">
        <v>0.93899999999999995</v>
      </c>
      <c r="N413" s="269" t="s">
        <v>1999</v>
      </c>
      <c r="O413" s="269" t="s">
        <v>82</v>
      </c>
      <c r="P413" s="269" t="s">
        <v>2000</v>
      </c>
      <c r="Q413" s="269"/>
      <c r="R413" s="274">
        <v>1010301031</v>
      </c>
      <c r="S413" s="238">
        <v>444</v>
      </c>
      <c r="T413" s="269" t="s">
        <v>266</v>
      </c>
      <c r="U413" s="269">
        <v>300</v>
      </c>
      <c r="V413" s="275">
        <v>300</v>
      </c>
      <c r="W413" s="269">
        <v>0</v>
      </c>
      <c r="X413" s="276">
        <v>36831</v>
      </c>
      <c r="Y413" s="293"/>
      <c r="Z413" s="277">
        <v>150403.82999999999</v>
      </c>
      <c r="AA413" s="277"/>
      <c r="AB413" s="278">
        <v>150403.82999999999</v>
      </c>
      <c r="AC413" s="278">
        <v>113878.69470000001</v>
      </c>
      <c r="AD413" s="278">
        <v>36525.13529999998</v>
      </c>
      <c r="AE413" s="278">
        <v>30508.982099999979</v>
      </c>
      <c r="AF413" s="278">
        <v>501.34609999999998</v>
      </c>
      <c r="AG413" s="278">
        <v>501.34609999999998</v>
      </c>
      <c r="AH413" s="278">
        <v>0</v>
      </c>
      <c r="AI413" s="279">
        <v>501.34609999999998</v>
      </c>
      <c r="AJ413" s="277"/>
      <c r="AK413" s="280" t="e">
        <v>#REF!</v>
      </c>
      <c r="AL413" s="280" t="e">
        <v>#REF!</v>
      </c>
      <c r="AM413" s="281">
        <v>6016.1531999999997</v>
      </c>
      <c r="AN413" s="281">
        <v>6016.1531999999997</v>
      </c>
      <c r="AO413" s="281">
        <v>36525.13529999998</v>
      </c>
      <c r="AP413" s="282">
        <v>36023.789199999977</v>
      </c>
      <c r="AQ413" s="282">
        <v>35522.443099999975</v>
      </c>
      <c r="AR413" s="282">
        <v>35021.096999999972</v>
      </c>
      <c r="AS413" s="282">
        <v>34519.75089999997</v>
      </c>
      <c r="AT413" s="282">
        <v>34018.404799999968</v>
      </c>
      <c r="AU413" s="282">
        <v>33517.058699999965</v>
      </c>
      <c r="AV413" s="282">
        <v>33015.712599999963</v>
      </c>
      <c r="AW413" s="282">
        <v>32514.366499999964</v>
      </c>
      <c r="AX413" s="282">
        <v>32013.020399999965</v>
      </c>
      <c r="AY413" s="282">
        <v>31511.674299999966</v>
      </c>
      <c r="AZ413" s="282">
        <v>31010.328199999967</v>
      </c>
      <c r="BA413" s="282">
        <v>30508.982099999968</v>
      </c>
      <c r="BB413" s="281">
        <v>33517.058699999965</v>
      </c>
      <c r="BC413" s="281">
        <v>33517.05869999998</v>
      </c>
      <c r="BD413" s="283"/>
      <c r="BE413" s="284">
        <v>0.02</v>
      </c>
      <c r="BF413" s="280">
        <v>0</v>
      </c>
      <c r="BG413" s="285"/>
      <c r="BH413" s="286"/>
      <c r="BI413" s="285"/>
      <c r="BJ413" s="280">
        <v>0</v>
      </c>
      <c r="BK413" s="280">
        <v>0</v>
      </c>
      <c r="BL413" s="283"/>
      <c r="BM413" s="287">
        <v>0</v>
      </c>
      <c r="BN413" s="280">
        <v>0</v>
      </c>
      <c r="BO413" s="280">
        <v>0</v>
      </c>
      <c r="BP413" s="280" t="e">
        <v>#REF!</v>
      </c>
      <c r="BQ413" s="288" t="e">
        <v>#REF!</v>
      </c>
      <c r="BR413" s="289"/>
      <c r="BS413" s="290" t="e">
        <v>#REF!</v>
      </c>
      <c r="BU413" s="297">
        <v>6016.2</v>
      </c>
      <c r="BV413" s="291">
        <v>4.680000000007567E-2</v>
      </c>
      <c r="BW413" s="292">
        <v>0</v>
      </c>
      <c r="BX413" s="238" t="s">
        <v>859</v>
      </c>
      <c r="BY413" s="435">
        <f t="shared" si="12"/>
        <v>0.75715289098688521</v>
      </c>
      <c r="BZ413" s="435">
        <v>0.79715289098688524</v>
      </c>
      <c r="CA413" s="436">
        <f t="shared" si="13"/>
        <v>4.0000000000000036E-2</v>
      </c>
    </row>
    <row r="414" spans="1:79" s="268" customFormat="1" ht="31.5">
      <c r="A414" s="269">
        <v>401</v>
      </c>
      <c r="B414" s="269" t="s">
        <v>862</v>
      </c>
      <c r="C414" s="269" t="s">
        <v>95</v>
      </c>
      <c r="D414" s="271" t="s">
        <v>863</v>
      </c>
      <c r="E414" s="272">
        <v>41058</v>
      </c>
      <c r="F414" s="238"/>
      <c r="G414" s="238"/>
      <c r="H414" s="272">
        <v>40909</v>
      </c>
      <c r="I414" s="272">
        <v>50405</v>
      </c>
      <c r="J414" s="269"/>
      <c r="K414" s="269" t="s">
        <v>2001</v>
      </c>
      <c r="L414" s="302"/>
      <c r="M414" s="238">
        <v>0.11799999999999999</v>
      </c>
      <c r="N414" s="269" t="s">
        <v>2002</v>
      </c>
      <c r="O414" s="269" t="s">
        <v>82</v>
      </c>
      <c r="P414" s="269" t="s">
        <v>2003</v>
      </c>
      <c r="Q414" s="269"/>
      <c r="R414" s="274">
        <v>1010301032</v>
      </c>
      <c r="S414" s="238">
        <v>445</v>
      </c>
      <c r="T414" s="269" t="s">
        <v>131</v>
      </c>
      <c r="U414" s="269">
        <v>361</v>
      </c>
      <c r="V414" s="275">
        <v>361</v>
      </c>
      <c r="W414" s="269">
        <v>0</v>
      </c>
      <c r="X414" s="276">
        <v>31747</v>
      </c>
      <c r="Y414" s="293"/>
      <c r="Z414" s="277">
        <v>76306.14</v>
      </c>
      <c r="AA414" s="277"/>
      <c r="AB414" s="278">
        <v>76306.14</v>
      </c>
      <c r="AC414" s="278">
        <v>53610.647423822717</v>
      </c>
      <c r="AD414" s="278">
        <v>22695.492576177283</v>
      </c>
      <c r="AE414" s="278">
        <v>20159.000387811633</v>
      </c>
      <c r="AF414" s="278">
        <v>211.37434903047091</v>
      </c>
      <c r="AG414" s="278">
        <v>211.37434903047091</v>
      </c>
      <c r="AH414" s="278">
        <v>0</v>
      </c>
      <c r="AI414" s="279">
        <v>211.37434903047091</v>
      </c>
      <c r="AJ414" s="277"/>
      <c r="AK414" s="280" t="e">
        <v>#REF!</v>
      </c>
      <c r="AL414" s="280" t="e">
        <v>#REF!</v>
      </c>
      <c r="AM414" s="281">
        <v>2536.4921883656507</v>
      </c>
      <c r="AN414" s="281">
        <v>2536.4921883656507</v>
      </c>
      <c r="AO414" s="281">
        <v>22695.492576177283</v>
      </c>
      <c r="AP414" s="282">
        <v>22484.118227146813</v>
      </c>
      <c r="AQ414" s="282">
        <v>22272.743878116344</v>
      </c>
      <c r="AR414" s="282">
        <v>22061.369529085874</v>
      </c>
      <c r="AS414" s="282">
        <v>21849.995180055404</v>
      </c>
      <c r="AT414" s="282">
        <v>21638.620831024935</v>
      </c>
      <c r="AU414" s="282">
        <v>21427.246481994465</v>
      </c>
      <c r="AV414" s="282">
        <v>21215.872132963996</v>
      </c>
      <c r="AW414" s="282">
        <v>21004.497783933526</v>
      </c>
      <c r="AX414" s="282">
        <v>20793.123434903056</v>
      </c>
      <c r="AY414" s="282">
        <v>20581.749085872587</v>
      </c>
      <c r="AZ414" s="282">
        <v>20370.374736842117</v>
      </c>
      <c r="BA414" s="282">
        <v>20159.000387811648</v>
      </c>
      <c r="BB414" s="281">
        <v>21427.246481994465</v>
      </c>
      <c r="BC414" s="281">
        <v>21427.246481994458</v>
      </c>
      <c r="BD414" s="283"/>
      <c r="BE414" s="284">
        <v>0.02</v>
      </c>
      <c r="BF414" s="280">
        <v>0</v>
      </c>
      <c r="BG414" s="285"/>
      <c r="BH414" s="286"/>
      <c r="BI414" s="285"/>
      <c r="BJ414" s="280">
        <v>0</v>
      </c>
      <c r="BK414" s="280">
        <v>0</v>
      </c>
      <c r="BL414" s="283"/>
      <c r="BM414" s="287">
        <v>0</v>
      </c>
      <c r="BN414" s="280">
        <v>0</v>
      </c>
      <c r="BO414" s="280">
        <v>0</v>
      </c>
      <c r="BP414" s="280" t="e">
        <v>#REF!</v>
      </c>
      <c r="BQ414" s="288" t="e">
        <v>#REF!</v>
      </c>
      <c r="BR414" s="289"/>
      <c r="BS414" s="290" t="e">
        <v>#REF!</v>
      </c>
      <c r="BU414" s="297">
        <v>2536.44</v>
      </c>
      <c r="BV414" s="291">
        <v>-5.2188365650636115E-2</v>
      </c>
      <c r="BW414" s="292">
        <v>0</v>
      </c>
      <c r="BX414" s="238" t="s">
        <v>859</v>
      </c>
      <c r="BY414" s="435">
        <f t="shared" si="12"/>
        <v>0.70257317987546897</v>
      </c>
      <c r="BZ414" s="435">
        <v>0.73581417710538588</v>
      </c>
      <c r="CA414" s="436">
        <f t="shared" si="13"/>
        <v>3.3240997229916913E-2</v>
      </c>
    </row>
    <row r="415" spans="1:79" s="268" customFormat="1" ht="47.25">
      <c r="A415" s="269">
        <v>402</v>
      </c>
      <c r="B415" s="269" t="s">
        <v>862</v>
      </c>
      <c r="C415" s="269" t="s">
        <v>95</v>
      </c>
      <c r="D415" s="271" t="s">
        <v>863</v>
      </c>
      <c r="E415" s="272">
        <v>41058</v>
      </c>
      <c r="F415" s="238"/>
      <c r="G415" s="238"/>
      <c r="H415" s="272">
        <v>40909</v>
      </c>
      <c r="I415" s="272">
        <v>50405</v>
      </c>
      <c r="J415" s="269"/>
      <c r="K415" s="269" t="s">
        <v>2004</v>
      </c>
      <c r="L415" s="273"/>
      <c r="M415" s="238">
        <v>1.361</v>
      </c>
      <c r="N415" s="269" t="s">
        <v>2005</v>
      </c>
      <c r="O415" s="269" t="s">
        <v>82</v>
      </c>
      <c r="P415" s="269" t="s">
        <v>2006</v>
      </c>
      <c r="Q415" s="269"/>
      <c r="R415" s="274">
        <v>1010301033</v>
      </c>
      <c r="S415" s="238">
        <v>446</v>
      </c>
      <c r="T415" s="269" t="s">
        <v>266</v>
      </c>
      <c r="U415" s="269">
        <v>300</v>
      </c>
      <c r="V415" s="275">
        <v>300</v>
      </c>
      <c r="W415" s="269">
        <v>0</v>
      </c>
      <c r="X415" s="276">
        <v>36831</v>
      </c>
      <c r="Y415" s="293"/>
      <c r="Z415" s="277">
        <v>149226.67000000001</v>
      </c>
      <c r="AA415" s="277"/>
      <c r="AB415" s="278">
        <v>149226.67000000001</v>
      </c>
      <c r="AC415" s="278">
        <v>112987.00720000002</v>
      </c>
      <c r="AD415" s="278">
        <v>36239.662799999991</v>
      </c>
      <c r="AE415" s="278">
        <v>30270.59599999999</v>
      </c>
      <c r="AF415" s="278">
        <v>497.42223333333339</v>
      </c>
      <c r="AG415" s="278">
        <v>497.42223333333339</v>
      </c>
      <c r="AH415" s="278">
        <v>0</v>
      </c>
      <c r="AI415" s="279">
        <v>497.42223333333339</v>
      </c>
      <c r="AJ415" s="277"/>
      <c r="AK415" s="280" t="e">
        <v>#REF!</v>
      </c>
      <c r="AL415" s="280" t="e">
        <v>#REF!</v>
      </c>
      <c r="AM415" s="281">
        <v>5969.0668000000005</v>
      </c>
      <c r="AN415" s="281">
        <v>5969.0668000000005</v>
      </c>
      <c r="AO415" s="281">
        <v>36239.662799999991</v>
      </c>
      <c r="AP415" s="282">
        <v>35742.24056666666</v>
      </c>
      <c r="AQ415" s="282">
        <v>35244.818333333329</v>
      </c>
      <c r="AR415" s="282">
        <v>34747.396099999998</v>
      </c>
      <c r="AS415" s="282">
        <v>34249.973866666667</v>
      </c>
      <c r="AT415" s="282">
        <v>33752.551633333336</v>
      </c>
      <c r="AU415" s="282">
        <v>33255.129400000005</v>
      </c>
      <c r="AV415" s="282">
        <v>32757.707166666671</v>
      </c>
      <c r="AW415" s="282">
        <v>32260.284933333336</v>
      </c>
      <c r="AX415" s="282">
        <v>31762.862700000001</v>
      </c>
      <c r="AY415" s="282">
        <v>31265.440466666667</v>
      </c>
      <c r="AZ415" s="282">
        <v>30768.018233333332</v>
      </c>
      <c r="BA415" s="282">
        <v>30270.595999999998</v>
      </c>
      <c r="BB415" s="281">
        <v>33255.129399999998</v>
      </c>
      <c r="BC415" s="281">
        <v>33255.129399999991</v>
      </c>
      <c r="BD415" s="283"/>
      <c r="BE415" s="284">
        <v>0.02</v>
      </c>
      <c r="BF415" s="280">
        <v>0</v>
      </c>
      <c r="BG415" s="285"/>
      <c r="BH415" s="286"/>
      <c r="BI415" s="285"/>
      <c r="BJ415" s="280">
        <v>0</v>
      </c>
      <c r="BK415" s="280">
        <v>0</v>
      </c>
      <c r="BL415" s="283"/>
      <c r="BM415" s="287">
        <v>0</v>
      </c>
      <c r="BN415" s="280">
        <v>0</v>
      </c>
      <c r="BO415" s="280">
        <v>0</v>
      </c>
      <c r="BP415" s="280" t="e">
        <v>#REF!</v>
      </c>
      <c r="BQ415" s="288" t="e">
        <v>#REF!</v>
      </c>
      <c r="BR415" s="289"/>
      <c r="BS415" s="290" t="e">
        <v>#REF!</v>
      </c>
      <c r="BU415" s="297">
        <v>5969.04</v>
      </c>
      <c r="BV415" s="291">
        <v>-2.6800000000548607E-2</v>
      </c>
      <c r="BW415" s="292">
        <v>0</v>
      </c>
      <c r="BX415" s="238" t="s">
        <v>859</v>
      </c>
      <c r="BY415" s="435">
        <f t="shared" si="12"/>
        <v>0.75715022790497177</v>
      </c>
      <c r="BZ415" s="435">
        <v>0.79715022790497181</v>
      </c>
      <c r="CA415" s="436">
        <f t="shared" si="13"/>
        <v>4.0000000000000036E-2</v>
      </c>
    </row>
    <row r="416" spans="1:79" s="268" customFormat="1" ht="47.25">
      <c r="A416" s="269">
        <v>403</v>
      </c>
      <c r="B416" s="269" t="s">
        <v>862</v>
      </c>
      <c r="C416" s="269" t="s">
        <v>95</v>
      </c>
      <c r="D416" s="271" t="s">
        <v>863</v>
      </c>
      <c r="E416" s="272">
        <v>41058</v>
      </c>
      <c r="F416" s="238"/>
      <c r="G416" s="238"/>
      <c r="H416" s="272">
        <v>40909</v>
      </c>
      <c r="I416" s="272">
        <v>50405</v>
      </c>
      <c r="J416" s="269"/>
      <c r="K416" s="269" t="s">
        <v>2007</v>
      </c>
      <c r="L416" s="273"/>
      <c r="M416" s="238">
        <v>1.72</v>
      </c>
      <c r="N416" s="269" t="s">
        <v>2008</v>
      </c>
      <c r="O416" s="269" t="s">
        <v>82</v>
      </c>
      <c r="P416" s="269" t="s">
        <v>2009</v>
      </c>
      <c r="Q416" s="269"/>
      <c r="R416" s="274">
        <v>1010301036</v>
      </c>
      <c r="S416" s="238">
        <v>447</v>
      </c>
      <c r="T416" s="269" t="s">
        <v>168</v>
      </c>
      <c r="U416" s="269">
        <v>180</v>
      </c>
      <c r="V416" s="275">
        <v>180</v>
      </c>
      <c r="W416" s="269">
        <v>0</v>
      </c>
      <c r="X416" s="276">
        <v>42734</v>
      </c>
      <c r="Y416" s="293"/>
      <c r="Z416" s="277">
        <v>549320.43000000005</v>
      </c>
      <c r="AA416" s="277"/>
      <c r="AB416" s="278">
        <v>549320.43000000005</v>
      </c>
      <c r="AC416" s="278">
        <v>443370.33600000007</v>
      </c>
      <c r="AD416" s="278">
        <v>105950.09399999998</v>
      </c>
      <c r="AE416" s="278">
        <v>69328.731999999989</v>
      </c>
      <c r="AF416" s="278">
        <v>3051.7801666666669</v>
      </c>
      <c r="AG416" s="278">
        <v>3051.7801666666669</v>
      </c>
      <c r="AH416" s="278">
        <v>0</v>
      </c>
      <c r="AI416" s="279">
        <v>3051.7801666666669</v>
      </c>
      <c r="AJ416" s="277"/>
      <c r="AK416" s="280" t="e">
        <v>#REF!</v>
      </c>
      <c r="AL416" s="280" t="e">
        <v>#REF!</v>
      </c>
      <c r="AM416" s="281">
        <v>36621.362000000001</v>
      </c>
      <c r="AN416" s="281">
        <v>36621.362000000001</v>
      </c>
      <c r="AO416" s="281">
        <v>105950.09399999998</v>
      </c>
      <c r="AP416" s="282">
        <v>102898.31383333332</v>
      </c>
      <c r="AQ416" s="282">
        <v>99846.533666666655</v>
      </c>
      <c r="AR416" s="282">
        <v>96794.753499999992</v>
      </c>
      <c r="AS416" s="282">
        <v>93742.973333333328</v>
      </c>
      <c r="AT416" s="282">
        <v>90691.193166666664</v>
      </c>
      <c r="AU416" s="282">
        <v>87639.413</v>
      </c>
      <c r="AV416" s="282">
        <v>84587.632833333337</v>
      </c>
      <c r="AW416" s="282">
        <v>81535.852666666673</v>
      </c>
      <c r="AX416" s="282">
        <v>78484.072500000009</v>
      </c>
      <c r="AY416" s="282">
        <v>75432.292333333346</v>
      </c>
      <c r="AZ416" s="282">
        <v>72380.512166666682</v>
      </c>
      <c r="BA416" s="282">
        <v>69328.732000000018</v>
      </c>
      <c r="BB416" s="281">
        <v>87639.412999999971</v>
      </c>
      <c r="BC416" s="281">
        <v>87639.412999999986</v>
      </c>
      <c r="BD416" s="283"/>
      <c r="BE416" s="284">
        <v>0.02</v>
      </c>
      <c r="BF416" s="280">
        <v>0</v>
      </c>
      <c r="BG416" s="285"/>
      <c r="BH416" s="286"/>
      <c r="BI416" s="285"/>
      <c r="BJ416" s="280">
        <v>0</v>
      </c>
      <c r="BK416" s="280">
        <v>0</v>
      </c>
      <c r="BL416" s="283"/>
      <c r="BM416" s="287">
        <v>0</v>
      </c>
      <c r="BN416" s="280">
        <v>0</v>
      </c>
      <c r="BO416" s="280">
        <v>0</v>
      </c>
      <c r="BP416" s="280" t="e">
        <v>#REF!</v>
      </c>
      <c r="BQ416" s="288" t="e">
        <v>#REF!</v>
      </c>
      <c r="BR416" s="289"/>
      <c r="BS416" s="290" t="e">
        <v>#REF!</v>
      </c>
      <c r="BU416" s="297">
        <v>36621.360000000001</v>
      </c>
      <c r="BV416" s="291">
        <v>-2.0000000004074536E-3</v>
      </c>
      <c r="BW416" s="292">
        <v>0</v>
      </c>
      <c r="BX416" s="238" t="s">
        <v>859</v>
      </c>
      <c r="BY416" s="435">
        <f t="shared" si="12"/>
        <v>0.80712515280016084</v>
      </c>
      <c r="BZ416" s="435">
        <v>0.87379181946682749</v>
      </c>
      <c r="CA416" s="436">
        <f t="shared" si="13"/>
        <v>6.6666666666666652E-2</v>
      </c>
    </row>
    <row r="417" spans="1:79" s="268" customFormat="1" ht="31.5">
      <c r="A417" s="269">
        <v>404</v>
      </c>
      <c r="B417" s="269" t="s">
        <v>862</v>
      </c>
      <c r="C417" s="269" t="s">
        <v>95</v>
      </c>
      <c r="D417" s="271" t="s">
        <v>863</v>
      </c>
      <c r="E417" s="272">
        <v>41058</v>
      </c>
      <c r="F417" s="238"/>
      <c r="G417" s="238"/>
      <c r="H417" s="272">
        <v>40909</v>
      </c>
      <c r="I417" s="272">
        <v>50405</v>
      </c>
      <c r="J417" s="269"/>
      <c r="K417" s="269" t="s">
        <v>2010</v>
      </c>
      <c r="L417" s="273"/>
      <c r="M417" s="238">
        <v>0.12125</v>
      </c>
      <c r="N417" s="269" t="s">
        <v>1854</v>
      </c>
      <c r="O417" s="269" t="s">
        <v>82</v>
      </c>
      <c r="P417" s="269" t="s">
        <v>1855</v>
      </c>
      <c r="Q417" s="269"/>
      <c r="R417" s="274">
        <v>1010301037</v>
      </c>
      <c r="S417" s="238">
        <v>448</v>
      </c>
      <c r="T417" s="269" t="s">
        <v>131</v>
      </c>
      <c r="U417" s="269">
        <v>361</v>
      </c>
      <c r="V417" s="275">
        <v>361</v>
      </c>
      <c r="W417" s="269">
        <v>0</v>
      </c>
      <c r="X417" s="276">
        <v>30317</v>
      </c>
      <c r="Y417" s="293"/>
      <c r="Z417" s="277">
        <v>14226.87</v>
      </c>
      <c r="AA417" s="277"/>
      <c r="AB417" s="278">
        <v>14226.87</v>
      </c>
      <c r="AC417" s="278">
        <v>14226.87</v>
      </c>
      <c r="AD417" s="278">
        <v>0</v>
      </c>
      <c r="AE417" s="278">
        <v>0</v>
      </c>
      <c r="AF417" s="278">
        <v>39.409612188365656</v>
      </c>
      <c r="AG417" s="278">
        <v>39.409612188365656</v>
      </c>
      <c r="AH417" s="278">
        <v>0</v>
      </c>
      <c r="AI417" s="279">
        <v>39.409612188365656</v>
      </c>
      <c r="AJ417" s="277"/>
      <c r="AK417" s="280" t="e">
        <v>#REF!</v>
      </c>
      <c r="AL417" s="280" t="e">
        <v>#REF!</v>
      </c>
      <c r="AM417" s="281">
        <v>0</v>
      </c>
      <c r="AN417" s="281">
        <v>0</v>
      </c>
      <c r="AO417" s="281">
        <v>0</v>
      </c>
      <c r="AP417" s="282">
        <v>0</v>
      </c>
      <c r="AQ417" s="282">
        <v>0</v>
      </c>
      <c r="AR417" s="282">
        <v>0</v>
      </c>
      <c r="AS417" s="282">
        <v>0</v>
      </c>
      <c r="AT417" s="282">
        <v>0</v>
      </c>
      <c r="AU417" s="282">
        <v>0</v>
      </c>
      <c r="AV417" s="282">
        <v>0</v>
      </c>
      <c r="AW417" s="282">
        <v>0</v>
      </c>
      <c r="AX417" s="282">
        <v>0</v>
      </c>
      <c r="AY417" s="282">
        <v>0</v>
      </c>
      <c r="AZ417" s="282">
        <v>0</v>
      </c>
      <c r="BA417" s="282">
        <v>0</v>
      </c>
      <c r="BB417" s="281">
        <v>0</v>
      </c>
      <c r="BC417" s="281">
        <v>0</v>
      </c>
      <c r="BD417" s="283"/>
      <c r="BE417" s="284">
        <v>0.02</v>
      </c>
      <c r="BF417" s="280">
        <v>0</v>
      </c>
      <c r="BG417" s="285"/>
      <c r="BH417" s="286"/>
      <c r="BI417" s="285"/>
      <c r="BJ417" s="280">
        <v>0</v>
      </c>
      <c r="BK417" s="280">
        <v>0</v>
      </c>
      <c r="BL417" s="283"/>
      <c r="BM417" s="287">
        <v>0</v>
      </c>
      <c r="BN417" s="280">
        <v>0</v>
      </c>
      <c r="BO417" s="280">
        <v>0</v>
      </c>
      <c r="BP417" s="280" t="e">
        <v>#REF!</v>
      </c>
      <c r="BQ417" s="288" t="e">
        <v>#REF!</v>
      </c>
      <c r="BR417" s="289"/>
      <c r="BS417" s="290" t="e">
        <v>#REF!</v>
      </c>
      <c r="BU417" s="304"/>
      <c r="BV417" s="291">
        <v>0</v>
      </c>
      <c r="BW417" s="292">
        <v>0</v>
      </c>
      <c r="BX417" s="238" t="s">
        <v>859</v>
      </c>
      <c r="BY417" s="435">
        <f t="shared" si="12"/>
        <v>1</v>
      </c>
      <c r="BZ417" s="435">
        <v>1</v>
      </c>
      <c r="CA417" s="436">
        <f t="shared" si="13"/>
        <v>0</v>
      </c>
    </row>
    <row r="418" spans="1:79" s="268" customFormat="1" ht="47.25">
      <c r="A418" s="269">
        <v>405</v>
      </c>
      <c r="B418" s="269" t="s">
        <v>862</v>
      </c>
      <c r="C418" s="269" t="s">
        <v>95</v>
      </c>
      <c r="D418" s="271" t="s">
        <v>863</v>
      </c>
      <c r="E418" s="272">
        <v>41058</v>
      </c>
      <c r="F418" s="238"/>
      <c r="G418" s="238"/>
      <c r="H418" s="272">
        <v>40909</v>
      </c>
      <c r="I418" s="272">
        <v>50405</v>
      </c>
      <c r="J418" s="269"/>
      <c r="K418" s="269" t="s">
        <v>2011</v>
      </c>
      <c r="L418" s="273"/>
      <c r="M418" s="238">
        <v>0.154</v>
      </c>
      <c r="N418" s="269" t="s">
        <v>2012</v>
      </c>
      <c r="O418" s="269" t="s">
        <v>82</v>
      </c>
      <c r="P418" s="269" t="s">
        <v>2013</v>
      </c>
      <c r="Q418" s="269"/>
      <c r="R418" s="274">
        <v>1010301038</v>
      </c>
      <c r="S418" s="238">
        <v>449</v>
      </c>
      <c r="T418" s="269" t="s">
        <v>266</v>
      </c>
      <c r="U418" s="269">
        <v>300</v>
      </c>
      <c r="V418" s="275">
        <v>300</v>
      </c>
      <c r="W418" s="269">
        <v>0</v>
      </c>
      <c r="X418" s="276">
        <v>36404</v>
      </c>
      <c r="Y418" s="293"/>
      <c r="Z418" s="277">
        <v>107573.27</v>
      </c>
      <c r="AA418" s="277"/>
      <c r="AB418" s="278">
        <v>107573.27</v>
      </c>
      <c r="AC418" s="278">
        <v>86473.754300000001</v>
      </c>
      <c r="AD418" s="278">
        <v>21099.515700000004</v>
      </c>
      <c r="AE418" s="278">
        <v>16796.584900000002</v>
      </c>
      <c r="AF418" s="278">
        <v>358.57756666666666</v>
      </c>
      <c r="AG418" s="278">
        <v>358.57756666666666</v>
      </c>
      <c r="AH418" s="278">
        <v>0</v>
      </c>
      <c r="AI418" s="279">
        <v>358.57756666666666</v>
      </c>
      <c r="AJ418" s="277"/>
      <c r="AK418" s="280" t="e">
        <v>#REF!</v>
      </c>
      <c r="AL418" s="280" t="e">
        <v>#REF!</v>
      </c>
      <c r="AM418" s="281">
        <v>4302.9308000000001</v>
      </c>
      <c r="AN418" s="281">
        <v>4302.9308000000001</v>
      </c>
      <c r="AO418" s="281">
        <v>21099.515700000004</v>
      </c>
      <c r="AP418" s="282">
        <v>20740.938133333337</v>
      </c>
      <c r="AQ418" s="282">
        <v>20382.36056666667</v>
      </c>
      <c r="AR418" s="282">
        <v>20023.783000000003</v>
      </c>
      <c r="AS418" s="282">
        <v>19665.205433333336</v>
      </c>
      <c r="AT418" s="282">
        <v>19306.627866666669</v>
      </c>
      <c r="AU418" s="282">
        <v>18948.050300000003</v>
      </c>
      <c r="AV418" s="282">
        <v>18589.472733333336</v>
      </c>
      <c r="AW418" s="282">
        <v>18230.895166666669</v>
      </c>
      <c r="AX418" s="282">
        <v>17872.317600000002</v>
      </c>
      <c r="AY418" s="282">
        <v>17513.740033333335</v>
      </c>
      <c r="AZ418" s="282">
        <v>17155.162466666668</v>
      </c>
      <c r="BA418" s="282">
        <v>16796.584900000002</v>
      </c>
      <c r="BB418" s="281">
        <v>18948.050300000003</v>
      </c>
      <c r="BC418" s="281">
        <v>18948.050300000003</v>
      </c>
      <c r="BD418" s="283"/>
      <c r="BE418" s="284">
        <v>0.02</v>
      </c>
      <c r="BF418" s="280">
        <v>0</v>
      </c>
      <c r="BG418" s="285"/>
      <c r="BH418" s="286"/>
      <c r="BI418" s="285"/>
      <c r="BJ418" s="280">
        <v>0</v>
      </c>
      <c r="BK418" s="280">
        <v>0</v>
      </c>
      <c r="BL418" s="283"/>
      <c r="BM418" s="287">
        <v>0</v>
      </c>
      <c r="BN418" s="280">
        <v>0</v>
      </c>
      <c r="BO418" s="280">
        <v>0</v>
      </c>
      <c r="BP418" s="280" t="e">
        <v>#REF!</v>
      </c>
      <c r="BQ418" s="288" t="e">
        <v>#REF!</v>
      </c>
      <c r="BR418" s="289"/>
      <c r="BS418" s="290" t="e">
        <v>#REF!</v>
      </c>
      <c r="BU418" s="297">
        <v>4302.96</v>
      </c>
      <c r="BV418" s="291">
        <v>2.9199999999946158E-2</v>
      </c>
      <c r="BW418" s="292">
        <v>0</v>
      </c>
      <c r="BX418" s="238" t="s">
        <v>857</v>
      </c>
      <c r="BY418" s="435">
        <f t="shared" si="12"/>
        <v>0.80385912132261106</v>
      </c>
      <c r="BZ418" s="435">
        <v>0.84385912132261109</v>
      </c>
      <c r="CA418" s="436">
        <f t="shared" si="13"/>
        <v>4.0000000000000036E-2</v>
      </c>
    </row>
    <row r="419" spans="1:79" s="268" customFormat="1" ht="47.25">
      <c r="A419" s="269">
        <v>406</v>
      </c>
      <c r="B419" s="269" t="s">
        <v>862</v>
      </c>
      <c r="C419" s="269" t="s">
        <v>95</v>
      </c>
      <c r="D419" s="271" t="s">
        <v>863</v>
      </c>
      <c r="E419" s="272">
        <v>41058</v>
      </c>
      <c r="F419" s="238"/>
      <c r="G419" s="238"/>
      <c r="H419" s="272">
        <v>40909</v>
      </c>
      <c r="I419" s="272">
        <v>50405</v>
      </c>
      <c r="J419" s="269"/>
      <c r="K419" s="269" t="s">
        <v>2014</v>
      </c>
      <c r="L419" s="273"/>
      <c r="M419" s="238">
        <v>0.29099999999999998</v>
      </c>
      <c r="N419" s="269" t="s">
        <v>2015</v>
      </c>
      <c r="O419" s="269" t="s">
        <v>82</v>
      </c>
      <c r="P419" s="269" t="s">
        <v>2016</v>
      </c>
      <c r="Q419" s="269"/>
      <c r="R419" s="274">
        <v>1010301039</v>
      </c>
      <c r="S419" s="238">
        <v>450</v>
      </c>
      <c r="T419" s="269" t="s">
        <v>266</v>
      </c>
      <c r="U419" s="269">
        <v>300</v>
      </c>
      <c r="V419" s="275">
        <v>300</v>
      </c>
      <c r="W419" s="269">
        <v>0</v>
      </c>
      <c r="X419" s="276">
        <v>37956</v>
      </c>
      <c r="Y419" s="293"/>
      <c r="Z419" s="277">
        <v>837969.06</v>
      </c>
      <c r="AA419" s="277"/>
      <c r="AB419" s="278">
        <v>837969.06</v>
      </c>
      <c r="AC419" s="278">
        <v>531049.87959999999</v>
      </c>
      <c r="AD419" s="278">
        <v>306919.18040000007</v>
      </c>
      <c r="AE419" s="278">
        <v>273400.41800000006</v>
      </c>
      <c r="AF419" s="278">
        <v>2793.2302</v>
      </c>
      <c r="AG419" s="278">
        <v>2793.2302</v>
      </c>
      <c r="AH419" s="278">
        <v>0</v>
      </c>
      <c r="AI419" s="279">
        <v>2793.2302</v>
      </c>
      <c r="AJ419" s="277"/>
      <c r="AK419" s="280" t="e">
        <v>#REF!</v>
      </c>
      <c r="AL419" s="280" t="e">
        <v>#REF!</v>
      </c>
      <c r="AM419" s="281">
        <v>33518.7624</v>
      </c>
      <c r="AN419" s="281">
        <v>33518.7624</v>
      </c>
      <c r="AO419" s="281">
        <v>306919.18040000007</v>
      </c>
      <c r="AP419" s="282">
        <v>304125.95020000008</v>
      </c>
      <c r="AQ419" s="282">
        <v>301332.72000000009</v>
      </c>
      <c r="AR419" s="282">
        <v>298539.4898000001</v>
      </c>
      <c r="AS419" s="282">
        <v>295746.25960000011</v>
      </c>
      <c r="AT419" s="282">
        <v>292953.02940000012</v>
      </c>
      <c r="AU419" s="282">
        <v>290159.79920000012</v>
      </c>
      <c r="AV419" s="282">
        <v>287366.56900000013</v>
      </c>
      <c r="AW419" s="282">
        <v>284573.33880000014</v>
      </c>
      <c r="AX419" s="282">
        <v>281780.10860000015</v>
      </c>
      <c r="AY419" s="282">
        <v>278986.87840000016</v>
      </c>
      <c r="AZ419" s="282">
        <v>276193.64820000017</v>
      </c>
      <c r="BA419" s="282">
        <v>273400.41800000018</v>
      </c>
      <c r="BB419" s="281">
        <v>290159.79920000012</v>
      </c>
      <c r="BC419" s="281">
        <v>290159.79920000007</v>
      </c>
      <c r="BD419" s="283"/>
      <c r="BE419" s="284">
        <v>0.02</v>
      </c>
      <c r="BF419" s="280">
        <v>0</v>
      </c>
      <c r="BG419" s="285"/>
      <c r="BH419" s="286"/>
      <c r="BI419" s="285"/>
      <c r="BJ419" s="280">
        <v>0</v>
      </c>
      <c r="BK419" s="280">
        <v>0</v>
      </c>
      <c r="BL419" s="283"/>
      <c r="BM419" s="287">
        <v>0</v>
      </c>
      <c r="BN419" s="280">
        <v>0</v>
      </c>
      <c r="BO419" s="280">
        <v>0</v>
      </c>
      <c r="BP419" s="280" t="e">
        <v>#REF!</v>
      </c>
      <c r="BQ419" s="288" t="e">
        <v>#REF!</v>
      </c>
      <c r="BR419" s="289"/>
      <c r="BS419" s="290" t="e">
        <v>#REF!</v>
      </c>
      <c r="BU419" s="297">
        <v>33518.76</v>
      </c>
      <c r="BV419" s="291">
        <v>-2.3999999975785613E-3</v>
      </c>
      <c r="BW419" s="292">
        <v>0</v>
      </c>
      <c r="BX419" s="238" t="s">
        <v>857</v>
      </c>
      <c r="BY419" s="435">
        <f t="shared" si="12"/>
        <v>0.63373447177154718</v>
      </c>
      <c r="BZ419" s="435">
        <v>0.67373447177154722</v>
      </c>
      <c r="CA419" s="436">
        <f t="shared" si="13"/>
        <v>4.0000000000000036E-2</v>
      </c>
    </row>
    <row r="420" spans="1:79" s="268" customFormat="1" ht="47.25">
      <c r="A420" s="269">
        <v>407</v>
      </c>
      <c r="B420" s="269" t="s">
        <v>862</v>
      </c>
      <c r="C420" s="269" t="s">
        <v>95</v>
      </c>
      <c r="D420" s="271" t="s">
        <v>863</v>
      </c>
      <c r="E420" s="272">
        <v>41058</v>
      </c>
      <c r="F420" s="238"/>
      <c r="G420" s="238"/>
      <c r="H420" s="272">
        <v>40909</v>
      </c>
      <c r="I420" s="272">
        <v>50405</v>
      </c>
      <c r="J420" s="269"/>
      <c r="K420" s="269" t="s">
        <v>2017</v>
      </c>
      <c r="L420" s="273"/>
      <c r="M420" s="238">
        <v>0.38950000000000001</v>
      </c>
      <c r="N420" s="269" t="s">
        <v>2018</v>
      </c>
      <c r="O420" s="269" t="s">
        <v>82</v>
      </c>
      <c r="P420" s="269" t="s">
        <v>2019</v>
      </c>
      <c r="Q420" s="269"/>
      <c r="R420" s="274">
        <v>1010301040</v>
      </c>
      <c r="S420" s="238">
        <v>451</v>
      </c>
      <c r="T420" s="269" t="s">
        <v>266</v>
      </c>
      <c r="U420" s="269">
        <v>300</v>
      </c>
      <c r="V420" s="275">
        <v>300</v>
      </c>
      <c r="W420" s="269">
        <v>0</v>
      </c>
      <c r="X420" s="276">
        <v>29921</v>
      </c>
      <c r="Y420" s="293"/>
      <c r="Z420" s="277">
        <v>821773.68</v>
      </c>
      <c r="AA420" s="277"/>
      <c r="AB420" s="278">
        <v>821773.68</v>
      </c>
      <c r="AC420" s="278">
        <v>821773.68</v>
      </c>
      <c r="AD420" s="278">
        <v>0</v>
      </c>
      <c r="AE420" s="278">
        <v>0</v>
      </c>
      <c r="AF420" s="278">
        <v>2739.2456000000002</v>
      </c>
      <c r="AG420" s="278">
        <v>2739.2456000000002</v>
      </c>
      <c r="AH420" s="278">
        <v>0</v>
      </c>
      <c r="AI420" s="279">
        <v>2739.2456000000002</v>
      </c>
      <c r="AJ420" s="277"/>
      <c r="AK420" s="280" t="e">
        <v>#REF!</v>
      </c>
      <c r="AL420" s="280" t="e">
        <v>#REF!</v>
      </c>
      <c r="AM420" s="281">
        <v>0</v>
      </c>
      <c r="AN420" s="281">
        <v>0</v>
      </c>
      <c r="AO420" s="281">
        <v>0</v>
      </c>
      <c r="AP420" s="282">
        <v>0</v>
      </c>
      <c r="AQ420" s="282">
        <v>0</v>
      </c>
      <c r="AR420" s="282">
        <v>0</v>
      </c>
      <c r="AS420" s="282">
        <v>0</v>
      </c>
      <c r="AT420" s="282">
        <v>0</v>
      </c>
      <c r="AU420" s="282">
        <v>0</v>
      </c>
      <c r="AV420" s="282">
        <v>0</v>
      </c>
      <c r="AW420" s="282">
        <v>0</v>
      </c>
      <c r="AX420" s="282">
        <v>0</v>
      </c>
      <c r="AY420" s="282">
        <v>0</v>
      </c>
      <c r="AZ420" s="282">
        <v>0</v>
      </c>
      <c r="BA420" s="282">
        <v>0</v>
      </c>
      <c r="BB420" s="281">
        <v>0</v>
      </c>
      <c r="BC420" s="281">
        <v>0</v>
      </c>
      <c r="BD420" s="283"/>
      <c r="BE420" s="284">
        <v>0.02</v>
      </c>
      <c r="BF420" s="280">
        <v>0</v>
      </c>
      <c r="BG420" s="285"/>
      <c r="BH420" s="286"/>
      <c r="BI420" s="285"/>
      <c r="BJ420" s="280">
        <v>0</v>
      </c>
      <c r="BK420" s="280">
        <v>0</v>
      </c>
      <c r="BL420" s="283"/>
      <c r="BM420" s="287">
        <v>0</v>
      </c>
      <c r="BN420" s="280">
        <v>0</v>
      </c>
      <c r="BO420" s="280">
        <v>0</v>
      </c>
      <c r="BP420" s="280" t="e">
        <v>#REF!</v>
      </c>
      <c r="BQ420" s="288" t="e">
        <v>#REF!</v>
      </c>
      <c r="BR420" s="289"/>
      <c r="BS420" s="290" t="e">
        <v>#REF!</v>
      </c>
      <c r="BU420" s="304"/>
      <c r="BV420" s="291">
        <v>0</v>
      </c>
      <c r="BW420" s="292">
        <v>0</v>
      </c>
      <c r="BX420" s="238" t="s">
        <v>857</v>
      </c>
      <c r="BY420" s="435">
        <f t="shared" si="12"/>
        <v>1</v>
      </c>
      <c r="BZ420" s="435">
        <v>1</v>
      </c>
      <c r="CA420" s="436">
        <f t="shared" si="13"/>
        <v>0</v>
      </c>
    </row>
    <row r="421" spans="1:79" s="268" customFormat="1" ht="47.25">
      <c r="A421" s="269">
        <v>408</v>
      </c>
      <c r="B421" s="269" t="s">
        <v>862</v>
      </c>
      <c r="C421" s="269" t="s">
        <v>95</v>
      </c>
      <c r="D421" s="271" t="s">
        <v>863</v>
      </c>
      <c r="E421" s="272">
        <v>41058</v>
      </c>
      <c r="F421" s="238"/>
      <c r="G421" s="238"/>
      <c r="H421" s="272">
        <v>40909</v>
      </c>
      <c r="I421" s="272">
        <v>50405</v>
      </c>
      <c r="J421" s="269"/>
      <c r="K421" s="269" t="s">
        <v>2020</v>
      </c>
      <c r="L421" s="273"/>
      <c r="M421" s="238">
        <v>0.39900000000000002</v>
      </c>
      <c r="N421" s="269" t="s">
        <v>2021</v>
      </c>
      <c r="O421" s="269" t="s">
        <v>82</v>
      </c>
      <c r="P421" s="269" t="s">
        <v>2022</v>
      </c>
      <c r="Q421" s="269"/>
      <c r="R421" s="274">
        <v>1010301041</v>
      </c>
      <c r="S421" s="238">
        <v>452</v>
      </c>
      <c r="T421" s="269" t="s">
        <v>266</v>
      </c>
      <c r="U421" s="269">
        <v>300</v>
      </c>
      <c r="V421" s="275">
        <v>300</v>
      </c>
      <c r="W421" s="269">
        <v>0</v>
      </c>
      <c r="X421" s="276">
        <v>27242</v>
      </c>
      <c r="Y421" s="293"/>
      <c r="Z421" s="277">
        <v>36643.89</v>
      </c>
      <c r="AA421" s="277"/>
      <c r="AB421" s="278">
        <v>36643.89</v>
      </c>
      <c r="AC421" s="278">
        <v>36643.89</v>
      </c>
      <c r="AD421" s="278">
        <v>0</v>
      </c>
      <c r="AE421" s="278">
        <v>0</v>
      </c>
      <c r="AF421" s="278">
        <v>122.1463</v>
      </c>
      <c r="AG421" s="278">
        <v>122.1463</v>
      </c>
      <c r="AH421" s="278">
        <v>0</v>
      </c>
      <c r="AI421" s="279">
        <v>122.1463</v>
      </c>
      <c r="AJ421" s="277"/>
      <c r="AK421" s="280" t="e">
        <v>#REF!</v>
      </c>
      <c r="AL421" s="280" t="e">
        <v>#REF!</v>
      </c>
      <c r="AM421" s="281">
        <v>0</v>
      </c>
      <c r="AN421" s="281">
        <v>0</v>
      </c>
      <c r="AO421" s="281">
        <v>0</v>
      </c>
      <c r="AP421" s="282">
        <v>0</v>
      </c>
      <c r="AQ421" s="282">
        <v>0</v>
      </c>
      <c r="AR421" s="282">
        <v>0</v>
      </c>
      <c r="AS421" s="282">
        <v>0</v>
      </c>
      <c r="AT421" s="282">
        <v>0</v>
      </c>
      <c r="AU421" s="282">
        <v>0</v>
      </c>
      <c r="AV421" s="282">
        <v>0</v>
      </c>
      <c r="AW421" s="282">
        <v>0</v>
      </c>
      <c r="AX421" s="282">
        <v>0</v>
      </c>
      <c r="AY421" s="282">
        <v>0</v>
      </c>
      <c r="AZ421" s="282">
        <v>0</v>
      </c>
      <c r="BA421" s="282">
        <v>0</v>
      </c>
      <c r="BB421" s="281">
        <v>0</v>
      </c>
      <c r="BC421" s="281">
        <v>0</v>
      </c>
      <c r="BD421" s="283"/>
      <c r="BE421" s="284">
        <v>0.02</v>
      </c>
      <c r="BF421" s="280">
        <v>0</v>
      </c>
      <c r="BG421" s="285"/>
      <c r="BH421" s="286"/>
      <c r="BI421" s="285"/>
      <c r="BJ421" s="280">
        <v>0</v>
      </c>
      <c r="BK421" s="280">
        <v>0</v>
      </c>
      <c r="BL421" s="283"/>
      <c r="BM421" s="287">
        <v>0</v>
      </c>
      <c r="BN421" s="280">
        <v>0</v>
      </c>
      <c r="BO421" s="280">
        <v>0</v>
      </c>
      <c r="BP421" s="280" t="e">
        <v>#REF!</v>
      </c>
      <c r="BQ421" s="288" t="e">
        <v>#REF!</v>
      </c>
      <c r="BR421" s="289"/>
      <c r="BS421" s="290" t="e">
        <v>#REF!</v>
      </c>
      <c r="BU421" s="304"/>
      <c r="BV421" s="291">
        <v>0</v>
      </c>
      <c r="BW421" s="292">
        <v>0</v>
      </c>
      <c r="BX421" s="238" t="s">
        <v>857</v>
      </c>
      <c r="BY421" s="435">
        <f t="shared" si="12"/>
        <v>1</v>
      </c>
      <c r="BZ421" s="435">
        <v>1</v>
      </c>
      <c r="CA421" s="436">
        <f t="shared" si="13"/>
        <v>0</v>
      </c>
    </row>
    <row r="422" spans="1:79" s="268" customFormat="1" ht="31.5">
      <c r="A422" s="269">
        <v>409</v>
      </c>
      <c r="B422" s="269" t="s">
        <v>862</v>
      </c>
      <c r="C422" s="269" t="s">
        <v>95</v>
      </c>
      <c r="D422" s="271" t="s">
        <v>863</v>
      </c>
      <c r="E422" s="272">
        <v>41058</v>
      </c>
      <c r="F422" s="238"/>
      <c r="G422" s="238"/>
      <c r="H422" s="272">
        <v>40909</v>
      </c>
      <c r="I422" s="272">
        <v>50405</v>
      </c>
      <c r="J422" s="269"/>
      <c r="K422" s="269" t="s">
        <v>2023</v>
      </c>
      <c r="L422" s="273"/>
      <c r="M422" s="238">
        <v>0.53</v>
      </c>
      <c r="N422" s="269" t="s">
        <v>1747</v>
      </c>
      <c r="O422" s="269" t="s">
        <v>82</v>
      </c>
      <c r="P422" s="269" t="s">
        <v>1736</v>
      </c>
      <c r="Q422" s="269"/>
      <c r="R422" s="274">
        <v>1010301042</v>
      </c>
      <c r="S422" s="238">
        <v>453</v>
      </c>
      <c r="T422" s="269" t="s">
        <v>131</v>
      </c>
      <c r="U422" s="269">
        <v>361</v>
      </c>
      <c r="V422" s="275">
        <v>361</v>
      </c>
      <c r="W422" s="269">
        <v>0</v>
      </c>
      <c r="X422" s="276">
        <v>42734</v>
      </c>
      <c r="Y422" s="293"/>
      <c r="Z422" s="277">
        <v>194463.27</v>
      </c>
      <c r="AA422" s="277"/>
      <c r="AB422" s="278">
        <v>194463.27</v>
      </c>
      <c r="AC422" s="278">
        <v>194463.27</v>
      </c>
      <c r="AD422" s="278">
        <v>0</v>
      </c>
      <c r="AE422" s="278">
        <v>0</v>
      </c>
      <c r="AF422" s="278">
        <v>538.67941828254845</v>
      </c>
      <c r="AG422" s="278">
        <v>538.67941828254845</v>
      </c>
      <c r="AH422" s="278">
        <v>0</v>
      </c>
      <c r="AI422" s="279">
        <v>538.67941828254845</v>
      </c>
      <c r="AJ422" s="277"/>
      <c r="AK422" s="280" t="e">
        <v>#REF!</v>
      </c>
      <c r="AL422" s="280" t="e">
        <v>#REF!</v>
      </c>
      <c r="AM422" s="281">
        <v>0</v>
      </c>
      <c r="AN422" s="281">
        <v>0</v>
      </c>
      <c r="AO422" s="281">
        <v>0</v>
      </c>
      <c r="AP422" s="282">
        <v>0</v>
      </c>
      <c r="AQ422" s="282">
        <v>0</v>
      </c>
      <c r="AR422" s="282">
        <v>0</v>
      </c>
      <c r="AS422" s="282">
        <v>0</v>
      </c>
      <c r="AT422" s="282">
        <v>0</v>
      </c>
      <c r="AU422" s="282">
        <v>0</v>
      </c>
      <c r="AV422" s="282">
        <v>0</v>
      </c>
      <c r="AW422" s="282">
        <v>0</v>
      </c>
      <c r="AX422" s="282">
        <v>0</v>
      </c>
      <c r="AY422" s="282">
        <v>0</v>
      </c>
      <c r="AZ422" s="282">
        <v>0</v>
      </c>
      <c r="BA422" s="282">
        <v>0</v>
      </c>
      <c r="BB422" s="281">
        <v>0</v>
      </c>
      <c r="BC422" s="281">
        <v>0</v>
      </c>
      <c r="BD422" s="283"/>
      <c r="BE422" s="284">
        <v>0.02</v>
      </c>
      <c r="BF422" s="280">
        <v>0</v>
      </c>
      <c r="BG422" s="285"/>
      <c r="BH422" s="286"/>
      <c r="BI422" s="285"/>
      <c r="BJ422" s="280">
        <v>0</v>
      </c>
      <c r="BK422" s="280">
        <v>0</v>
      </c>
      <c r="BL422" s="283"/>
      <c r="BM422" s="287">
        <v>0</v>
      </c>
      <c r="BN422" s="280">
        <v>0</v>
      </c>
      <c r="BO422" s="280">
        <v>0</v>
      </c>
      <c r="BP422" s="280" t="e">
        <v>#REF!</v>
      </c>
      <c r="BQ422" s="288" t="e">
        <v>#REF!</v>
      </c>
      <c r="BR422" s="289"/>
      <c r="BS422" s="290" t="e">
        <v>#REF!</v>
      </c>
      <c r="BU422" s="304"/>
      <c r="BV422" s="291">
        <v>0</v>
      </c>
      <c r="BW422" s="292">
        <v>0</v>
      </c>
      <c r="BX422" s="238" t="s">
        <v>857</v>
      </c>
      <c r="BY422" s="435">
        <f t="shared" si="12"/>
        <v>1</v>
      </c>
      <c r="BZ422" s="435">
        <v>1</v>
      </c>
      <c r="CA422" s="436">
        <f t="shared" si="13"/>
        <v>0</v>
      </c>
    </row>
    <row r="423" spans="1:79" s="268" customFormat="1" ht="31.5">
      <c r="A423" s="269">
        <v>410</v>
      </c>
      <c r="B423" s="269" t="s">
        <v>862</v>
      </c>
      <c r="C423" s="269" t="s">
        <v>95</v>
      </c>
      <c r="D423" s="271" t="s">
        <v>863</v>
      </c>
      <c r="E423" s="272">
        <v>41058</v>
      </c>
      <c r="F423" s="238"/>
      <c r="G423" s="238"/>
      <c r="H423" s="272">
        <v>40909</v>
      </c>
      <c r="I423" s="272">
        <v>50405</v>
      </c>
      <c r="J423" s="269"/>
      <c r="K423" s="269" t="s">
        <v>2024</v>
      </c>
      <c r="L423" s="273"/>
      <c r="M423" s="238">
        <v>0.38950000000000001</v>
      </c>
      <c r="N423" s="269" t="s">
        <v>2018</v>
      </c>
      <c r="O423" s="269" t="s">
        <v>82</v>
      </c>
      <c r="P423" s="269" t="s">
        <v>2025</v>
      </c>
      <c r="Q423" s="269"/>
      <c r="R423" s="274">
        <v>1010301043</v>
      </c>
      <c r="S423" s="238">
        <v>454</v>
      </c>
      <c r="T423" s="269" t="s">
        <v>131</v>
      </c>
      <c r="U423" s="269">
        <v>361</v>
      </c>
      <c r="V423" s="275">
        <v>361</v>
      </c>
      <c r="W423" s="269">
        <v>0</v>
      </c>
      <c r="X423" s="276">
        <v>30317</v>
      </c>
      <c r="Y423" s="293"/>
      <c r="Z423" s="277">
        <v>101609.13</v>
      </c>
      <c r="AA423" s="277"/>
      <c r="AB423" s="278">
        <v>101609.13</v>
      </c>
      <c r="AC423" s="278">
        <v>79337.04436994459</v>
      </c>
      <c r="AD423" s="278">
        <v>22272.085630055415</v>
      </c>
      <c r="AE423" s="278">
        <v>18894.496821191147</v>
      </c>
      <c r="AF423" s="278">
        <v>281.4657340720222</v>
      </c>
      <c r="AG423" s="278">
        <v>281.4657340720222</v>
      </c>
      <c r="AH423" s="278">
        <v>0</v>
      </c>
      <c r="AI423" s="279">
        <v>281.4657340720222</v>
      </c>
      <c r="AJ423" s="277"/>
      <c r="AK423" s="280" t="e">
        <v>#REF!</v>
      </c>
      <c r="AL423" s="280" t="e">
        <v>#REF!</v>
      </c>
      <c r="AM423" s="281">
        <v>3377.5888088642664</v>
      </c>
      <c r="AN423" s="281">
        <v>3377.5888088642664</v>
      </c>
      <c r="AO423" s="281">
        <v>22272.085630055415</v>
      </c>
      <c r="AP423" s="282">
        <v>21990.619895983393</v>
      </c>
      <c r="AQ423" s="282">
        <v>21709.15416191137</v>
      </c>
      <c r="AR423" s="282">
        <v>21427.688427839348</v>
      </c>
      <c r="AS423" s="282">
        <v>21146.222693767326</v>
      </c>
      <c r="AT423" s="282">
        <v>20864.756959695304</v>
      </c>
      <c r="AU423" s="282">
        <v>20583.291225623281</v>
      </c>
      <c r="AV423" s="282">
        <v>20301.825491551259</v>
      </c>
      <c r="AW423" s="282">
        <v>20020.359757479237</v>
      </c>
      <c r="AX423" s="282">
        <v>19738.894023407214</v>
      </c>
      <c r="AY423" s="282">
        <v>19457.428289335192</v>
      </c>
      <c r="AZ423" s="282">
        <v>19175.96255526317</v>
      </c>
      <c r="BA423" s="282">
        <v>18894.496821191147</v>
      </c>
      <c r="BB423" s="281">
        <v>20583.291225623278</v>
      </c>
      <c r="BC423" s="281">
        <v>20583.291225623281</v>
      </c>
      <c r="BD423" s="283"/>
      <c r="BE423" s="284">
        <v>0.02</v>
      </c>
      <c r="BF423" s="280">
        <v>0</v>
      </c>
      <c r="BG423" s="285"/>
      <c r="BH423" s="286"/>
      <c r="BI423" s="285"/>
      <c r="BJ423" s="280">
        <v>0</v>
      </c>
      <c r="BK423" s="280">
        <v>0</v>
      </c>
      <c r="BL423" s="283"/>
      <c r="BM423" s="287">
        <v>0</v>
      </c>
      <c r="BN423" s="280">
        <v>0</v>
      </c>
      <c r="BO423" s="280">
        <v>0</v>
      </c>
      <c r="BP423" s="280" t="e">
        <v>#REF!</v>
      </c>
      <c r="BQ423" s="288" t="e">
        <v>#REF!</v>
      </c>
      <c r="BR423" s="289"/>
      <c r="BS423" s="290" t="e">
        <v>#REF!</v>
      </c>
      <c r="BU423" s="297">
        <v>3377.64</v>
      </c>
      <c r="BV423" s="291">
        <v>5.1191135733461124E-2</v>
      </c>
      <c r="BW423" s="292">
        <v>0</v>
      </c>
      <c r="BX423" s="238" t="s">
        <v>857</v>
      </c>
      <c r="BY423" s="435">
        <f t="shared" si="12"/>
        <v>0.78080625599239539</v>
      </c>
      <c r="BZ423" s="435">
        <v>0.81404725322231231</v>
      </c>
      <c r="CA423" s="436">
        <f t="shared" si="13"/>
        <v>3.3240997229916913E-2</v>
      </c>
    </row>
    <row r="424" spans="1:79" s="268" customFormat="1" ht="31.5">
      <c r="A424" s="269">
        <v>411</v>
      </c>
      <c r="B424" s="269" t="s">
        <v>862</v>
      </c>
      <c r="C424" s="269" t="s">
        <v>95</v>
      </c>
      <c r="D424" s="271" t="s">
        <v>863</v>
      </c>
      <c r="E424" s="272">
        <v>41058</v>
      </c>
      <c r="F424" s="238" t="s">
        <v>1931</v>
      </c>
      <c r="G424" s="296">
        <v>42730</v>
      </c>
      <c r="H424" s="272">
        <v>40909</v>
      </c>
      <c r="I424" s="272">
        <v>50405</v>
      </c>
      <c r="J424" s="269"/>
      <c r="K424" s="269" t="s">
        <v>2026</v>
      </c>
      <c r="L424" s="273"/>
      <c r="M424" s="238">
        <v>0.68</v>
      </c>
      <c r="N424" s="269" t="s">
        <v>2027</v>
      </c>
      <c r="O424" s="269" t="s">
        <v>82</v>
      </c>
      <c r="P424" s="269" t="s">
        <v>2028</v>
      </c>
      <c r="Q424" s="269"/>
      <c r="R424" s="274">
        <v>1010301046</v>
      </c>
      <c r="S424" s="238">
        <v>455</v>
      </c>
      <c r="T424" s="269" t="s">
        <v>131</v>
      </c>
      <c r="U424" s="269">
        <v>361</v>
      </c>
      <c r="V424" s="275">
        <v>361</v>
      </c>
      <c r="W424" s="269">
        <v>0</v>
      </c>
      <c r="X424" s="276">
        <v>42734</v>
      </c>
      <c r="Y424" s="293"/>
      <c r="Z424" s="277">
        <v>165418.22</v>
      </c>
      <c r="AA424" s="277"/>
      <c r="AB424" s="278">
        <v>165418.22</v>
      </c>
      <c r="AC424" s="278">
        <v>115607.69977839336</v>
      </c>
      <c r="AD424" s="278">
        <v>49810.520221606639</v>
      </c>
      <c r="AE424" s="278">
        <v>44311.853628808851</v>
      </c>
      <c r="AF424" s="278">
        <v>458.22221606648202</v>
      </c>
      <c r="AG424" s="278">
        <v>458.22221606648202</v>
      </c>
      <c r="AH424" s="278">
        <v>0</v>
      </c>
      <c r="AI424" s="279">
        <v>458.22221606648202</v>
      </c>
      <c r="AJ424" s="277"/>
      <c r="AK424" s="280" t="e">
        <v>#REF!</v>
      </c>
      <c r="AL424" s="280" t="e">
        <v>#REF!</v>
      </c>
      <c r="AM424" s="281">
        <v>5498.6665927977847</v>
      </c>
      <c r="AN424" s="281">
        <v>5498.6665927977847</v>
      </c>
      <c r="AO424" s="281">
        <v>49810.520221606639</v>
      </c>
      <c r="AP424" s="282">
        <v>49352.298005540157</v>
      </c>
      <c r="AQ424" s="282">
        <v>48894.075789473674</v>
      </c>
      <c r="AR424" s="282">
        <v>48435.853573407192</v>
      </c>
      <c r="AS424" s="282">
        <v>47977.63135734071</v>
      </c>
      <c r="AT424" s="282">
        <v>47519.409141274227</v>
      </c>
      <c r="AU424" s="282">
        <v>47061.186925207745</v>
      </c>
      <c r="AV424" s="282">
        <v>46602.964709141263</v>
      </c>
      <c r="AW424" s="282">
        <v>46144.74249307478</v>
      </c>
      <c r="AX424" s="282">
        <v>45686.520277008298</v>
      </c>
      <c r="AY424" s="282">
        <v>45228.298060941815</v>
      </c>
      <c r="AZ424" s="282">
        <v>44770.075844875333</v>
      </c>
      <c r="BA424" s="282">
        <v>44311.853628808851</v>
      </c>
      <c r="BB424" s="281">
        <v>47061.186925207738</v>
      </c>
      <c r="BC424" s="281">
        <v>47061.186925207745</v>
      </c>
      <c r="BD424" s="283"/>
      <c r="BE424" s="284">
        <v>0.02</v>
      </c>
      <c r="BF424" s="280">
        <v>0</v>
      </c>
      <c r="BG424" s="285"/>
      <c r="BH424" s="286"/>
      <c r="BI424" s="285"/>
      <c r="BJ424" s="280">
        <v>0</v>
      </c>
      <c r="BK424" s="280">
        <v>0</v>
      </c>
      <c r="BL424" s="283"/>
      <c r="BM424" s="287">
        <v>0</v>
      </c>
      <c r="BN424" s="280">
        <v>0</v>
      </c>
      <c r="BO424" s="280">
        <v>0</v>
      </c>
      <c r="BP424" s="280" t="e">
        <v>#REF!</v>
      </c>
      <c r="BQ424" s="288" t="e">
        <v>#REF!</v>
      </c>
      <c r="BR424" s="289"/>
      <c r="BS424" s="290" t="e">
        <v>#REF!</v>
      </c>
      <c r="BU424" s="297">
        <v>5498.64</v>
      </c>
      <c r="BV424" s="291">
        <v>-2.65927977843603E-2</v>
      </c>
      <c r="BW424" s="292">
        <v>0</v>
      </c>
      <c r="BX424" s="238" t="s">
        <v>857</v>
      </c>
      <c r="BY424" s="435">
        <f t="shared" si="12"/>
        <v>0.69888129480775074</v>
      </c>
      <c r="BZ424" s="435">
        <v>0.73212229203766765</v>
      </c>
      <c r="CA424" s="436">
        <f t="shared" si="13"/>
        <v>3.3240997229916913E-2</v>
      </c>
    </row>
    <row r="425" spans="1:79" s="268" customFormat="1" ht="31.5">
      <c r="A425" s="269">
        <v>412</v>
      </c>
      <c r="B425" s="269" t="s">
        <v>862</v>
      </c>
      <c r="C425" s="269" t="s">
        <v>95</v>
      </c>
      <c r="D425" s="271" t="s">
        <v>863</v>
      </c>
      <c r="E425" s="272">
        <v>41058</v>
      </c>
      <c r="F425" s="238">
        <v>8</v>
      </c>
      <c r="G425" s="296">
        <v>42276</v>
      </c>
      <c r="H425" s="272">
        <v>40909</v>
      </c>
      <c r="I425" s="272">
        <v>50405</v>
      </c>
      <c r="J425" s="269"/>
      <c r="K425" s="269" t="s">
        <v>2029</v>
      </c>
      <c r="L425" s="273"/>
      <c r="M425" s="238">
        <v>1.0189999999999999</v>
      </c>
      <c r="N425" s="269" t="s">
        <v>2030</v>
      </c>
      <c r="O425" s="269" t="s">
        <v>82</v>
      </c>
      <c r="P425" s="269" t="s">
        <v>2031</v>
      </c>
      <c r="Q425" s="269"/>
      <c r="R425" s="274">
        <v>1010301048</v>
      </c>
      <c r="S425" s="238">
        <v>456</v>
      </c>
      <c r="T425" s="269" t="s">
        <v>131</v>
      </c>
      <c r="U425" s="269">
        <v>361</v>
      </c>
      <c r="V425" s="275">
        <v>361</v>
      </c>
      <c r="W425" s="269">
        <v>0</v>
      </c>
      <c r="X425" s="276">
        <v>31778</v>
      </c>
      <c r="Y425" s="293"/>
      <c r="Z425" s="277">
        <v>441231.46</v>
      </c>
      <c r="AA425" s="277"/>
      <c r="AB425" s="278">
        <v>441231.46</v>
      </c>
      <c r="AC425" s="278">
        <v>441231.46</v>
      </c>
      <c r="AD425" s="278">
        <v>0</v>
      </c>
      <c r="AE425" s="278">
        <v>0</v>
      </c>
      <c r="AF425" s="278">
        <v>1222.2478116343491</v>
      </c>
      <c r="AG425" s="278">
        <v>1222.2478116343491</v>
      </c>
      <c r="AH425" s="278">
        <v>0</v>
      </c>
      <c r="AI425" s="279">
        <v>1222.2478116343491</v>
      </c>
      <c r="AJ425" s="277"/>
      <c r="AK425" s="280" t="e">
        <v>#REF!</v>
      </c>
      <c r="AL425" s="280" t="e">
        <v>#REF!</v>
      </c>
      <c r="AM425" s="281">
        <v>0</v>
      </c>
      <c r="AN425" s="281">
        <v>0</v>
      </c>
      <c r="AO425" s="281">
        <v>0</v>
      </c>
      <c r="AP425" s="282">
        <v>0</v>
      </c>
      <c r="AQ425" s="282">
        <v>0</v>
      </c>
      <c r="AR425" s="282">
        <v>0</v>
      </c>
      <c r="AS425" s="282">
        <v>0</v>
      </c>
      <c r="AT425" s="282">
        <v>0</v>
      </c>
      <c r="AU425" s="282">
        <v>0</v>
      </c>
      <c r="AV425" s="282">
        <v>0</v>
      </c>
      <c r="AW425" s="282">
        <v>0</v>
      </c>
      <c r="AX425" s="282">
        <v>0</v>
      </c>
      <c r="AY425" s="282">
        <v>0</v>
      </c>
      <c r="AZ425" s="282">
        <v>0</v>
      </c>
      <c r="BA425" s="282">
        <v>0</v>
      </c>
      <c r="BB425" s="281">
        <v>0</v>
      </c>
      <c r="BC425" s="281">
        <v>0</v>
      </c>
      <c r="BD425" s="283"/>
      <c r="BE425" s="284">
        <v>0.02</v>
      </c>
      <c r="BF425" s="280">
        <v>0</v>
      </c>
      <c r="BG425" s="285"/>
      <c r="BH425" s="286"/>
      <c r="BI425" s="285"/>
      <c r="BJ425" s="280">
        <v>0</v>
      </c>
      <c r="BK425" s="280">
        <v>0</v>
      </c>
      <c r="BL425" s="283"/>
      <c r="BM425" s="287">
        <v>0</v>
      </c>
      <c r="BN425" s="280">
        <v>0</v>
      </c>
      <c r="BO425" s="280">
        <v>0</v>
      </c>
      <c r="BP425" s="280" t="e">
        <v>#REF!</v>
      </c>
      <c r="BQ425" s="288" t="e">
        <v>#REF!</v>
      </c>
      <c r="BR425" s="289"/>
      <c r="BS425" s="290" t="e">
        <v>#REF!</v>
      </c>
      <c r="BU425" s="304"/>
      <c r="BV425" s="291">
        <v>0</v>
      </c>
      <c r="BW425" s="292">
        <v>0</v>
      </c>
      <c r="BX425" s="238" t="s">
        <v>857</v>
      </c>
      <c r="BY425" s="435">
        <f t="shared" si="12"/>
        <v>1</v>
      </c>
      <c r="BZ425" s="435">
        <v>1</v>
      </c>
      <c r="CA425" s="436">
        <f t="shared" si="13"/>
        <v>0</v>
      </c>
    </row>
    <row r="426" spans="1:79" s="268" customFormat="1" ht="47.25">
      <c r="A426" s="269">
        <v>413</v>
      </c>
      <c r="B426" s="269" t="s">
        <v>862</v>
      </c>
      <c r="C426" s="269" t="s">
        <v>95</v>
      </c>
      <c r="D426" s="271" t="s">
        <v>863</v>
      </c>
      <c r="E426" s="272">
        <v>41058</v>
      </c>
      <c r="F426" s="238"/>
      <c r="G426" s="238"/>
      <c r="H426" s="272">
        <v>40909</v>
      </c>
      <c r="I426" s="272">
        <v>50405</v>
      </c>
      <c r="J426" s="269"/>
      <c r="K426" s="269" t="s">
        <v>2032</v>
      </c>
      <c r="L426" s="273"/>
      <c r="M426" s="238">
        <v>1.34</v>
      </c>
      <c r="N426" s="269" t="s">
        <v>2033</v>
      </c>
      <c r="O426" s="269" t="s">
        <v>82</v>
      </c>
      <c r="P426" s="269" t="s">
        <v>2034</v>
      </c>
      <c r="Q426" s="269"/>
      <c r="R426" s="274">
        <v>1010301049</v>
      </c>
      <c r="S426" s="238">
        <v>457</v>
      </c>
      <c r="T426" s="269" t="s">
        <v>266</v>
      </c>
      <c r="U426" s="269">
        <v>300</v>
      </c>
      <c r="V426" s="275">
        <v>300</v>
      </c>
      <c r="W426" s="269">
        <v>0</v>
      </c>
      <c r="X426" s="276">
        <v>38626</v>
      </c>
      <c r="Y426" s="293"/>
      <c r="Z426" s="277">
        <v>2515151.5299999998</v>
      </c>
      <c r="AA426" s="277"/>
      <c r="AB426" s="278">
        <v>2515151.5299999998</v>
      </c>
      <c r="AC426" s="278">
        <v>1409400.7748000002</v>
      </c>
      <c r="AD426" s="278">
        <v>1105750.7551999995</v>
      </c>
      <c r="AE426" s="278">
        <v>1005144.6939999996</v>
      </c>
      <c r="AF426" s="278">
        <v>8383.8384333333324</v>
      </c>
      <c r="AG426" s="278">
        <v>8383.8384333333324</v>
      </c>
      <c r="AH426" s="278">
        <v>0</v>
      </c>
      <c r="AI426" s="279">
        <v>8383.8384333333324</v>
      </c>
      <c r="AJ426" s="277"/>
      <c r="AK426" s="280" t="e">
        <v>#REF!</v>
      </c>
      <c r="AL426" s="280" t="e">
        <v>#REF!</v>
      </c>
      <c r="AM426" s="281">
        <v>100606.0612</v>
      </c>
      <c r="AN426" s="281">
        <v>100606.0612</v>
      </c>
      <c r="AO426" s="281">
        <v>1105750.7551999995</v>
      </c>
      <c r="AP426" s="282">
        <v>1097366.9167666661</v>
      </c>
      <c r="AQ426" s="282">
        <v>1088983.0783333327</v>
      </c>
      <c r="AR426" s="282">
        <v>1080599.2398999992</v>
      </c>
      <c r="AS426" s="282">
        <v>1072215.4014666658</v>
      </c>
      <c r="AT426" s="282">
        <v>1063831.5630333323</v>
      </c>
      <c r="AU426" s="282">
        <v>1055447.7245999989</v>
      </c>
      <c r="AV426" s="282">
        <v>1047063.8861666656</v>
      </c>
      <c r="AW426" s="282">
        <v>1038680.0477333323</v>
      </c>
      <c r="AX426" s="282">
        <v>1030296.2092999989</v>
      </c>
      <c r="AY426" s="282">
        <v>1021912.3708666656</v>
      </c>
      <c r="AZ426" s="282">
        <v>1013528.5324333323</v>
      </c>
      <c r="BA426" s="282">
        <v>1005144.693999999</v>
      </c>
      <c r="BB426" s="281">
        <v>1055447.7245999989</v>
      </c>
      <c r="BC426" s="281">
        <v>1055447.7245999996</v>
      </c>
      <c r="BD426" s="283"/>
      <c r="BE426" s="284">
        <v>0.02</v>
      </c>
      <c r="BF426" s="280">
        <v>0</v>
      </c>
      <c r="BG426" s="285"/>
      <c r="BH426" s="286"/>
      <c r="BI426" s="285"/>
      <c r="BJ426" s="280">
        <v>0</v>
      </c>
      <c r="BK426" s="280">
        <v>0</v>
      </c>
      <c r="BL426" s="283"/>
      <c r="BM426" s="287">
        <v>0</v>
      </c>
      <c r="BN426" s="280">
        <v>0</v>
      </c>
      <c r="BO426" s="280">
        <v>0</v>
      </c>
      <c r="BP426" s="280" t="e">
        <v>#REF!</v>
      </c>
      <c r="BQ426" s="288" t="e">
        <v>#REF!</v>
      </c>
      <c r="BR426" s="289"/>
      <c r="BS426" s="290" t="e">
        <v>#REF!</v>
      </c>
      <c r="BU426" s="297">
        <v>100606.08</v>
      </c>
      <c r="BV426" s="291">
        <v>1.8800000005285256E-2</v>
      </c>
      <c r="BW426" s="292">
        <v>0</v>
      </c>
      <c r="BX426" s="238" t="s">
        <v>859</v>
      </c>
      <c r="BY426" s="435">
        <f t="shared" si="12"/>
        <v>0.56036416016652502</v>
      </c>
      <c r="BZ426" s="435">
        <v>0.60036416016652494</v>
      </c>
      <c r="CA426" s="436">
        <f t="shared" si="13"/>
        <v>3.9999999999999925E-2</v>
      </c>
    </row>
    <row r="427" spans="1:79" s="268" customFormat="1" ht="47.25">
      <c r="A427" s="269">
        <v>414</v>
      </c>
      <c r="B427" s="269" t="s">
        <v>862</v>
      </c>
      <c r="C427" s="269" t="s">
        <v>95</v>
      </c>
      <c r="D427" s="271" t="s">
        <v>863</v>
      </c>
      <c r="E427" s="272">
        <v>41058</v>
      </c>
      <c r="F427" s="238"/>
      <c r="G427" s="238"/>
      <c r="H427" s="272">
        <v>40909</v>
      </c>
      <c r="I427" s="272">
        <v>50405</v>
      </c>
      <c r="J427" s="269"/>
      <c r="K427" s="269" t="s">
        <v>2035</v>
      </c>
      <c r="L427" s="273"/>
      <c r="M427" s="238">
        <v>3.6999999999999998E-2</v>
      </c>
      <c r="N427" s="269" t="s">
        <v>2036</v>
      </c>
      <c r="O427" s="269" t="s">
        <v>82</v>
      </c>
      <c r="P427" s="269" t="s">
        <v>2037</v>
      </c>
      <c r="Q427" s="269"/>
      <c r="R427" s="274">
        <v>1010301050</v>
      </c>
      <c r="S427" s="238">
        <v>458</v>
      </c>
      <c r="T427" s="269" t="s">
        <v>266</v>
      </c>
      <c r="U427" s="269">
        <v>300</v>
      </c>
      <c r="V427" s="275">
        <v>300</v>
      </c>
      <c r="W427" s="269">
        <v>0</v>
      </c>
      <c r="X427" s="276">
        <v>38626</v>
      </c>
      <c r="Y427" s="293"/>
      <c r="Z427" s="277">
        <v>1087300</v>
      </c>
      <c r="AA427" s="277"/>
      <c r="AB427" s="278">
        <v>1087300</v>
      </c>
      <c r="AC427" s="278">
        <v>609283.81000000006</v>
      </c>
      <c r="AD427" s="278">
        <v>478016.18999999994</v>
      </c>
      <c r="AE427" s="278">
        <v>434524.18999999994</v>
      </c>
      <c r="AF427" s="278">
        <v>3624.3333333333335</v>
      </c>
      <c r="AG427" s="278">
        <v>3624.3333333333335</v>
      </c>
      <c r="AH427" s="278">
        <v>0</v>
      </c>
      <c r="AI427" s="279">
        <v>3624.3333333333335</v>
      </c>
      <c r="AJ427" s="277"/>
      <c r="AK427" s="280" t="e">
        <v>#REF!</v>
      </c>
      <c r="AL427" s="280" t="e">
        <v>#REF!</v>
      </c>
      <c r="AM427" s="281">
        <v>43492</v>
      </c>
      <c r="AN427" s="281">
        <v>43492</v>
      </c>
      <c r="AO427" s="281">
        <v>478016.18999999994</v>
      </c>
      <c r="AP427" s="282">
        <v>474391.85666666663</v>
      </c>
      <c r="AQ427" s="282">
        <v>470767.52333333332</v>
      </c>
      <c r="AR427" s="282">
        <v>467143.19</v>
      </c>
      <c r="AS427" s="282">
        <v>463518.85666666669</v>
      </c>
      <c r="AT427" s="282">
        <v>459894.52333333337</v>
      </c>
      <c r="AU427" s="282">
        <v>456270.19000000006</v>
      </c>
      <c r="AV427" s="282">
        <v>452645.85666666675</v>
      </c>
      <c r="AW427" s="282">
        <v>449021.52333333343</v>
      </c>
      <c r="AX427" s="282">
        <v>445397.19000000012</v>
      </c>
      <c r="AY427" s="282">
        <v>441772.8566666668</v>
      </c>
      <c r="AZ427" s="282">
        <v>438148.52333333349</v>
      </c>
      <c r="BA427" s="282">
        <v>434524.19000000018</v>
      </c>
      <c r="BB427" s="281">
        <v>456270.19000000006</v>
      </c>
      <c r="BC427" s="281">
        <v>456270.18999999994</v>
      </c>
      <c r="BD427" s="283"/>
      <c r="BE427" s="284">
        <v>0.02</v>
      </c>
      <c r="BF427" s="280">
        <v>0</v>
      </c>
      <c r="BG427" s="285"/>
      <c r="BH427" s="286"/>
      <c r="BI427" s="285"/>
      <c r="BJ427" s="280">
        <v>0</v>
      </c>
      <c r="BK427" s="280">
        <v>0</v>
      </c>
      <c r="BL427" s="283"/>
      <c r="BM427" s="287">
        <v>0</v>
      </c>
      <c r="BN427" s="280">
        <v>0</v>
      </c>
      <c r="BO427" s="280">
        <v>0</v>
      </c>
      <c r="BP427" s="280" t="e">
        <v>#REF!</v>
      </c>
      <c r="BQ427" s="288" t="e">
        <v>#REF!</v>
      </c>
      <c r="BR427" s="289"/>
      <c r="BS427" s="290" t="e">
        <v>#REF!</v>
      </c>
      <c r="BU427" s="297">
        <v>43491.96</v>
      </c>
      <c r="BV427" s="291">
        <v>-4.0000000000873115E-2</v>
      </c>
      <c r="BW427" s="292">
        <v>0</v>
      </c>
      <c r="BX427" s="238" t="s">
        <v>859</v>
      </c>
      <c r="BY427" s="435">
        <f t="shared" si="12"/>
        <v>0.56036403016646741</v>
      </c>
      <c r="BZ427" s="435">
        <v>0.60036403016646744</v>
      </c>
      <c r="CA427" s="436">
        <f t="shared" si="13"/>
        <v>4.0000000000000036E-2</v>
      </c>
    </row>
    <row r="428" spans="1:79" s="268" customFormat="1" ht="31.5">
      <c r="A428" s="269">
        <v>415</v>
      </c>
      <c r="B428" s="269" t="s">
        <v>862</v>
      </c>
      <c r="C428" s="269" t="s">
        <v>95</v>
      </c>
      <c r="D428" s="271" t="s">
        <v>863</v>
      </c>
      <c r="E428" s="272">
        <v>41058</v>
      </c>
      <c r="F428" s="238">
        <v>12</v>
      </c>
      <c r="G428" s="296">
        <v>42565</v>
      </c>
      <c r="H428" s="272">
        <v>40909</v>
      </c>
      <c r="I428" s="272">
        <v>50405</v>
      </c>
      <c r="J428" s="269"/>
      <c r="K428" s="269" t="s">
        <v>2038</v>
      </c>
      <c r="L428" s="273"/>
      <c r="M428" s="238">
        <v>1.02</v>
      </c>
      <c r="N428" s="269" t="s">
        <v>2039</v>
      </c>
      <c r="O428" s="269" t="s">
        <v>82</v>
      </c>
      <c r="P428" s="269" t="s">
        <v>2040</v>
      </c>
      <c r="Q428" s="269"/>
      <c r="R428" s="274">
        <v>1010301051</v>
      </c>
      <c r="S428" s="238">
        <v>459</v>
      </c>
      <c r="T428" s="269" t="s">
        <v>131</v>
      </c>
      <c r="U428" s="269">
        <v>361</v>
      </c>
      <c r="V428" s="275">
        <v>361</v>
      </c>
      <c r="W428" s="269">
        <v>0</v>
      </c>
      <c r="X428" s="276">
        <v>42535</v>
      </c>
      <c r="Y428" s="293"/>
      <c r="Z428" s="277">
        <v>1060806.18</v>
      </c>
      <c r="AA428" s="277"/>
      <c r="AB428" s="278">
        <v>1060806.18</v>
      </c>
      <c r="AC428" s="278">
        <v>569342.53440443205</v>
      </c>
      <c r="AD428" s="278">
        <v>491463.64559556788</v>
      </c>
      <c r="AE428" s="278">
        <v>456201.39030470914</v>
      </c>
      <c r="AF428" s="278">
        <v>2938.5212742382269</v>
      </c>
      <c r="AG428" s="278">
        <v>2938.5212742382269</v>
      </c>
      <c r="AH428" s="278">
        <v>0</v>
      </c>
      <c r="AI428" s="279">
        <v>2938.5212742382269</v>
      </c>
      <c r="AJ428" s="277"/>
      <c r="AK428" s="280" t="e">
        <v>#REF!</v>
      </c>
      <c r="AL428" s="280" t="e">
        <v>#REF!</v>
      </c>
      <c r="AM428" s="281">
        <v>35262.255290858724</v>
      </c>
      <c r="AN428" s="281">
        <v>35262.255290858724</v>
      </c>
      <c r="AO428" s="281">
        <v>491463.64559556788</v>
      </c>
      <c r="AP428" s="282">
        <v>488525.12432132964</v>
      </c>
      <c r="AQ428" s="282">
        <v>485586.6030470914</v>
      </c>
      <c r="AR428" s="282">
        <v>482648.08177285315</v>
      </c>
      <c r="AS428" s="282">
        <v>479709.56049861491</v>
      </c>
      <c r="AT428" s="282">
        <v>476771.03922437667</v>
      </c>
      <c r="AU428" s="282">
        <v>473832.51795013843</v>
      </c>
      <c r="AV428" s="282">
        <v>470893.99667590018</v>
      </c>
      <c r="AW428" s="282">
        <v>467955.47540166194</v>
      </c>
      <c r="AX428" s="282">
        <v>465016.9541274237</v>
      </c>
      <c r="AY428" s="282">
        <v>462078.43285318546</v>
      </c>
      <c r="AZ428" s="282">
        <v>459139.91157894721</v>
      </c>
      <c r="BA428" s="282">
        <v>456201.39030470897</v>
      </c>
      <c r="BB428" s="281">
        <v>473832.51795013837</v>
      </c>
      <c r="BC428" s="281">
        <v>473832.51795013854</v>
      </c>
      <c r="BD428" s="283"/>
      <c r="BE428" s="284">
        <v>0.02</v>
      </c>
      <c r="BF428" s="280">
        <v>0</v>
      </c>
      <c r="BG428" s="285"/>
      <c r="BH428" s="286"/>
      <c r="BI428" s="285"/>
      <c r="BJ428" s="280">
        <v>0</v>
      </c>
      <c r="BK428" s="280">
        <v>0</v>
      </c>
      <c r="BL428" s="283"/>
      <c r="BM428" s="287">
        <v>0</v>
      </c>
      <c r="BN428" s="280">
        <v>0</v>
      </c>
      <c r="BO428" s="280">
        <v>0</v>
      </c>
      <c r="BP428" s="280" t="e">
        <v>#REF!</v>
      </c>
      <c r="BQ428" s="288" t="e">
        <v>#REF!</v>
      </c>
      <c r="BR428" s="289"/>
      <c r="BS428" s="290" t="e">
        <v>#REF!</v>
      </c>
      <c r="BU428" s="297">
        <v>35262.36</v>
      </c>
      <c r="BV428" s="291">
        <v>0.10470914127654396</v>
      </c>
      <c r="BW428" s="292">
        <v>0</v>
      </c>
      <c r="BX428" s="238" t="s">
        <v>859</v>
      </c>
      <c r="BY428" s="435">
        <f t="shared" si="12"/>
        <v>0.53670740719518817</v>
      </c>
      <c r="BZ428" s="435">
        <v>0.56994840442510508</v>
      </c>
      <c r="CA428" s="436">
        <f t="shared" si="13"/>
        <v>3.3240997229916913E-2</v>
      </c>
    </row>
    <row r="429" spans="1:79" s="268" customFormat="1" ht="47.25">
      <c r="A429" s="269">
        <v>416</v>
      </c>
      <c r="B429" s="269" t="s">
        <v>862</v>
      </c>
      <c r="C429" s="269" t="s">
        <v>95</v>
      </c>
      <c r="D429" s="271" t="s">
        <v>863</v>
      </c>
      <c r="E429" s="272">
        <v>41058</v>
      </c>
      <c r="F429" s="238"/>
      <c r="G429" s="238"/>
      <c r="H429" s="272">
        <v>40909</v>
      </c>
      <c r="I429" s="272">
        <v>50405</v>
      </c>
      <c r="J429" s="269"/>
      <c r="K429" s="269" t="s">
        <v>2041</v>
      </c>
      <c r="L429" s="273"/>
      <c r="M429" s="238">
        <v>0.1</v>
      </c>
      <c r="N429" s="269" t="s">
        <v>2042</v>
      </c>
      <c r="O429" s="269" t="s">
        <v>82</v>
      </c>
      <c r="P429" s="269" t="s">
        <v>2043</v>
      </c>
      <c r="Q429" s="269"/>
      <c r="R429" s="274">
        <v>1010301052</v>
      </c>
      <c r="S429" s="238">
        <v>460</v>
      </c>
      <c r="T429" s="269" t="s">
        <v>87</v>
      </c>
      <c r="U429" s="269">
        <v>240</v>
      </c>
      <c r="V429" s="275">
        <v>240</v>
      </c>
      <c r="W429" s="269">
        <v>0</v>
      </c>
      <c r="X429" s="276">
        <v>38322</v>
      </c>
      <c r="Y429" s="293"/>
      <c r="Z429" s="277">
        <v>52969.26</v>
      </c>
      <c r="AA429" s="277"/>
      <c r="AB429" s="278">
        <v>52969.26</v>
      </c>
      <c r="AC429" s="278">
        <v>38912.801750000006</v>
      </c>
      <c r="AD429" s="278">
        <v>14056.458249999996</v>
      </c>
      <c r="AE429" s="278">
        <v>11407.995249999996</v>
      </c>
      <c r="AF429" s="278">
        <v>220.70525000000001</v>
      </c>
      <c r="AG429" s="278">
        <v>220.70525000000001</v>
      </c>
      <c r="AH429" s="278">
        <v>0</v>
      </c>
      <c r="AI429" s="279">
        <v>220.70525000000001</v>
      </c>
      <c r="AJ429" s="277"/>
      <c r="AK429" s="280" t="e">
        <v>#REF!</v>
      </c>
      <c r="AL429" s="280" t="e">
        <v>#REF!</v>
      </c>
      <c r="AM429" s="281">
        <v>2648.4630000000002</v>
      </c>
      <c r="AN429" s="281">
        <v>2648.4630000000002</v>
      </c>
      <c r="AO429" s="281">
        <v>14056.458249999996</v>
      </c>
      <c r="AP429" s="282">
        <v>13835.752999999995</v>
      </c>
      <c r="AQ429" s="282">
        <v>13615.047749999994</v>
      </c>
      <c r="AR429" s="282">
        <v>13394.342499999993</v>
      </c>
      <c r="AS429" s="282">
        <v>13173.637249999992</v>
      </c>
      <c r="AT429" s="282">
        <v>12952.931999999992</v>
      </c>
      <c r="AU429" s="282">
        <v>12732.226749999991</v>
      </c>
      <c r="AV429" s="282">
        <v>12511.52149999999</v>
      </c>
      <c r="AW429" s="282">
        <v>12290.816249999989</v>
      </c>
      <c r="AX429" s="282">
        <v>12070.110999999988</v>
      </c>
      <c r="AY429" s="282">
        <v>11849.405749999987</v>
      </c>
      <c r="AZ429" s="282">
        <v>11628.700499999986</v>
      </c>
      <c r="BA429" s="282">
        <v>11407.995249999985</v>
      </c>
      <c r="BB429" s="281">
        <v>12732.226749999989</v>
      </c>
      <c r="BC429" s="281">
        <v>12732.226749999996</v>
      </c>
      <c r="BD429" s="283"/>
      <c r="BE429" s="284">
        <v>0.02</v>
      </c>
      <c r="BF429" s="280">
        <v>0</v>
      </c>
      <c r="BG429" s="285"/>
      <c r="BH429" s="286"/>
      <c r="BI429" s="285"/>
      <c r="BJ429" s="280">
        <v>0</v>
      </c>
      <c r="BK429" s="280">
        <v>0</v>
      </c>
      <c r="BL429" s="283"/>
      <c r="BM429" s="287">
        <v>0</v>
      </c>
      <c r="BN429" s="280">
        <v>0</v>
      </c>
      <c r="BO429" s="280">
        <v>0</v>
      </c>
      <c r="BP429" s="280" t="e">
        <v>#REF!</v>
      </c>
      <c r="BQ429" s="288" t="e">
        <v>#REF!</v>
      </c>
      <c r="BR429" s="289"/>
      <c r="BS429" s="290" t="e">
        <v>#REF!</v>
      </c>
      <c r="BU429" s="297">
        <v>2648.52</v>
      </c>
      <c r="BV429" s="291">
        <v>5.6999999999788997E-2</v>
      </c>
      <c r="BW429" s="292">
        <v>0</v>
      </c>
      <c r="BX429" s="238" t="s">
        <v>859</v>
      </c>
      <c r="BY429" s="435">
        <f t="shared" si="12"/>
        <v>0.73462989194109951</v>
      </c>
      <c r="BZ429" s="435">
        <v>0.78462989194109956</v>
      </c>
      <c r="CA429" s="436">
        <f t="shared" si="13"/>
        <v>5.0000000000000044E-2</v>
      </c>
    </row>
    <row r="430" spans="1:79" s="268" customFormat="1" ht="47.25">
      <c r="A430" s="269">
        <v>417</v>
      </c>
      <c r="B430" s="269" t="s">
        <v>862</v>
      </c>
      <c r="C430" s="269" t="s">
        <v>95</v>
      </c>
      <c r="D430" s="271" t="s">
        <v>863</v>
      </c>
      <c r="E430" s="272">
        <v>41058</v>
      </c>
      <c r="F430" s="238"/>
      <c r="G430" s="238"/>
      <c r="H430" s="272">
        <v>40909</v>
      </c>
      <c r="I430" s="272">
        <v>50405</v>
      </c>
      <c r="J430" s="269"/>
      <c r="K430" s="269" t="s">
        <v>2044</v>
      </c>
      <c r="L430" s="273"/>
      <c r="M430" s="238">
        <v>2.2524999999999999</v>
      </c>
      <c r="N430" s="269" t="s">
        <v>2045</v>
      </c>
      <c r="O430" s="269" t="s">
        <v>82</v>
      </c>
      <c r="P430" s="269" t="s">
        <v>2046</v>
      </c>
      <c r="Q430" s="269"/>
      <c r="R430" s="274">
        <v>1010301053</v>
      </c>
      <c r="S430" s="238">
        <v>461</v>
      </c>
      <c r="T430" s="269" t="s">
        <v>266</v>
      </c>
      <c r="U430" s="269">
        <v>300</v>
      </c>
      <c r="V430" s="275">
        <v>300</v>
      </c>
      <c r="W430" s="269">
        <v>0</v>
      </c>
      <c r="X430" s="276">
        <v>27729</v>
      </c>
      <c r="Y430" s="293"/>
      <c r="Z430" s="277">
        <v>150679.47</v>
      </c>
      <c r="AA430" s="277"/>
      <c r="AB430" s="278">
        <v>150679.47</v>
      </c>
      <c r="AC430" s="278">
        <v>150679.47</v>
      </c>
      <c r="AD430" s="278">
        <v>0</v>
      </c>
      <c r="AE430" s="278">
        <v>0</v>
      </c>
      <c r="AF430" s="278">
        <v>502.26490000000001</v>
      </c>
      <c r="AG430" s="278">
        <v>502.26490000000001</v>
      </c>
      <c r="AH430" s="278">
        <v>0</v>
      </c>
      <c r="AI430" s="279">
        <v>502.26490000000001</v>
      </c>
      <c r="AJ430" s="277"/>
      <c r="AK430" s="280" t="e">
        <v>#REF!</v>
      </c>
      <c r="AL430" s="280" t="e">
        <v>#REF!</v>
      </c>
      <c r="AM430" s="281">
        <v>0</v>
      </c>
      <c r="AN430" s="281">
        <v>0</v>
      </c>
      <c r="AO430" s="281">
        <v>0</v>
      </c>
      <c r="AP430" s="282">
        <v>0</v>
      </c>
      <c r="AQ430" s="282">
        <v>0</v>
      </c>
      <c r="AR430" s="282">
        <v>0</v>
      </c>
      <c r="AS430" s="282">
        <v>0</v>
      </c>
      <c r="AT430" s="282">
        <v>0</v>
      </c>
      <c r="AU430" s="282">
        <v>0</v>
      </c>
      <c r="AV430" s="282">
        <v>0</v>
      </c>
      <c r="AW430" s="282">
        <v>0</v>
      </c>
      <c r="AX430" s="282">
        <v>0</v>
      </c>
      <c r="AY430" s="282">
        <v>0</v>
      </c>
      <c r="AZ430" s="282">
        <v>0</v>
      </c>
      <c r="BA430" s="282">
        <v>0</v>
      </c>
      <c r="BB430" s="281">
        <v>0</v>
      </c>
      <c r="BC430" s="281">
        <v>0</v>
      </c>
      <c r="BD430" s="283"/>
      <c r="BE430" s="284">
        <v>0.02</v>
      </c>
      <c r="BF430" s="280">
        <v>0</v>
      </c>
      <c r="BG430" s="285"/>
      <c r="BH430" s="286"/>
      <c r="BI430" s="285"/>
      <c r="BJ430" s="280">
        <v>0</v>
      </c>
      <c r="BK430" s="280">
        <v>0</v>
      </c>
      <c r="BL430" s="283"/>
      <c r="BM430" s="287">
        <v>0</v>
      </c>
      <c r="BN430" s="280">
        <v>0</v>
      </c>
      <c r="BO430" s="280">
        <v>0</v>
      </c>
      <c r="BP430" s="280" t="e">
        <v>#REF!</v>
      </c>
      <c r="BQ430" s="288" t="e">
        <v>#REF!</v>
      </c>
      <c r="BR430" s="289"/>
      <c r="BS430" s="290" t="e">
        <v>#REF!</v>
      </c>
      <c r="BU430" s="304"/>
      <c r="BV430" s="291">
        <v>0</v>
      </c>
      <c r="BW430" s="292">
        <v>0</v>
      </c>
      <c r="BX430" s="238" t="s">
        <v>859</v>
      </c>
      <c r="BY430" s="435">
        <f t="shared" si="12"/>
        <v>1</v>
      </c>
      <c r="BZ430" s="435">
        <v>1</v>
      </c>
      <c r="CA430" s="436">
        <f t="shared" si="13"/>
        <v>0</v>
      </c>
    </row>
    <row r="431" spans="1:79" s="268" customFormat="1" ht="47.25">
      <c r="A431" s="269">
        <v>418</v>
      </c>
      <c r="B431" s="269" t="s">
        <v>862</v>
      </c>
      <c r="C431" s="269" t="s">
        <v>95</v>
      </c>
      <c r="D431" s="271" t="s">
        <v>863</v>
      </c>
      <c r="E431" s="272">
        <v>41058</v>
      </c>
      <c r="F431" s="238"/>
      <c r="G431" s="238"/>
      <c r="H431" s="272">
        <v>40909</v>
      </c>
      <c r="I431" s="272">
        <v>50405</v>
      </c>
      <c r="J431" s="269"/>
      <c r="K431" s="269" t="s">
        <v>2047</v>
      </c>
      <c r="L431" s="273"/>
      <c r="M431" s="238">
        <v>6.4000000000000001E-2</v>
      </c>
      <c r="N431" s="269" t="s">
        <v>1907</v>
      </c>
      <c r="O431" s="269" t="s">
        <v>82</v>
      </c>
      <c r="P431" s="269" t="s">
        <v>1908</v>
      </c>
      <c r="Q431" s="269"/>
      <c r="R431" s="274">
        <v>1010301054</v>
      </c>
      <c r="S431" s="238">
        <v>462</v>
      </c>
      <c r="T431" s="269" t="s">
        <v>266</v>
      </c>
      <c r="U431" s="269">
        <v>300</v>
      </c>
      <c r="V431" s="275">
        <v>300</v>
      </c>
      <c r="W431" s="269">
        <v>0</v>
      </c>
      <c r="X431" s="276">
        <v>27729</v>
      </c>
      <c r="Y431" s="293"/>
      <c r="Z431" s="277">
        <v>469164.48</v>
      </c>
      <c r="AA431" s="277"/>
      <c r="AB431" s="278">
        <v>469164.48</v>
      </c>
      <c r="AC431" s="278">
        <v>469164.48</v>
      </c>
      <c r="AD431" s="278">
        <v>0</v>
      </c>
      <c r="AE431" s="278">
        <v>0</v>
      </c>
      <c r="AF431" s="278">
        <v>1563.8815999999999</v>
      </c>
      <c r="AG431" s="278">
        <v>1563.8815999999999</v>
      </c>
      <c r="AH431" s="278">
        <v>0</v>
      </c>
      <c r="AI431" s="279">
        <v>1563.8815999999999</v>
      </c>
      <c r="AJ431" s="277"/>
      <c r="AK431" s="280" t="e">
        <v>#REF!</v>
      </c>
      <c r="AL431" s="280" t="e">
        <v>#REF!</v>
      </c>
      <c r="AM431" s="281">
        <v>0</v>
      </c>
      <c r="AN431" s="281">
        <v>0</v>
      </c>
      <c r="AO431" s="281">
        <v>0</v>
      </c>
      <c r="AP431" s="282">
        <v>0</v>
      </c>
      <c r="AQ431" s="282">
        <v>0</v>
      </c>
      <c r="AR431" s="282">
        <v>0</v>
      </c>
      <c r="AS431" s="282">
        <v>0</v>
      </c>
      <c r="AT431" s="282">
        <v>0</v>
      </c>
      <c r="AU431" s="282">
        <v>0</v>
      </c>
      <c r="AV431" s="282">
        <v>0</v>
      </c>
      <c r="AW431" s="282">
        <v>0</v>
      </c>
      <c r="AX431" s="282">
        <v>0</v>
      </c>
      <c r="AY431" s="282">
        <v>0</v>
      </c>
      <c r="AZ431" s="282">
        <v>0</v>
      </c>
      <c r="BA431" s="282">
        <v>0</v>
      </c>
      <c r="BB431" s="281">
        <v>0</v>
      </c>
      <c r="BC431" s="281">
        <v>0</v>
      </c>
      <c r="BD431" s="283"/>
      <c r="BE431" s="284">
        <v>0.02</v>
      </c>
      <c r="BF431" s="280">
        <v>0</v>
      </c>
      <c r="BG431" s="285"/>
      <c r="BH431" s="286"/>
      <c r="BI431" s="285"/>
      <c r="BJ431" s="280">
        <v>0</v>
      </c>
      <c r="BK431" s="280">
        <v>0</v>
      </c>
      <c r="BL431" s="283"/>
      <c r="BM431" s="287">
        <v>0</v>
      </c>
      <c r="BN431" s="280">
        <v>0</v>
      </c>
      <c r="BO431" s="280">
        <v>0</v>
      </c>
      <c r="BP431" s="280" t="e">
        <v>#REF!</v>
      </c>
      <c r="BQ431" s="288" t="e">
        <v>#REF!</v>
      </c>
      <c r="BR431" s="289"/>
      <c r="BS431" s="290" t="e">
        <v>#REF!</v>
      </c>
      <c r="BU431" s="304"/>
      <c r="BV431" s="291">
        <v>0</v>
      </c>
      <c r="BW431" s="292">
        <v>0</v>
      </c>
      <c r="BX431" s="238" t="s">
        <v>859</v>
      </c>
      <c r="BY431" s="435">
        <f t="shared" si="12"/>
        <v>1</v>
      </c>
      <c r="BZ431" s="435">
        <v>1</v>
      </c>
      <c r="CA431" s="436">
        <f t="shared" si="13"/>
        <v>0</v>
      </c>
    </row>
    <row r="432" spans="1:79" s="268" customFormat="1" ht="47.25">
      <c r="A432" s="269">
        <v>419</v>
      </c>
      <c r="B432" s="269" t="s">
        <v>862</v>
      </c>
      <c r="C432" s="269" t="s">
        <v>95</v>
      </c>
      <c r="D432" s="271" t="s">
        <v>863</v>
      </c>
      <c r="E432" s="272">
        <v>41058</v>
      </c>
      <c r="F432" s="238"/>
      <c r="G432" s="238"/>
      <c r="H432" s="272">
        <v>40909</v>
      </c>
      <c r="I432" s="272">
        <v>50405</v>
      </c>
      <c r="J432" s="269"/>
      <c r="K432" s="269" t="s">
        <v>2048</v>
      </c>
      <c r="L432" s="273"/>
      <c r="M432" s="238">
        <v>0.3</v>
      </c>
      <c r="N432" s="269" t="s">
        <v>2049</v>
      </c>
      <c r="O432" s="269" t="s">
        <v>82</v>
      </c>
      <c r="P432" s="269" t="s">
        <v>2050</v>
      </c>
      <c r="Q432" s="269"/>
      <c r="R432" s="274">
        <v>1010301058</v>
      </c>
      <c r="S432" s="238">
        <v>463</v>
      </c>
      <c r="T432" s="269" t="s">
        <v>193</v>
      </c>
      <c r="U432" s="269">
        <v>360</v>
      </c>
      <c r="V432" s="275">
        <v>360</v>
      </c>
      <c r="W432" s="269">
        <v>0</v>
      </c>
      <c r="X432" s="276">
        <v>32051</v>
      </c>
      <c r="Y432" s="293"/>
      <c r="Z432" s="277">
        <v>362586.54</v>
      </c>
      <c r="AA432" s="277"/>
      <c r="AB432" s="278">
        <v>362586.54</v>
      </c>
      <c r="AC432" s="278">
        <v>362586.54</v>
      </c>
      <c r="AD432" s="278">
        <v>0</v>
      </c>
      <c r="AE432" s="278">
        <v>0</v>
      </c>
      <c r="AF432" s="278">
        <v>1007.1848333333332</v>
      </c>
      <c r="AG432" s="278">
        <v>1007.1848333333332</v>
      </c>
      <c r="AH432" s="278">
        <v>0</v>
      </c>
      <c r="AI432" s="279">
        <v>1007.1848333333332</v>
      </c>
      <c r="AJ432" s="277"/>
      <c r="AK432" s="280" t="e">
        <v>#REF!</v>
      </c>
      <c r="AL432" s="280" t="e">
        <v>#REF!</v>
      </c>
      <c r="AM432" s="281">
        <v>0</v>
      </c>
      <c r="AN432" s="281">
        <v>0</v>
      </c>
      <c r="AO432" s="281">
        <v>0</v>
      </c>
      <c r="AP432" s="282">
        <v>0</v>
      </c>
      <c r="AQ432" s="282">
        <v>0</v>
      </c>
      <c r="AR432" s="282">
        <v>0</v>
      </c>
      <c r="AS432" s="282">
        <v>0</v>
      </c>
      <c r="AT432" s="282">
        <v>0</v>
      </c>
      <c r="AU432" s="282">
        <v>0</v>
      </c>
      <c r="AV432" s="282">
        <v>0</v>
      </c>
      <c r="AW432" s="282">
        <v>0</v>
      </c>
      <c r="AX432" s="282">
        <v>0</v>
      </c>
      <c r="AY432" s="282">
        <v>0</v>
      </c>
      <c r="AZ432" s="282">
        <v>0</v>
      </c>
      <c r="BA432" s="282">
        <v>0</v>
      </c>
      <c r="BB432" s="281">
        <v>0</v>
      </c>
      <c r="BC432" s="281">
        <v>0</v>
      </c>
      <c r="BD432" s="283"/>
      <c r="BE432" s="284">
        <v>0.02</v>
      </c>
      <c r="BF432" s="280">
        <v>0</v>
      </c>
      <c r="BG432" s="285"/>
      <c r="BH432" s="286"/>
      <c r="BI432" s="285"/>
      <c r="BJ432" s="280">
        <v>0</v>
      </c>
      <c r="BK432" s="280">
        <v>0</v>
      </c>
      <c r="BL432" s="283"/>
      <c r="BM432" s="287">
        <v>0</v>
      </c>
      <c r="BN432" s="280">
        <v>0</v>
      </c>
      <c r="BO432" s="280">
        <v>0</v>
      </c>
      <c r="BP432" s="280" t="e">
        <v>#REF!</v>
      </c>
      <c r="BQ432" s="288" t="e">
        <v>#REF!</v>
      </c>
      <c r="BR432" s="289"/>
      <c r="BS432" s="290" t="e">
        <v>#REF!</v>
      </c>
      <c r="BU432" s="304"/>
      <c r="BV432" s="291">
        <v>0</v>
      </c>
      <c r="BW432" s="292">
        <v>0</v>
      </c>
      <c r="BX432" s="238" t="s">
        <v>857</v>
      </c>
      <c r="BY432" s="435">
        <f t="shared" si="12"/>
        <v>1</v>
      </c>
      <c r="BZ432" s="435">
        <v>1</v>
      </c>
      <c r="CA432" s="436">
        <f t="shared" si="13"/>
        <v>0</v>
      </c>
    </row>
    <row r="433" spans="1:79" s="268" customFormat="1" ht="47.25">
      <c r="A433" s="269">
        <v>420</v>
      </c>
      <c r="B433" s="269" t="s">
        <v>862</v>
      </c>
      <c r="C433" s="269" t="s">
        <v>95</v>
      </c>
      <c r="D433" s="271" t="s">
        <v>863</v>
      </c>
      <c r="E433" s="272">
        <v>41058</v>
      </c>
      <c r="F433" s="238"/>
      <c r="G433" s="238"/>
      <c r="H433" s="272">
        <v>40909</v>
      </c>
      <c r="I433" s="272">
        <v>50405</v>
      </c>
      <c r="J433" s="269"/>
      <c r="K433" s="269" t="s">
        <v>2051</v>
      </c>
      <c r="L433" s="273"/>
      <c r="M433" s="238">
        <v>0.186</v>
      </c>
      <c r="N433" s="269" t="s">
        <v>2052</v>
      </c>
      <c r="O433" s="269" t="s">
        <v>82</v>
      </c>
      <c r="P433" s="269" t="s">
        <v>2053</v>
      </c>
      <c r="Q433" s="269"/>
      <c r="R433" s="274">
        <v>1010301067</v>
      </c>
      <c r="S433" s="238">
        <v>464</v>
      </c>
      <c r="T433" s="269" t="s">
        <v>266</v>
      </c>
      <c r="U433" s="269">
        <v>300</v>
      </c>
      <c r="V433" s="275">
        <v>300</v>
      </c>
      <c r="W433" s="269">
        <v>0</v>
      </c>
      <c r="X433" s="276">
        <v>27334</v>
      </c>
      <c r="Y433" s="293"/>
      <c r="Z433" s="277">
        <v>173489.23</v>
      </c>
      <c r="AA433" s="277"/>
      <c r="AB433" s="278">
        <v>173489.23</v>
      </c>
      <c r="AC433" s="278">
        <v>173489.23</v>
      </c>
      <c r="AD433" s="278">
        <v>0</v>
      </c>
      <c r="AE433" s="278">
        <v>0</v>
      </c>
      <c r="AF433" s="278">
        <v>578.2974333333334</v>
      </c>
      <c r="AG433" s="278">
        <v>578.2974333333334</v>
      </c>
      <c r="AH433" s="278">
        <v>0</v>
      </c>
      <c r="AI433" s="279">
        <v>578.2974333333334</v>
      </c>
      <c r="AJ433" s="277"/>
      <c r="AK433" s="280" t="e">
        <v>#REF!</v>
      </c>
      <c r="AL433" s="280" t="e">
        <v>#REF!</v>
      </c>
      <c r="AM433" s="281">
        <v>0</v>
      </c>
      <c r="AN433" s="281">
        <v>0</v>
      </c>
      <c r="AO433" s="281">
        <v>0</v>
      </c>
      <c r="AP433" s="282">
        <v>0</v>
      </c>
      <c r="AQ433" s="282">
        <v>0</v>
      </c>
      <c r="AR433" s="282">
        <v>0</v>
      </c>
      <c r="AS433" s="282">
        <v>0</v>
      </c>
      <c r="AT433" s="282">
        <v>0</v>
      </c>
      <c r="AU433" s="282">
        <v>0</v>
      </c>
      <c r="AV433" s="282">
        <v>0</v>
      </c>
      <c r="AW433" s="282">
        <v>0</v>
      </c>
      <c r="AX433" s="282">
        <v>0</v>
      </c>
      <c r="AY433" s="282">
        <v>0</v>
      </c>
      <c r="AZ433" s="282">
        <v>0</v>
      </c>
      <c r="BA433" s="282">
        <v>0</v>
      </c>
      <c r="BB433" s="281">
        <v>0</v>
      </c>
      <c r="BC433" s="281">
        <v>0</v>
      </c>
      <c r="BD433" s="283"/>
      <c r="BE433" s="284">
        <v>0.02</v>
      </c>
      <c r="BF433" s="280">
        <v>0</v>
      </c>
      <c r="BG433" s="285"/>
      <c r="BH433" s="286"/>
      <c r="BI433" s="285"/>
      <c r="BJ433" s="280">
        <v>0</v>
      </c>
      <c r="BK433" s="280">
        <v>0</v>
      </c>
      <c r="BL433" s="283"/>
      <c r="BM433" s="287">
        <v>0</v>
      </c>
      <c r="BN433" s="280">
        <v>0</v>
      </c>
      <c r="BO433" s="280">
        <v>0</v>
      </c>
      <c r="BP433" s="280" t="e">
        <v>#REF!</v>
      </c>
      <c r="BQ433" s="288" t="e">
        <v>#REF!</v>
      </c>
      <c r="BR433" s="289"/>
      <c r="BS433" s="290" t="e">
        <v>#REF!</v>
      </c>
      <c r="BU433" s="304"/>
      <c r="BV433" s="291">
        <v>0</v>
      </c>
      <c r="BW433" s="292">
        <v>0</v>
      </c>
      <c r="BX433" s="238" t="s">
        <v>857</v>
      </c>
      <c r="BY433" s="435">
        <f t="shared" si="12"/>
        <v>1</v>
      </c>
      <c r="BZ433" s="435">
        <v>1</v>
      </c>
      <c r="CA433" s="436">
        <f t="shared" si="13"/>
        <v>0</v>
      </c>
    </row>
    <row r="434" spans="1:79" s="268" customFormat="1" ht="47.25">
      <c r="A434" s="269">
        <v>421</v>
      </c>
      <c r="B434" s="269" t="s">
        <v>862</v>
      </c>
      <c r="C434" s="269" t="s">
        <v>95</v>
      </c>
      <c r="D434" s="271" t="s">
        <v>863</v>
      </c>
      <c r="E434" s="272">
        <v>41058</v>
      </c>
      <c r="F434" s="238"/>
      <c r="G434" s="238"/>
      <c r="H434" s="272">
        <v>40909</v>
      </c>
      <c r="I434" s="272">
        <v>50405</v>
      </c>
      <c r="J434" s="269"/>
      <c r="K434" s="269" t="s">
        <v>2054</v>
      </c>
      <c r="L434" s="273"/>
      <c r="M434" s="238">
        <v>0.7</v>
      </c>
      <c r="N434" s="269" t="s">
        <v>1975</v>
      </c>
      <c r="O434" s="269" t="s">
        <v>82</v>
      </c>
      <c r="P434" s="269" t="s">
        <v>1976</v>
      </c>
      <c r="Q434" s="269"/>
      <c r="R434" s="274">
        <v>1010301068</v>
      </c>
      <c r="S434" s="238">
        <v>465</v>
      </c>
      <c r="T434" s="269" t="s">
        <v>266</v>
      </c>
      <c r="U434" s="269">
        <v>300</v>
      </c>
      <c r="V434" s="275">
        <v>300</v>
      </c>
      <c r="W434" s="269">
        <v>0</v>
      </c>
      <c r="X434" s="276">
        <v>26512</v>
      </c>
      <c r="Y434" s="293"/>
      <c r="Z434" s="277">
        <v>119097.06</v>
      </c>
      <c r="AA434" s="277"/>
      <c r="AB434" s="278">
        <v>119097.06</v>
      </c>
      <c r="AC434" s="278">
        <v>119097.06</v>
      </c>
      <c r="AD434" s="278">
        <v>0</v>
      </c>
      <c r="AE434" s="278">
        <v>0</v>
      </c>
      <c r="AF434" s="278">
        <v>396.99020000000002</v>
      </c>
      <c r="AG434" s="278">
        <v>396.99020000000002</v>
      </c>
      <c r="AH434" s="278">
        <v>0</v>
      </c>
      <c r="AI434" s="279">
        <v>396.99020000000002</v>
      </c>
      <c r="AJ434" s="277"/>
      <c r="AK434" s="280" t="e">
        <v>#REF!</v>
      </c>
      <c r="AL434" s="280" t="e">
        <v>#REF!</v>
      </c>
      <c r="AM434" s="281">
        <v>0</v>
      </c>
      <c r="AN434" s="281">
        <v>0</v>
      </c>
      <c r="AO434" s="281">
        <v>0</v>
      </c>
      <c r="AP434" s="282">
        <v>0</v>
      </c>
      <c r="AQ434" s="282">
        <v>0</v>
      </c>
      <c r="AR434" s="282">
        <v>0</v>
      </c>
      <c r="AS434" s="282">
        <v>0</v>
      </c>
      <c r="AT434" s="282">
        <v>0</v>
      </c>
      <c r="AU434" s="282">
        <v>0</v>
      </c>
      <c r="AV434" s="282">
        <v>0</v>
      </c>
      <c r="AW434" s="282">
        <v>0</v>
      </c>
      <c r="AX434" s="282">
        <v>0</v>
      </c>
      <c r="AY434" s="282">
        <v>0</v>
      </c>
      <c r="AZ434" s="282">
        <v>0</v>
      </c>
      <c r="BA434" s="282">
        <v>0</v>
      </c>
      <c r="BB434" s="281">
        <v>0</v>
      </c>
      <c r="BC434" s="281">
        <v>0</v>
      </c>
      <c r="BD434" s="283"/>
      <c r="BE434" s="284">
        <v>0.02</v>
      </c>
      <c r="BF434" s="280">
        <v>0</v>
      </c>
      <c r="BG434" s="285"/>
      <c r="BH434" s="286"/>
      <c r="BI434" s="285"/>
      <c r="BJ434" s="280">
        <v>0</v>
      </c>
      <c r="BK434" s="280">
        <v>0</v>
      </c>
      <c r="BL434" s="283"/>
      <c r="BM434" s="287">
        <v>0</v>
      </c>
      <c r="BN434" s="280">
        <v>0</v>
      </c>
      <c r="BO434" s="280">
        <v>0</v>
      </c>
      <c r="BP434" s="280" t="e">
        <v>#REF!</v>
      </c>
      <c r="BQ434" s="288" t="e">
        <v>#REF!</v>
      </c>
      <c r="BR434" s="289"/>
      <c r="BS434" s="290" t="e">
        <v>#REF!</v>
      </c>
      <c r="BU434" s="291"/>
      <c r="BV434" s="291">
        <v>0</v>
      </c>
      <c r="BW434" s="292">
        <v>0</v>
      </c>
      <c r="BX434" s="238" t="s">
        <v>857</v>
      </c>
      <c r="BY434" s="435">
        <f t="shared" si="12"/>
        <v>1</v>
      </c>
      <c r="BZ434" s="435">
        <v>1</v>
      </c>
      <c r="CA434" s="436">
        <f t="shared" si="13"/>
        <v>0</v>
      </c>
    </row>
    <row r="435" spans="1:79" s="268" customFormat="1" ht="31.5">
      <c r="A435" s="269">
        <v>422</v>
      </c>
      <c r="B435" s="269" t="s">
        <v>862</v>
      </c>
      <c r="C435" s="269" t="s">
        <v>95</v>
      </c>
      <c r="D435" s="271" t="s">
        <v>863</v>
      </c>
      <c r="E435" s="272">
        <v>41058</v>
      </c>
      <c r="F435" s="238"/>
      <c r="G435" s="238"/>
      <c r="H435" s="272">
        <v>40909</v>
      </c>
      <c r="I435" s="272">
        <v>50405</v>
      </c>
      <c r="J435" s="269"/>
      <c r="K435" s="269" t="s">
        <v>2055</v>
      </c>
      <c r="L435" s="273"/>
      <c r="M435" s="238">
        <v>1</v>
      </c>
      <c r="N435" s="269" t="s">
        <v>2056</v>
      </c>
      <c r="O435" s="269" t="s">
        <v>82</v>
      </c>
      <c r="P435" s="269" t="s">
        <v>2057</v>
      </c>
      <c r="Q435" s="269"/>
      <c r="R435" s="274">
        <v>1010301069</v>
      </c>
      <c r="S435" s="238">
        <v>466</v>
      </c>
      <c r="T435" s="269" t="s">
        <v>131</v>
      </c>
      <c r="U435" s="269">
        <v>361</v>
      </c>
      <c r="V435" s="275">
        <v>361</v>
      </c>
      <c r="W435" s="269">
        <v>0</v>
      </c>
      <c r="X435" s="276">
        <v>27638</v>
      </c>
      <c r="Y435" s="293"/>
      <c r="Z435" s="277">
        <v>2277953.5499999998</v>
      </c>
      <c r="AA435" s="277"/>
      <c r="AB435" s="278">
        <v>2277953.5499999998</v>
      </c>
      <c r="AC435" s="278">
        <v>2277953.5499999998</v>
      </c>
      <c r="AD435" s="278">
        <v>0</v>
      </c>
      <c r="AE435" s="278">
        <v>0</v>
      </c>
      <c r="AF435" s="278">
        <v>6310.1206371191129</v>
      </c>
      <c r="AG435" s="278">
        <v>6310.1206371191129</v>
      </c>
      <c r="AH435" s="278">
        <v>0</v>
      </c>
      <c r="AI435" s="279">
        <v>6310.1206371191129</v>
      </c>
      <c r="AJ435" s="277"/>
      <c r="AK435" s="280" t="e">
        <v>#REF!</v>
      </c>
      <c r="AL435" s="280" t="e">
        <v>#REF!</v>
      </c>
      <c r="AM435" s="281">
        <v>0</v>
      </c>
      <c r="AN435" s="281">
        <v>0</v>
      </c>
      <c r="AO435" s="281">
        <v>0</v>
      </c>
      <c r="AP435" s="282">
        <v>0</v>
      </c>
      <c r="AQ435" s="282">
        <v>0</v>
      </c>
      <c r="AR435" s="282">
        <v>0</v>
      </c>
      <c r="AS435" s="282">
        <v>0</v>
      </c>
      <c r="AT435" s="282">
        <v>0</v>
      </c>
      <c r="AU435" s="282">
        <v>0</v>
      </c>
      <c r="AV435" s="282">
        <v>0</v>
      </c>
      <c r="AW435" s="282">
        <v>0</v>
      </c>
      <c r="AX435" s="282">
        <v>0</v>
      </c>
      <c r="AY435" s="282">
        <v>0</v>
      </c>
      <c r="AZ435" s="282">
        <v>0</v>
      </c>
      <c r="BA435" s="282">
        <v>0</v>
      </c>
      <c r="BB435" s="281">
        <v>0</v>
      </c>
      <c r="BC435" s="281">
        <v>0</v>
      </c>
      <c r="BD435" s="283"/>
      <c r="BE435" s="284">
        <v>0.02</v>
      </c>
      <c r="BF435" s="280">
        <v>0</v>
      </c>
      <c r="BG435" s="285"/>
      <c r="BH435" s="286"/>
      <c r="BI435" s="285"/>
      <c r="BJ435" s="280">
        <v>0</v>
      </c>
      <c r="BK435" s="280">
        <v>0</v>
      </c>
      <c r="BL435" s="283"/>
      <c r="BM435" s="287">
        <v>0</v>
      </c>
      <c r="BN435" s="280">
        <v>0</v>
      </c>
      <c r="BO435" s="280">
        <v>0</v>
      </c>
      <c r="BP435" s="280" t="e">
        <v>#REF!</v>
      </c>
      <c r="BQ435" s="288" t="e">
        <v>#REF!</v>
      </c>
      <c r="BR435" s="289"/>
      <c r="BS435" s="290" t="e">
        <v>#REF!</v>
      </c>
      <c r="BU435" s="291"/>
      <c r="BV435" s="291">
        <v>0</v>
      </c>
      <c r="BW435" s="292">
        <v>0</v>
      </c>
      <c r="BX435" s="238" t="s">
        <v>857</v>
      </c>
      <c r="BY435" s="435">
        <f t="shared" si="12"/>
        <v>1</v>
      </c>
      <c r="BZ435" s="435">
        <v>1</v>
      </c>
      <c r="CA435" s="436">
        <f t="shared" si="13"/>
        <v>0</v>
      </c>
    </row>
    <row r="436" spans="1:79" s="268" customFormat="1" ht="47.25">
      <c r="A436" s="269">
        <v>423</v>
      </c>
      <c r="B436" s="269" t="s">
        <v>862</v>
      </c>
      <c r="C436" s="269" t="s">
        <v>95</v>
      </c>
      <c r="D436" s="271" t="s">
        <v>863</v>
      </c>
      <c r="E436" s="272">
        <v>41058</v>
      </c>
      <c r="F436" s="238"/>
      <c r="G436" s="238"/>
      <c r="H436" s="272">
        <v>40909</v>
      </c>
      <c r="I436" s="272">
        <v>50405</v>
      </c>
      <c r="J436" s="269"/>
      <c r="K436" s="269" t="s">
        <v>2058</v>
      </c>
      <c r="L436" s="273"/>
      <c r="M436" s="238">
        <v>0.23300000000000001</v>
      </c>
      <c r="N436" s="269" t="s">
        <v>1779</v>
      </c>
      <c r="O436" s="269" t="s">
        <v>82</v>
      </c>
      <c r="P436" s="269" t="s">
        <v>1780</v>
      </c>
      <c r="Q436" s="269"/>
      <c r="R436" s="274">
        <v>1010301070</v>
      </c>
      <c r="S436" s="238">
        <v>467</v>
      </c>
      <c r="T436" s="269" t="s">
        <v>87</v>
      </c>
      <c r="U436" s="269">
        <v>240</v>
      </c>
      <c r="V436" s="275">
        <v>240</v>
      </c>
      <c r="W436" s="269">
        <v>0</v>
      </c>
      <c r="X436" s="276">
        <v>26451</v>
      </c>
      <c r="Y436" s="293"/>
      <c r="Z436" s="277">
        <v>158604.85999999999</v>
      </c>
      <c r="AA436" s="277"/>
      <c r="AB436" s="278">
        <v>158604.85999999999</v>
      </c>
      <c r="AC436" s="278">
        <v>158604.85999999999</v>
      </c>
      <c r="AD436" s="278">
        <v>0</v>
      </c>
      <c r="AE436" s="278">
        <v>0</v>
      </c>
      <c r="AF436" s="278">
        <v>660.85358333333329</v>
      </c>
      <c r="AG436" s="278">
        <v>660.85358333333329</v>
      </c>
      <c r="AH436" s="278">
        <v>0</v>
      </c>
      <c r="AI436" s="279">
        <v>660.85358333333329</v>
      </c>
      <c r="AJ436" s="277"/>
      <c r="AK436" s="280" t="e">
        <v>#REF!</v>
      </c>
      <c r="AL436" s="280" t="e">
        <v>#REF!</v>
      </c>
      <c r="AM436" s="281">
        <v>0</v>
      </c>
      <c r="AN436" s="281">
        <v>0</v>
      </c>
      <c r="AO436" s="281">
        <v>0</v>
      </c>
      <c r="AP436" s="282">
        <v>0</v>
      </c>
      <c r="AQ436" s="282">
        <v>0</v>
      </c>
      <c r="AR436" s="282">
        <v>0</v>
      </c>
      <c r="AS436" s="282">
        <v>0</v>
      </c>
      <c r="AT436" s="282">
        <v>0</v>
      </c>
      <c r="AU436" s="282">
        <v>0</v>
      </c>
      <c r="AV436" s="282">
        <v>0</v>
      </c>
      <c r="AW436" s="282">
        <v>0</v>
      </c>
      <c r="AX436" s="282">
        <v>0</v>
      </c>
      <c r="AY436" s="282">
        <v>0</v>
      </c>
      <c r="AZ436" s="282">
        <v>0</v>
      </c>
      <c r="BA436" s="282">
        <v>0</v>
      </c>
      <c r="BB436" s="281">
        <v>0</v>
      </c>
      <c r="BC436" s="281">
        <v>0</v>
      </c>
      <c r="BD436" s="283"/>
      <c r="BE436" s="284">
        <v>0.02</v>
      </c>
      <c r="BF436" s="280">
        <v>0</v>
      </c>
      <c r="BG436" s="285"/>
      <c r="BH436" s="286"/>
      <c r="BI436" s="285"/>
      <c r="BJ436" s="280">
        <v>0</v>
      </c>
      <c r="BK436" s="280">
        <v>0</v>
      </c>
      <c r="BL436" s="283"/>
      <c r="BM436" s="287">
        <v>0</v>
      </c>
      <c r="BN436" s="280">
        <v>0</v>
      </c>
      <c r="BO436" s="280">
        <v>0</v>
      </c>
      <c r="BP436" s="280" t="e">
        <v>#REF!</v>
      </c>
      <c r="BQ436" s="288" t="e">
        <v>#REF!</v>
      </c>
      <c r="BR436" s="289"/>
      <c r="BS436" s="290" t="e">
        <v>#REF!</v>
      </c>
      <c r="BU436" s="291"/>
      <c r="BV436" s="291">
        <v>0</v>
      </c>
      <c r="BW436" s="292">
        <v>0</v>
      </c>
      <c r="BX436" s="238" t="s">
        <v>859</v>
      </c>
      <c r="BY436" s="435">
        <f t="shared" si="12"/>
        <v>1</v>
      </c>
      <c r="BZ436" s="435">
        <v>1</v>
      </c>
      <c r="CA436" s="436">
        <f t="shared" si="13"/>
        <v>0</v>
      </c>
    </row>
    <row r="437" spans="1:79" s="268" customFormat="1" ht="47.25">
      <c r="A437" s="269">
        <v>424</v>
      </c>
      <c r="B437" s="269" t="s">
        <v>862</v>
      </c>
      <c r="C437" s="269" t="s">
        <v>95</v>
      </c>
      <c r="D437" s="271" t="s">
        <v>863</v>
      </c>
      <c r="E437" s="272">
        <v>41058</v>
      </c>
      <c r="F437" s="238"/>
      <c r="G437" s="238"/>
      <c r="H437" s="272">
        <v>40909</v>
      </c>
      <c r="I437" s="272">
        <v>50405</v>
      </c>
      <c r="J437" s="269"/>
      <c r="K437" s="269" t="s">
        <v>2059</v>
      </c>
      <c r="L437" s="273"/>
      <c r="M437" s="238">
        <v>0.186</v>
      </c>
      <c r="N437" s="269" t="s">
        <v>2060</v>
      </c>
      <c r="O437" s="269" t="s">
        <v>82</v>
      </c>
      <c r="P437" s="269" t="s">
        <v>2061</v>
      </c>
      <c r="Q437" s="269"/>
      <c r="R437" s="274">
        <v>1010301071</v>
      </c>
      <c r="S437" s="238">
        <v>468</v>
      </c>
      <c r="T437" s="269" t="s">
        <v>131</v>
      </c>
      <c r="U437" s="269">
        <v>361</v>
      </c>
      <c r="V437" s="275">
        <v>361</v>
      </c>
      <c r="W437" s="269">
        <v>0</v>
      </c>
      <c r="X437" s="276">
        <v>27150</v>
      </c>
      <c r="Y437" s="293"/>
      <c r="Z437" s="277">
        <v>132088.34</v>
      </c>
      <c r="AA437" s="277"/>
      <c r="AB437" s="278">
        <v>132088.34</v>
      </c>
      <c r="AC437" s="278">
        <v>132088.34</v>
      </c>
      <c r="AD437" s="278">
        <v>0</v>
      </c>
      <c r="AE437" s="278">
        <v>0</v>
      </c>
      <c r="AF437" s="278">
        <v>365.8956786703601</v>
      </c>
      <c r="AG437" s="278">
        <v>365.8956786703601</v>
      </c>
      <c r="AH437" s="278">
        <v>0</v>
      </c>
      <c r="AI437" s="279">
        <v>365.8956786703601</v>
      </c>
      <c r="AJ437" s="277"/>
      <c r="AK437" s="280" t="e">
        <v>#REF!</v>
      </c>
      <c r="AL437" s="280" t="e">
        <v>#REF!</v>
      </c>
      <c r="AM437" s="281">
        <v>0</v>
      </c>
      <c r="AN437" s="281">
        <v>0</v>
      </c>
      <c r="AO437" s="281">
        <v>0</v>
      </c>
      <c r="AP437" s="282">
        <v>0</v>
      </c>
      <c r="AQ437" s="282">
        <v>0</v>
      </c>
      <c r="AR437" s="282">
        <v>0</v>
      </c>
      <c r="AS437" s="282">
        <v>0</v>
      </c>
      <c r="AT437" s="282">
        <v>0</v>
      </c>
      <c r="AU437" s="282">
        <v>0</v>
      </c>
      <c r="AV437" s="282">
        <v>0</v>
      </c>
      <c r="AW437" s="282">
        <v>0</v>
      </c>
      <c r="AX437" s="282">
        <v>0</v>
      </c>
      <c r="AY437" s="282">
        <v>0</v>
      </c>
      <c r="AZ437" s="282">
        <v>0</v>
      </c>
      <c r="BA437" s="282">
        <v>0</v>
      </c>
      <c r="BB437" s="281">
        <v>0</v>
      </c>
      <c r="BC437" s="281">
        <v>0</v>
      </c>
      <c r="BD437" s="283"/>
      <c r="BE437" s="284">
        <v>0.02</v>
      </c>
      <c r="BF437" s="280">
        <v>0</v>
      </c>
      <c r="BG437" s="285"/>
      <c r="BH437" s="286"/>
      <c r="BI437" s="285"/>
      <c r="BJ437" s="280">
        <v>0</v>
      </c>
      <c r="BK437" s="280">
        <v>0</v>
      </c>
      <c r="BL437" s="283"/>
      <c r="BM437" s="287">
        <v>0</v>
      </c>
      <c r="BN437" s="280">
        <v>0</v>
      </c>
      <c r="BO437" s="280">
        <v>0</v>
      </c>
      <c r="BP437" s="280" t="e">
        <v>#REF!</v>
      </c>
      <c r="BQ437" s="288" t="e">
        <v>#REF!</v>
      </c>
      <c r="BR437" s="289"/>
      <c r="BS437" s="290" t="e">
        <v>#REF!</v>
      </c>
      <c r="BU437" s="291"/>
      <c r="BV437" s="291">
        <v>0</v>
      </c>
      <c r="BW437" s="292">
        <v>0</v>
      </c>
      <c r="BX437" s="238" t="s">
        <v>859</v>
      </c>
      <c r="BY437" s="435">
        <f t="shared" si="12"/>
        <v>1</v>
      </c>
      <c r="BZ437" s="435">
        <v>1</v>
      </c>
      <c r="CA437" s="436">
        <f t="shared" si="13"/>
        <v>0</v>
      </c>
    </row>
    <row r="438" spans="1:79" s="268" customFormat="1" ht="63">
      <c r="A438" s="269">
        <v>425</v>
      </c>
      <c r="B438" s="269" t="s">
        <v>862</v>
      </c>
      <c r="C438" s="269" t="s">
        <v>95</v>
      </c>
      <c r="D438" s="271" t="s">
        <v>863</v>
      </c>
      <c r="E438" s="272">
        <v>41058</v>
      </c>
      <c r="F438" s="238"/>
      <c r="G438" s="238"/>
      <c r="H438" s="272">
        <v>40909</v>
      </c>
      <c r="I438" s="272">
        <v>50405</v>
      </c>
      <c r="J438" s="269"/>
      <c r="K438" s="269" t="s">
        <v>2059</v>
      </c>
      <c r="L438" s="273"/>
      <c r="M438" s="238">
        <v>0.186</v>
      </c>
      <c r="N438" s="269" t="s">
        <v>2062</v>
      </c>
      <c r="O438" s="269" t="s">
        <v>82</v>
      </c>
      <c r="P438" s="269" t="s">
        <v>2053</v>
      </c>
      <c r="Q438" s="269"/>
      <c r="R438" s="274">
        <v>1010301072</v>
      </c>
      <c r="S438" s="238">
        <v>469</v>
      </c>
      <c r="T438" s="269" t="s">
        <v>131</v>
      </c>
      <c r="U438" s="269">
        <v>361</v>
      </c>
      <c r="V438" s="275">
        <v>361</v>
      </c>
      <c r="W438" s="269">
        <v>0</v>
      </c>
      <c r="X438" s="276">
        <v>27334</v>
      </c>
      <c r="Y438" s="293"/>
      <c r="Z438" s="277">
        <v>407080.8</v>
      </c>
      <c r="AA438" s="277"/>
      <c r="AB438" s="278">
        <v>407080.8</v>
      </c>
      <c r="AC438" s="278">
        <v>407080.8</v>
      </c>
      <c r="AD438" s="278">
        <v>0</v>
      </c>
      <c r="AE438" s="278">
        <v>0</v>
      </c>
      <c r="AF438" s="278">
        <v>1127.6476454293629</v>
      </c>
      <c r="AG438" s="278">
        <v>1127.6476454293629</v>
      </c>
      <c r="AH438" s="278">
        <v>0</v>
      </c>
      <c r="AI438" s="279">
        <v>1127.6476454293629</v>
      </c>
      <c r="AJ438" s="277"/>
      <c r="AK438" s="280" t="e">
        <v>#REF!</v>
      </c>
      <c r="AL438" s="280" t="e">
        <v>#REF!</v>
      </c>
      <c r="AM438" s="281">
        <v>0</v>
      </c>
      <c r="AN438" s="281">
        <v>0</v>
      </c>
      <c r="AO438" s="281">
        <v>0</v>
      </c>
      <c r="AP438" s="282">
        <v>0</v>
      </c>
      <c r="AQ438" s="282">
        <v>0</v>
      </c>
      <c r="AR438" s="282">
        <v>0</v>
      </c>
      <c r="AS438" s="282">
        <v>0</v>
      </c>
      <c r="AT438" s="282">
        <v>0</v>
      </c>
      <c r="AU438" s="282">
        <v>0</v>
      </c>
      <c r="AV438" s="282">
        <v>0</v>
      </c>
      <c r="AW438" s="282">
        <v>0</v>
      </c>
      <c r="AX438" s="282">
        <v>0</v>
      </c>
      <c r="AY438" s="282">
        <v>0</v>
      </c>
      <c r="AZ438" s="282">
        <v>0</v>
      </c>
      <c r="BA438" s="282">
        <v>0</v>
      </c>
      <c r="BB438" s="281">
        <v>0</v>
      </c>
      <c r="BC438" s="281">
        <v>0</v>
      </c>
      <c r="BD438" s="283"/>
      <c r="BE438" s="284">
        <v>0.02</v>
      </c>
      <c r="BF438" s="280">
        <v>0</v>
      </c>
      <c r="BG438" s="285"/>
      <c r="BH438" s="286"/>
      <c r="BI438" s="285"/>
      <c r="BJ438" s="280">
        <v>0</v>
      </c>
      <c r="BK438" s="280">
        <v>0</v>
      </c>
      <c r="BL438" s="283"/>
      <c r="BM438" s="287">
        <v>0</v>
      </c>
      <c r="BN438" s="280">
        <v>0</v>
      </c>
      <c r="BO438" s="280">
        <v>0</v>
      </c>
      <c r="BP438" s="280" t="e">
        <v>#REF!</v>
      </c>
      <c r="BQ438" s="288" t="e">
        <v>#REF!</v>
      </c>
      <c r="BR438" s="289"/>
      <c r="BS438" s="290" t="e">
        <v>#REF!</v>
      </c>
      <c r="BU438" s="291"/>
      <c r="BV438" s="291">
        <v>0</v>
      </c>
      <c r="BW438" s="292">
        <v>0</v>
      </c>
      <c r="BX438" s="238" t="s">
        <v>859</v>
      </c>
      <c r="BY438" s="435">
        <f t="shared" si="12"/>
        <v>1</v>
      </c>
      <c r="BZ438" s="435">
        <v>1</v>
      </c>
      <c r="CA438" s="436">
        <f t="shared" si="13"/>
        <v>0</v>
      </c>
    </row>
    <row r="439" spans="1:79" s="268" customFormat="1" ht="47.25">
      <c r="A439" s="269">
        <v>426</v>
      </c>
      <c r="B439" s="269" t="s">
        <v>862</v>
      </c>
      <c r="C439" s="269" t="s">
        <v>95</v>
      </c>
      <c r="D439" s="271" t="s">
        <v>863</v>
      </c>
      <c r="E439" s="272">
        <v>41058</v>
      </c>
      <c r="F439" s="238"/>
      <c r="G439" s="238"/>
      <c r="H439" s="272">
        <v>40909</v>
      </c>
      <c r="I439" s="272">
        <v>50405</v>
      </c>
      <c r="J439" s="269"/>
      <c r="K439" s="269" t="s">
        <v>2063</v>
      </c>
      <c r="L439" s="273"/>
      <c r="M439" s="238">
        <v>0.13900000000000001</v>
      </c>
      <c r="N439" s="269" t="s">
        <v>1857</v>
      </c>
      <c r="O439" s="269" t="s">
        <v>82</v>
      </c>
      <c r="P439" s="269" t="s">
        <v>1814</v>
      </c>
      <c r="Q439" s="269"/>
      <c r="R439" s="274">
        <v>1010301073</v>
      </c>
      <c r="S439" s="238">
        <v>470</v>
      </c>
      <c r="T439" s="269" t="s">
        <v>131</v>
      </c>
      <c r="U439" s="269">
        <v>361</v>
      </c>
      <c r="V439" s="275">
        <v>361</v>
      </c>
      <c r="W439" s="269">
        <v>0</v>
      </c>
      <c r="X439" s="276">
        <v>27334</v>
      </c>
      <c r="Y439" s="293"/>
      <c r="Z439" s="277">
        <v>378168.13</v>
      </c>
      <c r="AA439" s="277"/>
      <c r="AB439" s="278">
        <v>378168.13</v>
      </c>
      <c r="AC439" s="278">
        <v>378168.13</v>
      </c>
      <c r="AD439" s="278">
        <v>0</v>
      </c>
      <c r="AE439" s="278">
        <v>0</v>
      </c>
      <c r="AF439" s="278">
        <v>1047.5571468144044</v>
      </c>
      <c r="AG439" s="278">
        <v>1047.5571468144044</v>
      </c>
      <c r="AH439" s="278">
        <v>0</v>
      </c>
      <c r="AI439" s="279">
        <v>1047.5571468144044</v>
      </c>
      <c r="AJ439" s="277"/>
      <c r="AK439" s="280" t="e">
        <v>#REF!</v>
      </c>
      <c r="AL439" s="280" t="e">
        <v>#REF!</v>
      </c>
      <c r="AM439" s="281">
        <v>0</v>
      </c>
      <c r="AN439" s="281">
        <v>0</v>
      </c>
      <c r="AO439" s="281">
        <v>0</v>
      </c>
      <c r="AP439" s="282">
        <v>0</v>
      </c>
      <c r="AQ439" s="282">
        <v>0</v>
      </c>
      <c r="AR439" s="282">
        <v>0</v>
      </c>
      <c r="AS439" s="282">
        <v>0</v>
      </c>
      <c r="AT439" s="282">
        <v>0</v>
      </c>
      <c r="AU439" s="282">
        <v>0</v>
      </c>
      <c r="AV439" s="282">
        <v>0</v>
      </c>
      <c r="AW439" s="282">
        <v>0</v>
      </c>
      <c r="AX439" s="282">
        <v>0</v>
      </c>
      <c r="AY439" s="282">
        <v>0</v>
      </c>
      <c r="AZ439" s="282">
        <v>0</v>
      </c>
      <c r="BA439" s="282">
        <v>0</v>
      </c>
      <c r="BB439" s="281">
        <v>0</v>
      </c>
      <c r="BC439" s="281">
        <v>0</v>
      </c>
      <c r="BD439" s="283"/>
      <c r="BE439" s="284">
        <v>0.02</v>
      </c>
      <c r="BF439" s="280">
        <v>0</v>
      </c>
      <c r="BG439" s="285"/>
      <c r="BH439" s="286"/>
      <c r="BI439" s="285"/>
      <c r="BJ439" s="280">
        <v>0</v>
      </c>
      <c r="BK439" s="280">
        <v>0</v>
      </c>
      <c r="BL439" s="283"/>
      <c r="BM439" s="287">
        <v>0</v>
      </c>
      <c r="BN439" s="280">
        <v>0</v>
      </c>
      <c r="BO439" s="280">
        <v>0</v>
      </c>
      <c r="BP439" s="280" t="e">
        <v>#REF!</v>
      </c>
      <c r="BQ439" s="288" t="e">
        <v>#REF!</v>
      </c>
      <c r="BR439" s="289"/>
      <c r="BS439" s="290" t="e">
        <v>#REF!</v>
      </c>
      <c r="BU439" s="291"/>
      <c r="BV439" s="291">
        <v>0</v>
      </c>
      <c r="BW439" s="292">
        <v>0</v>
      </c>
      <c r="BX439" s="238" t="s">
        <v>859</v>
      </c>
      <c r="BY439" s="435">
        <f t="shared" si="12"/>
        <v>1</v>
      </c>
      <c r="BZ439" s="435">
        <v>1</v>
      </c>
      <c r="CA439" s="436">
        <f t="shared" si="13"/>
        <v>0</v>
      </c>
    </row>
    <row r="440" spans="1:79" s="268" customFormat="1" ht="47.25">
      <c r="A440" s="269">
        <v>427</v>
      </c>
      <c r="B440" s="269" t="s">
        <v>862</v>
      </c>
      <c r="C440" s="269" t="s">
        <v>95</v>
      </c>
      <c r="D440" s="271" t="s">
        <v>863</v>
      </c>
      <c r="E440" s="272">
        <v>41058</v>
      </c>
      <c r="F440" s="238"/>
      <c r="G440" s="238"/>
      <c r="H440" s="272">
        <v>40909</v>
      </c>
      <c r="I440" s="272">
        <v>50405</v>
      </c>
      <c r="J440" s="269"/>
      <c r="K440" s="269" t="s">
        <v>2064</v>
      </c>
      <c r="L440" s="273"/>
      <c r="M440" s="238">
        <v>0.53200000000000003</v>
      </c>
      <c r="N440" s="269" t="s">
        <v>2065</v>
      </c>
      <c r="O440" s="269" t="s">
        <v>82</v>
      </c>
      <c r="P440" s="269" t="s">
        <v>2066</v>
      </c>
      <c r="Q440" s="269"/>
      <c r="R440" s="274">
        <v>1010301074</v>
      </c>
      <c r="S440" s="238">
        <v>471</v>
      </c>
      <c r="T440" s="269" t="s">
        <v>87</v>
      </c>
      <c r="U440" s="269">
        <v>240</v>
      </c>
      <c r="V440" s="275">
        <v>240</v>
      </c>
      <c r="W440" s="269">
        <v>0</v>
      </c>
      <c r="X440" s="276">
        <v>26573</v>
      </c>
      <c r="Y440" s="293"/>
      <c r="Z440" s="277">
        <v>56263.199999999997</v>
      </c>
      <c r="AA440" s="277"/>
      <c r="AB440" s="278">
        <v>56263.199999999997</v>
      </c>
      <c r="AC440" s="278">
        <v>56263.199999999997</v>
      </c>
      <c r="AD440" s="278">
        <v>0</v>
      </c>
      <c r="AE440" s="278">
        <v>0</v>
      </c>
      <c r="AF440" s="278">
        <v>234.42999999999998</v>
      </c>
      <c r="AG440" s="278">
        <v>234.42999999999998</v>
      </c>
      <c r="AH440" s="278">
        <v>0</v>
      </c>
      <c r="AI440" s="279">
        <v>234.42999999999998</v>
      </c>
      <c r="AJ440" s="277"/>
      <c r="AK440" s="280" t="e">
        <v>#REF!</v>
      </c>
      <c r="AL440" s="280" t="e">
        <v>#REF!</v>
      </c>
      <c r="AM440" s="281">
        <v>0</v>
      </c>
      <c r="AN440" s="281">
        <v>0</v>
      </c>
      <c r="AO440" s="281">
        <v>0</v>
      </c>
      <c r="AP440" s="282">
        <v>0</v>
      </c>
      <c r="AQ440" s="282">
        <v>0</v>
      </c>
      <c r="AR440" s="282">
        <v>0</v>
      </c>
      <c r="AS440" s="282">
        <v>0</v>
      </c>
      <c r="AT440" s="282">
        <v>0</v>
      </c>
      <c r="AU440" s="282">
        <v>0</v>
      </c>
      <c r="AV440" s="282">
        <v>0</v>
      </c>
      <c r="AW440" s="282">
        <v>0</v>
      </c>
      <c r="AX440" s="282">
        <v>0</v>
      </c>
      <c r="AY440" s="282">
        <v>0</v>
      </c>
      <c r="AZ440" s="282">
        <v>0</v>
      </c>
      <c r="BA440" s="282">
        <v>0</v>
      </c>
      <c r="BB440" s="281">
        <v>0</v>
      </c>
      <c r="BC440" s="281">
        <v>0</v>
      </c>
      <c r="BD440" s="283"/>
      <c r="BE440" s="284">
        <v>0.02</v>
      </c>
      <c r="BF440" s="280">
        <v>0</v>
      </c>
      <c r="BG440" s="285"/>
      <c r="BH440" s="286"/>
      <c r="BI440" s="285"/>
      <c r="BJ440" s="280">
        <v>0</v>
      </c>
      <c r="BK440" s="280">
        <v>0</v>
      </c>
      <c r="BL440" s="283"/>
      <c r="BM440" s="287">
        <v>0</v>
      </c>
      <c r="BN440" s="280">
        <v>0</v>
      </c>
      <c r="BO440" s="280">
        <v>0</v>
      </c>
      <c r="BP440" s="280" t="e">
        <v>#REF!</v>
      </c>
      <c r="BQ440" s="288" t="e">
        <v>#REF!</v>
      </c>
      <c r="BR440" s="289"/>
      <c r="BS440" s="290" t="e">
        <v>#REF!</v>
      </c>
      <c r="BU440" s="291"/>
      <c r="BV440" s="291">
        <v>0</v>
      </c>
      <c r="BW440" s="292">
        <v>0</v>
      </c>
      <c r="BX440" s="238" t="s">
        <v>859</v>
      </c>
      <c r="BY440" s="435">
        <f t="shared" si="12"/>
        <v>1</v>
      </c>
      <c r="BZ440" s="435">
        <v>1</v>
      </c>
      <c r="CA440" s="436">
        <f t="shared" si="13"/>
        <v>0</v>
      </c>
    </row>
    <row r="441" spans="1:79" s="268" customFormat="1" ht="31.5">
      <c r="A441" s="269">
        <v>428</v>
      </c>
      <c r="B441" s="269" t="s">
        <v>862</v>
      </c>
      <c r="C441" s="269" t="s">
        <v>95</v>
      </c>
      <c r="D441" s="271" t="s">
        <v>863</v>
      </c>
      <c r="E441" s="272">
        <v>41058</v>
      </c>
      <c r="F441" s="238">
        <v>5</v>
      </c>
      <c r="G441" s="296">
        <v>41188</v>
      </c>
      <c r="H441" s="272">
        <v>40909</v>
      </c>
      <c r="I441" s="272">
        <v>50405</v>
      </c>
      <c r="J441" s="269"/>
      <c r="K441" s="269" t="s">
        <v>2067</v>
      </c>
      <c r="L441" s="273"/>
      <c r="M441" s="238">
        <v>7.4999999999999997E-2</v>
      </c>
      <c r="N441" s="269" t="s">
        <v>2068</v>
      </c>
      <c r="O441" s="269" t="s">
        <v>82</v>
      </c>
      <c r="P441" s="269" t="s">
        <v>2069</v>
      </c>
      <c r="Q441" s="269"/>
      <c r="R441" s="274">
        <v>1010301075</v>
      </c>
      <c r="S441" s="238">
        <v>472</v>
      </c>
      <c r="T441" s="269" t="s">
        <v>131</v>
      </c>
      <c r="U441" s="269">
        <v>361</v>
      </c>
      <c r="V441" s="275">
        <v>361</v>
      </c>
      <c r="W441" s="269">
        <v>0</v>
      </c>
      <c r="X441" s="276">
        <v>37196</v>
      </c>
      <c r="Y441" s="293"/>
      <c r="Z441" s="277">
        <v>126128.62</v>
      </c>
      <c r="AA441" s="277"/>
      <c r="AB441" s="278">
        <v>126128.62</v>
      </c>
      <c r="AC441" s="278">
        <v>102091.13249307481</v>
      </c>
      <c r="AD441" s="278">
        <v>24037.487506925187</v>
      </c>
      <c r="AE441" s="278">
        <v>19844.846398891947</v>
      </c>
      <c r="AF441" s="278">
        <v>349.38675900277008</v>
      </c>
      <c r="AG441" s="278">
        <v>349.38675900277008</v>
      </c>
      <c r="AH441" s="278">
        <v>0</v>
      </c>
      <c r="AI441" s="279">
        <v>349.38675900277008</v>
      </c>
      <c r="AJ441" s="277"/>
      <c r="AK441" s="280" t="e">
        <v>#REF!</v>
      </c>
      <c r="AL441" s="280" t="e">
        <v>#REF!</v>
      </c>
      <c r="AM441" s="281">
        <v>4192.6411080332409</v>
      </c>
      <c r="AN441" s="281">
        <v>4192.6411080332409</v>
      </c>
      <c r="AO441" s="281">
        <v>24037.487506925187</v>
      </c>
      <c r="AP441" s="282">
        <v>23688.100747922417</v>
      </c>
      <c r="AQ441" s="282">
        <v>23338.713988919648</v>
      </c>
      <c r="AR441" s="282">
        <v>22989.327229916878</v>
      </c>
      <c r="AS441" s="282">
        <v>22639.940470914109</v>
      </c>
      <c r="AT441" s="282">
        <v>22290.55371191134</v>
      </c>
      <c r="AU441" s="282">
        <v>21941.16695290857</v>
      </c>
      <c r="AV441" s="282">
        <v>21591.780193905801</v>
      </c>
      <c r="AW441" s="282">
        <v>21242.393434903031</v>
      </c>
      <c r="AX441" s="282">
        <v>20893.006675900262</v>
      </c>
      <c r="AY441" s="282">
        <v>20543.619916897493</v>
      </c>
      <c r="AZ441" s="282">
        <v>20194.233157894723</v>
      </c>
      <c r="BA441" s="282">
        <v>19844.846398891954</v>
      </c>
      <c r="BB441" s="281">
        <v>21941.166952908567</v>
      </c>
      <c r="BC441" s="281">
        <v>21941.166952908567</v>
      </c>
      <c r="BD441" s="283"/>
      <c r="BE441" s="284">
        <v>0.02</v>
      </c>
      <c r="BF441" s="280">
        <v>0</v>
      </c>
      <c r="BG441" s="285"/>
      <c r="BH441" s="286"/>
      <c r="BI441" s="285"/>
      <c r="BJ441" s="280">
        <v>0</v>
      </c>
      <c r="BK441" s="280">
        <v>0</v>
      </c>
      <c r="BL441" s="283"/>
      <c r="BM441" s="287">
        <v>0</v>
      </c>
      <c r="BN441" s="280">
        <v>0</v>
      </c>
      <c r="BO441" s="280">
        <v>0</v>
      </c>
      <c r="BP441" s="280" t="e">
        <v>#REF!</v>
      </c>
      <c r="BQ441" s="288" t="e">
        <v>#REF!</v>
      </c>
      <c r="BR441" s="289"/>
      <c r="BS441" s="290" t="e">
        <v>#REF!</v>
      </c>
      <c r="BU441" s="291">
        <v>4192.68</v>
      </c>
      <c r="BV441" s="291">
        <v>3.8891966759365459E-2</v>
      </c>
      <c r="BW441" s="292">
        <v>0</v>
      </c>
      <c r="BX441" s="238" t="s">
        <v>859</v>
      </c>
      <c r="BY441" s="435">
        <f t="shared" si="12"/>
        <v>0.8094208316326208</v>
      </c>
      <c r="BZ441" s="435">
        <v>0.84266182886253782</v>
      </c>
      <c r="CA441" s="436">
        <f t="shared" si="13"/>
        <v>3.3240997229917024E-2</v>
      </c>
    </row>
    <row r="442" spans="1:79" s="268" customFormat="1" ht="47.25">
      <c r="A442" s="269">
        <v>429</v>
      </c>
      <c r="B442" s="269" t="s">
        <v>862</v>
      </c>
      <c r="C442" s="269" t="s">
        <v>95</v>
      </c>
      <c r="D442" s="271" t="s">
        <v>863</v>
      </c>
      <c r="E442" s="272">
        <v>41058</v>
      </c>
      <c r="F442" s="238"/>
      <c r="G442" s="238"/>
      <c r="H442" s="272">
        <v>40909</v>
      </c>
      <c r="I442" s="272">
        <v>50405</v>
      </c>
      <c r="J442" s="269"/>
      <c r="K442" s="269" t="s">
        <v>2070</v>
      </c>
      <c r="L442" s="273"/>
      <c r="M442" s="238">
        <v>1.4644999999999999</v>
      </c>
      <c r="N442" s="269" t="s">
        <v>1972</v>
      </c>
      <c r="O442" s="269" t="s">
        <v>82</v>
      </c>
      <c r="P442" s="269" t="s">
        <v>1973</v>
      </c>
      <c r="Q442" s="269"/>
      <c r="R442" s="274">
        <v>1010301076</v>
      </c>
      <c r="S442" s="238">
        <v>473</v>
      </c>
      <c r="T442" s="269" t="s">
        <v>266</v>
      </c>
      <c r="U442" s="269">
        <v>300</v>
      </c>
      <c r="V442" s="275">
        <v>300</v>
      </c>
      <c r="W442" s="269">
        <v>0</v>
      </c>
      <c r="X442" s="276">
        <v>37469</v>
      </c>
      <c r="Y442" s="293"/>
      <c r="Z442" s="277">
        <v>469514.39</v>
      </c>
      <c r="AA442" s="277"/>
      <c r="AB442" s="278">
        <v>469514.39</v>
      </c>
      <c r="AC442" s="278">
        <v>322603.49239999999</v>
      </c>
      <c r="AD442" s="278">
        <v>146910.89760000003</v>
      </c>
      <c r="AE442" s="278">
        <v>128130.32200000003</v>
      </c>
      <c r="AF442" s="278">
        <v>1565.0479666666668</v>
      </c>
      <c r="AG442" s="278">
        <v>1565.0479666666668</v>
      </c>
      <c r="AH442" s="278">
        <v>0</v>
      </c>
      <c r="AI442" s="279">
        <v>1565.0479666666668</v>
      </c>
      <c r="AJ442" s="277"/>
      <c r="AK442" s="280" t="e">
        <v>#REF!</v>
      </c>
      <c r="AL442" s="280" t="e">
        <v>#REF!</v>
      </c>
      <c r="AM442" s="281">
        <v>18780.5756</v>
      </c>
      <c r="AN442" s="281">
        <v>18780.5756</v>
      </c>
      <c r="AO442" s="281">
        <v>146910.89760000003</v>
      </c>
      <c r="AP442" s="282">
        <v>145345.84963333336</v>
      </c>
      <c r="AQ442" s="282">
        <v>143780.8016666667</v>
      </c>
      <c r="AR442" s="282">
        <v>142215.75370000003</v>
      </c>
      <c r="AS442" s="282">
        <v>140650.70573333337</v>
      </c>
      <c r="AT442" s="282">
        <v>139085.6577666667</v>
      </c>
      <c r="AU442" s="282">
        <v>137520.60980000003</v>
      </c>
      <c r="AV442" s="282">
        <v>135955.56183333337</v>
      </c>
      <c r="AW442" s="282">
        <v>134390.5138666667</v>
      </c>
      <c r="AX442" s="282">
        <v>132825.46590000004</v>
      </c>
      <c r="AY442" s="282">
        <v>131260.41793333337</v>
      </c>
      <c r="AZ442" s="282">
        <v>129695.36996666671</v>
      </c>
      <c r="BA442" s="282">
        <v>128130.32200000004</v>
      </c>
      <c r="BB442" s="281">
        <v>137520.60980000003</v>
      </c>
      <c r="BC442" s="281">
        <v>137520.60980000003</v>
      </c>
      <c r="BD442" s="283"/>
      <c r="BE442" s="284">
        <v>0.02</v>
      </c>
      <c r="BF442" s="280">
        <v>0</v>
      </c>
      <c r="BG442" s="285"/>
      <c r="BH442" s="286"/>
      <c r="BI442" s="285"/>
      <c r="BJ442" s="280">
        <v>0</v>
      </c>
      <c r="BK442" s="280">
        <v>0</v>
      </c>
      <c r="BL442" s="283"/>
      <c r="BM442" s="287">
        <v>0</v>
      </c>
      <c r="BN442" s="280">
        <v>0</v>
      </c>
      <c r="BO442" s="280">
        <v>0</v>
      </c>
      <c r="BP442" s="280" t="e">
        <v>#REF!</v>
      </c>
      <c r="BQ442" s="288" t="e">
        <v>#REF!</v>
      </c>
      <c r="BR442" s="289"/>
      <c r="BS442" s="290" t="e">
        <v>#REF!</v>
      </c>
      <c r="BU442" s="291">
        <v>18780.599999999999</v>
      </c>
      <c r="BV442" s="291">
        <v>2.4399999998422572E-2</v>
      </c>
      <c r="BW442" s="292">
        <v>0</v>
      </c>
      <c r="BX442" s="238" t="s">
        <v>859</v>
      </c>
      <c r="BY442" s="435">
        <f t="shared" si="12"/>
        <v>0.68710033019435246</v>
      </c>
      <c r="BZ442" s="435">
        <v>0.72710033019435238</v>
      </c>
      <c r="CA442" s="436">
        <f t="shared" si="13"/>
        <v>3.9999999999999925E-2</v>
      </c>
    </row>
    <row r="443" spans="1:79" s="268" customFormat="1" ht="47.25">
      <c r="A443" s="269">
        <v>430</v>
      </c>
      <c r="B443" s="269" t="s">
        <v>862</v>
      </c>
      <c r="C443" s="269" t="s">
        <v>95</v>
      </c>
      <c r="D443" s="271" t="s">
        <v>863</v>
      </c>
      <c r="E443" s="272">
        <v>41058</v>
      </c>
      <c r="F443" s="238"/>
      <c r="G443" s="238"/>
      <c r="H443" s="272">
        <v>40909</v>
      </c>
      <c r="I443" s="272">
        <v>50405</v>
      </c>
      <c r="J443" s="269"/>
      <c r="K443" s="269" t="s">
        <v>2071</v>
      </c>
      <c r="L443" s="273"/>
      <c r="M443" s="238">
        <v>0.4945</v>
      </c>
      <c r="N443" s="269" t="s">
        <v>2072</v>
      </c>
      <c r="O443" s="269" t="s">
        <v>82</v>
      </c>
      <c r="P443" s="269" t="s">
        <v>2073</v>
      </c>
      <c r="Q443" s="269"/>
      <c r="R443" s="274">
        <v>1010301077</v>
      </c>
      <c r="S443" s="238">
        <v>474</v>
      </c>
      <c r="T443" s="269" t="s">
        <v>87</v>
      </c>
      <c r="U443" s="269">
        <v>240</v>
      </c>
      <c r="V443" s="275">
        <v>240</v>
      </c>
      <c r="W443" s="269">
        <v>0</v>
      </c>
      <c r="X443" s="276">
        <v>32112</v>
      </c>
      <c r="Y443" s="293"/>
      <c r="Z443" s="277">
        <v>4320.13</v>
      </c>
      <c r="AA443" s="277"/>
      <c r="AB443" s="278">
        <v>4320.13</v>
      </c>
      <c r="AC443" s="278">
        <v>4320.13</v>
      </c>
      <c r="AD443" s="278">
        <v>0</v>
      </c>
      <c r="AE443" s="278">
        <v>0</v>
      </c>
      <c r="AF443" s="278">
        <v>18.000541666666667</v>
      </c>
      <c r="AG443" s="278">
        <v>18.000541666666667</v>
      </c>
      <c r="AH443" s="278">
        <v>0</v>
      </c>
      <c r="AI443" s="279">
        <v>18.000541666666667</v>
      </c>
      <c r="AJ443" s="277"/>
      <c r="AK443" s="280" t="e">
        <v>#REF!</v>
      </c>
      <c r="AL443" s="280" t="e">
        <v>#REF!</v>
      </c>
      <c r="AM443" s="281">
        <v>0</v>
      </c>
      <c r="AN443" s="281">
        <v>0</v>
      </c>
      <c r="AO443" s="281">
        <v>0</v>
      </c>
      <c r="AP443" s="282">
        <v>0</v>
      </c>
      <c r="AQ443" s="282">
        <v>0</v>
      </c>
      <c r="AR443" s="282">
        <v>0</v>
      </c>
      <c r="AS443" s="282">
        <v>0</v>
      </c>
      <c r="AT443" s="282">
        <v>0</v>
      </c>
      <c r="AU443" s="282">
        <v>0</v>
      </c>
      <c r="AV443" s="282">
        <v>0</v>
      </c>
      <c r="AW443" s="282">
        <v>0</v>
      </c>
      <c r="AX443" s="282">
        <v>0</v>
      </c>
      <c r="AY443" s="282">
        <v>0</v>
      </c>
      <c r="AZ443" s="282">
        <v>0</v>
      </c>
      <c r="BA443" s="282">
        <v>0</v>
      </c>
      <c r="BB443" s="281">
        <v>0</v>
      </c>
      <c r="BC443" s="281">
        <v>0</v>
      </c>
      <c r="BD443" s="283"/>
      <c r="BE443" s="284">
        <v>0.02</v>
      </c>
      <c r="BF443" s="280">
        <v>0</v>
      </c>
      <c r="BG443" s="285"/>
      <c r="BH443" s="286"/>
      <c r="BI443" s="285"/>
      <c r="BJ443" s="280">
        <v>0</v>
      </c>
      <c r="BK443" s="280">
        <v>0</v>
      </c>
      <c r="BL443" s="283"/>
      <c r="BM443" s="287">
        <v>0</v>
      </c>
      <c r="BN443" s="280">
        <v>0</v>
      </c>
      <c r="BO443" s="280">
        <v>0</v>
      </c>
      <c r="BP443" s="280" t="e">
        <v>#REF!</v>
      </c>
      <c r="BQ443" s="288" t="e">
        <v>#REF!</v>
      </c>
      <c r="BR443" s="289"/>
      <c r="BS443" s="290" t="e">
        <v>#REF!</v>
      </c>
      <c r="BU443" s="291"/>
      <c r="BV443" s="291">
        <v>0</v>
      </c>
      <c r="BW443" s="292">
        <v>0</v>
      </c>
      <c r="BX443" s="238" t="s">
        <v>859</v>
      </c>
      <c r="BY443" s="435">
        <f t="shared" si="12"/>
        <v>1</v>
      </c>
      <c r="BZ443" s="435">
        <v>1</v>
      </c>
      <c r="CA443" s="436">
        <f t="shared" si="13"/>
        <v>0</v>
      </c>
    </row>
    <row r="444" spans="1:79" s="268" customFormat="1" ht="47.25">
      <c r="A444" s="269">
        <v>431</v>
      </c>
      <c r="B444" s="269" t="s">
        <v>862</v>
      </c>
      <c r="C444" s="269" t="s">
        <v>95</v>
      </c>
      <c r="D444" s="271" t="s">
        <v>863</v>
      </c>
      <c r="E444" s="272">
        <v>41058</v>
      </c>
      <c r="F444" s="238"/>
      <c r="G444" s="238"/>
      <c r="H444" s="272">
        <v>40909</v>
      </c>
      <c r="I444" s="272">
        <v>50405</v>
      </c>
      <c r="J444" s="269"/>
      <c r="K444" s="269" t="s">
        <v>2074</v>
      </c>
      <c r="L444" s="273"/>
      <c r="M444" s="238">
        <v>0.33860000000000001</v>
      </c>
      <c r="N444" s="269" t="s">
        <v>2075</v>
      </c>
      <c r="O444" s="269" t="s">
        <v>82</v>
      </c>
      <c r="P444" s="269" t="s">
        <v>2076</v>
      </c>
      <c r="Q444" s="269"/>
      <c r="R444" s="274">
        <v>1010301078</v>
      </c>
      <c r="S444" s="238">
        <v>475</v>
      </c>
      <c r="T444" s="269" t="s">
        <v>266</v>
      </c>
      <c r="U444" s="269">
        <v>300</v>
      </c>
      <c r="V444" s="275">
        <v>300</v>
      </c>
      <c r="W444" s="269">
        <v>0</v>
      </c>
      <c r="X444" s="276">
        <v>32112</v>
      </c>
      <c r="Y444" s="293"/>
      <c r="Z444" s="277">
        <v>170903.33</v>
      </c>
      <c r="AA444" s="277"/>
      <c r="AB444" s="278">
        <v>170903.33</v>
      </c>
      <c r="AC444" s="278">
        <v>170903.33</v>
      </c>
      <c r="AD444" s="278">
        <v>0</v>
      </c>
      <c r="AE444" s="278">
        <v>0</v>
      </c>
      <c r="AF444" s="278">
        <v>569.67776666666657</v>
      </c>
      <c r="AG444" s="278">
        <v>569.67776666666657</v>
      </c>
      <c r="AH444" s="278">
        <v>0</v>
      </c>
      <c r="AI444" s="279">
        <v>569.67776666666657</v>
      </c>
      <c r="AJ444" s="277"/>
      <c r="AK444" s="280" t="e">
        <v>#REF!</v>
      </c>
      <c r="AL444" s="280" t="e">
        <v>#REF!</v>
      </c>
      <c r="AM444" s="281">
        <v>0</v>
      </c>
      <c r="AN444" s="281">
        <v>0</v>
      </c>
      <c r="AO444" s="281">
        <v>0</v>
      </c>
      <c r="AP444" s="282">
        <v>0</v>
      </c>
      <c r="AQ444" s="282">
        <v>0</v>
      </c>
      <c r="AR444" s="282">
        <v>0</v>
      </c>
      <c r="AS444" s="282">
        <v>0</v>
      </c>
      <c r="AT444" s="282">
        <v>0</v>
      </c>
      <c r="AU444" s="282">
        <v>0</v>
      </c>
      <c r="AV444" s="282">
        <v>0</v>
      </c>
      <c r="AW444" s="282">
        <v>0</v>
      </c>
      <c r="AX444" s="282">
        <v>0</v>
      </c>
      <c r="AY444" s="282">
        <v>0</v>
      </c>
      <c r="AZ444" s="282">
        <v>0</v>
      </c>
      <c r="BA444" s="282">
        <v>0</v>
      </c>
      <c r="BB444" s="281">
        <v>0</v>
      </c>
      <c r="BC444" s="281">
        <v>0</v>
      </c>
      <c r="BD444" s="283"/>
      <c r="BE444" s="284">
        <v>0.02</v>
      </c>
      <c r="BF444" s="280">
        <v>0</v>
      </c>
      <c r="BG444" s="285"/>
      <c r="BH444" s="286"/>
      <c r="BI444" s="285"/>
      <c r="BJ444" s="280">
        <v>0</v>
      </c>
      <c r="BK444" s="280">
        <v>0</v>
      </c>
      <c r="BL444" s="283"/>
      <c r="BM444" s="287">
        <v>0</v>
      </c>
      <c r="BN444" s="280">
        <v>0</v>
      </c>
      <c r="BO444" s="280">
        <v>0</v>
      </c>
      <c r="BP444" s="280" t="e">
        <v>#REF!</v>
      </c>
      <c r="BQ444" s="288" t="e">
        <v>#REF!</v>
      </c>
      <c r="BR444" s="289"/>
      <c r="BS444" s="290" t="e">
        <v>#REF!</v>
      </c>
      <c r="BU444" s="291"/>
      <c r="BV444" s="291">
        <v>0</v>
      </c>
      <c r="BW444" s="292">
        <v>0</v>
      </c>
      <c r="BX444" s="238" t="s">
        <v>859</v>
      </c>
      <c r="BY444" s="435">
        <f t="shared" si="12"/>
        <v>1</v>
      </c>
      <c r="BZ444" s="435">
        <v>1</v>
      </c>
      <c r="CA444" s="436">
        <f t="shared" si="13"/>
        <v>0</v>
      </c>
    </row>
    <row r="445" spans="1:79" s="268" customFormat="1" ht="47.25">
      <c r="A445" s="269">
        <v>432</v>
      </c>
      <c r="B445" s="269" t="s">
        <v>862</v>
      </c>
      <c r="C445" s="269" t="s">
        <v>95</v>
      </c>
      <c r="D445" s="271" t="s">
        <v>863</v>
      </c>
      <c r="E445" s="272">
        <v>41058</v>
      </c>
      <c r="F445" s="238"/>
      <c r="G445" s="238"/>
      <c r="H445" s="272">
        <v>40909</v>
      </c>
      <c r="I445" s="272">
        <v>50405</v>
      </c>
      <c r="J445" s="269"/>
      <c r="K445" s="269" t="s">
        <v>2077</v>
      </c>
      <c r="L445" s="273"/>
      <c r="M445" s="238">
        <v>0.97</v>
      </c>
      <c r="N445" s="269" t="s">
        <v>2078</v>
      </c>
      <c r="O445" s="269" t="s">
        <v>82</v>
      </c>
      <c r="P445" s="269" t="s">
        <v>2079</v>
      </c>
      <c r="Q445" s="269"/>
      <c r="R445" s="274">
        <v>1010301079</v>
      </c>
      <c r="S445" s="238">
        <v>476</v>
      </c>
      <c r="T445" s="269" t="s">
        <v>131</v>
      </c>
      <c r="U445" s="269">
        <v>361</v>
      </c>
      <c r="V445" s="275">
        <v>361</v>
      </c>
      <c r="W445" s="269">
        <v>0</v>
      </c>
      <c r="X445" s="276">
        <v>32112</v>
      </c>
      <c r="Y445" s="293"/>
      <c r="Z445" s="277">
        <v>4015.65</v>
      </c>
      <c r="AA445" s="277"/>
      <c r="AB445" s="278">
        <v>4015.65</v>
      </c>
      <c r="AC445" s="278">
        <v>4015.65</v>
      </c>
      <c r="AD445" s="278">
        <v>0</v>
      </c>
      <c r="AE445" s="278">
        <v>0</v>
      </c>
      <c r="AF445" s="278">
        <v>11.123684210526315</v>
      </c>
      <c r="AG445" s="278">
        <v>11.123684210526315</v>
      </c>
      <c r="AH445" s="278">
        <v>0</v>
      </c>
      <c r="AI445" s="279">
        <v>11.123684210526315</v>
      </c>
      <c r="AJ445" s="277"/>
      <c r="AK445" s="280" t="e">
        <v>#REF!</v>
      </c>
      <c r="AL445" s="280" t="e">
        <v>#REF!</v>
      </c>
      <c r="AM445" s="281">
        <v>0</v>
      </c>
      <c r="AN445" s="281">
        <v>0</v>
      </c>
      <c r="AO445" s="281">
        <v>0</v>
      </c>
      <c r="AP445" s="282">
        <v>0</v>
      </c>
      <c r="AQ445" s="282">
        <v>0</v>
      </c>
      <c r="AR445" s="282">
        <v>0</v>
      </c>
      <c r="AS445" s="282">
        <v>0</v>
      </c>
      <c r="AT445" s="282">
        <v>0</v>
      </c>
      <c r="AU445" s="282">
        <v>0</v>
      </c>
      <c r="AV445" s="282">
        <v>0</v>
      </c>
      <c r="AW445" s="282">
        <v>0</v>
      </c>
      <c r="AX445" s="282">
        <v>0</v>
      </c>
      <c r="AY445" s="282">
        <v>0</v>
      </c>
      <c r="AZ445" s="282">
        <v>0</v>
      </c>
      <c r="BA445" s="282">
        <v>0</v>
      </c>
      <c r="BB445" s="281">
        <v>0</v>
      </c>
      <c r="BC445" s="281">
        <v>0</v>
      </c>
      <c r="BD445" s="283"/>
      <c r="BE445" s="284">
        <v>0.02</v>
      </c>
      <c r="BF445" s="280">
        <v>0</v>
      </c>
      <c r="BG445" s="285"/>
      <c r="BH445" s="286"/>
      <c r="BI445" s="285"/>
      <c r="BJ445" s="280">
        <v>0</v>
      </c>
      <c r="BK445" s="280">
        <v>0</v>
      </c>
      <c r="BL445" s="283"/>
      <c r="BM445" s="287">
        <v>0</v>
      </c>
      <c r="BN445" s="280">
        <v>0</v>
      </c>
      <c r="BO445" s="280">
        <v>0</v>
      </c>
      <c r="BP445" s="280" t="e">
        <v>#REF!</v>
      </c>
      <c r="BQ445" s="288" t="e">
        <v>#REF!</v>
      </c>
      <c r="BR445" s="289"/>
      <c r="BS445" s="290" t="e">
        <v>#REF!</v>
      </c>
      <c r="BU445" s="291"/>
      <c r="BV445" s="291">
        <v>0</v>
      </c>
      <c r="BW445" s="292">
        <v>0</v>
      </c>
      <c r="BX445" s="238" t="s">
        <v>859</v>
      </c>
      <c r="BY445" s="435">
        <f t="shared" si="12"/>
        <v>1</v>
      </c>
      <c r="BZ445" s="435">
        <v>1</v>
      </c>
      <c r="CA445" s="436">
        <f t="shared" si="13"/>
        <v>0</v>
      </c>
    </row>
    <row r="446" spans="1:79" s="268" customFormat="1" ht="47.25">
      <c r="A446" s="269">
        <v>433</v>
      </c>
      <c r="B446" s="269" t="s">
        <v>862</v>
      </c>
      <c r="C446" s="269" t="s">
        <v>95</v>
      </c>
      <c r="D446" s="271" t="s">
        <v>863</v>
      </c>
      <c r="E446" s="272">
        <v>41058</v>
      </c>
      <c r="F446" s="238"/>
      <c r="G446" s="238"/>
      <c r="H446" s="272">
        <v>40909</v>
      </c>
      <c r="I446" s="272">
        <v>50405</v>
      </c>
      <c r="J446" s="269"/>
      <c r="K446" s="269" t="s">
        <v>2080</v>
      </c>
      <c r="L446" s="273"/>
      <c r="M446" s="238">
        <v>0.46800000000000003</v>
      </c>
      <c r="N446" s="269" t="s">
        <v>2081</v>
      </c>
      <c r="O446" s="269" t="s">
        <v>82</v>
      </c>
      <c r="P446" s="269" t="s">
        <v>2082</v>
      </c>
      <c r="Q446" s="269"/>
      <c r="R446" s="274">
        <v>1010301080</v>
      </c>
      <c r="S446" s="238">
        <v>477</v>
      </c>
      <c r="T446" s="269" t="s">
        <v>266</v>
      </c>
      <c r="U446" s="269">
        <v>300</v>
      </c>
      <c r="V446" s="275">
        <v>300</v>
      </c>
      <c r="W446" s="269">
        <v>0</v>
      </c>
      <c r="X446" s="276">
        <v>31472</v>
      </c>
      <c r="Y446" s="293"/>
      <c r="Z446" s="277">
        <v>1045537.94</v>
      </c>
      <c r="AA446" s="277"/>
      <c r="AB446" s="278">
        <v>1045537.94</v>
      </c>
      <c r="AC446" s="278">
        <v>1045537.94</v>
      </c>
      <c r="AD446" s="278">
        <v>0</v>
      </c>
      <c r="AE446" s="278">
        <v>0</v>
      </c>
      <c r="AF446" s="278">
        <v>3485.1264666666666</v>
      </c>
      <c r="AG446" s="278">
        <v>3485.1264666666666</v>
      </c>
      <c r="AH446" s="278">
        <v>0</v>
      </c>
      <c r="AI446" s="279">
        <v>3485.1264666666666</v>
      </c>
      <c r="AJ446" s="277"/>
      <c r="AK446" s="280" t="e">
        <v>#REF!</v>
      </c>
      <c r="AL446" s="280" t="e">
        <v>#REF!</v>
      </c>
      <c r="AM446" s="281">
        <v>0</v>
      </c>
      <c r="AN446" s="281">
        <v>0</v>
      </c>
      <c r="AO446" s="281">
        <v>0</v>
      </c>
      <c r="AP446" s="282">
        <v>0</v>
      </c>
      <c r="AQ446" s="282">
        <v>0</v>
      </c>
      <c r="AR446" s="282">
        <v>0</v>
      </c>
      <c r="AS446" s="282">
        <v>0</v>
      </c>
      <c r="AT446" s="282">
        <v>0</v>
      </c>
      <c r="AU446" s="282">
        <v>0</v>
      </c>
      <c r="AV446" s="282">
        <v>0</v>
      </c>
      <c r="AW446" s="282">
        <v>0</v>
      </c>
      <c r="AX446" s="282">
        <v>0</v>
      </c>
      <c r="AY446" s="282">
        <v>0</v>
      </c>
      <c r="AZ446" s="282">
        <v>0</v>
      </c>
      <c r="BA446" s="282">
        <v>0</v>
      </c>
      <c r="BB446" s="281">
        <v>0</v>
      </c>
      <c r="BC446" s="281">
        <v>0</v>
      </c>
      <c r="BD446" s="283"/>
      <c r="BE446" s="284">
        <v>0.02</v>
      </c>
      <c r="BF446" s="280">
        <v>0</v>
      </c>
      <c r="BG446" s="285"/>
      <c r="BH446" s="286"/>
      <c r="BI446" s="285"/>
      <c r="BJ446" s="280">
        <v>0</v>
      </c>
      <c r="BK446" s="280">
        <v>0</v>
      </c>
      <c r="BL446" s="283"/>
      <c r="BM446" s="287">
        <v>0</v>
      </c>
      <c r="BN446" s="280">
        <v>0</v>
      </c>
      <c r="BO446" s="280">
        <v>0</v>
      </c>
      <c r="BP446" s="280" t="e">
        <v>#REF!</v>
      </c>
      <c r="BQ446" s="288" t="e">
        <v>#REF!</v>
      </c>
      <c r="BR446" s="289"/>
      <c r="BS446" s="290" t="e">
        <v>#REF!</v>
      </c>
      <c r="BU446" s="291"/>
      <c r="BV446" s="291">
        <v>0</v>
      </c>
      <c r="BW446" s="292">
        <v>0</v>
      </c>
      <c r="BX446" s="238" t="s">
        <v>859</v>
      </c>
      <c r="BY446" s="435">
        <f t="shared" si="12"/>
        <v>1</v>
      </c>
      <c r="BZ446" s="435">
        <v>1</v>
      </c>
      <c r="CA446" s="436">
        <f t="shared" si="13"/>
        <v>0</v>
      </c>
    </row>
    <row r="447" spans="1:79" s="268" customFormat="1" ht="47.25">
      <c r="A447" s="269">
        <v>434</v>
      </c>
      <c r="B447" s="269" t="s">
        <v>862</v>
      </c>
      <c r="C447" s="269" t="s">
        <v>95</v>
      </c>
      <c r="D447" s="271" t="s">
        <v>863</v>
      </c>
      <c r="E447" s="272">
        <v>41058</v>
      </c>
      <c r="F447" s="238"/>
      <c r="G447" s="238"/>
      <c r="H447" s="272">
        <v>40909</v>
      </c>
      <c r="I447" s="272">
        <v>50405</v>
      </c>
      <c r="J447" s="269"/>
      <c r="K447" s="269" t="s">
        <v>2083</v>
      </c>
      <c r="L447" s="273"/>
      <c r="M447" s="238">
        <v>0.26150000000000001</v>
      </c>
      <c r="N447" s="269" t="s">
        <v>1816</v>
      </c>
      <c r="O447" s="269" t="s">
        <v>82</v>
      </c>
      <c r="P447" s="269" t="s">
        <v>1817</v>
      </c>
      <c r="Q447" s="269"/>
      <c r="R447" s="274">
        <v>1010301081</v>
      </c>
      <c r="S447" s="238">
        <v>478</v>
      </c>
      <c r="T447" s="269" t="s">
        <v>131</v>
      </c>
      <c r="U447" s="269">
        <v>361</v>
      </c>
      <c r="V447" s="275">
        <v>361</v>
      </c>
      <c r="W447" s="269">
        <v>0</v>
      </c>
      <c r="X447" s="276">
        <v>32112</v>
      </c>
      <c r="Y447" s="293"/>
      <c r="Z447" s="277">
        <v>3503.76</v>
      </c>
      <c r="AA447" s="277"/>
      <c r="AB447" s="278">
        <v>3503.76</v>
      </c>
      <c r="AC447" s="278">
        <v>3503.76</v>
      </c>
      <c r="AD447" s="278">
        <v>0</v>
      </c>
      <c r="AE447" s="278">
        <v>0</v>
      </c>
      <c r="AF447" s="278">
        <v>9.7057063711911358</v>
      </c>
      <c r="AG447" s="278">
        <v>9.7057063711911358</v>
      </c>
      <c r="AH447" s="278">
        <v>0</v>
      </c>
      <c r="AI447" s="279">
        <v>9.7057063711911358</v>
      </c>
      <c r="AJ447" s="277"/>
      <c r="AK447" s="280" t="e">
        <v>#REF!</v>
      </c>
      <c r="AL447" s="280" t="e">
        <v>#REF!</v>
      </c>
      <c r="AM447" s="281">
        <v>0</v>
      </c>
      <c r="AN447" s="281">
        <v>0</v>
      </c>
      <c r="AO447" s="281">
        <v>0</v>
      </c>
      <c r="AP447" s="282">
        <v>0</v>
      </c>
      <c r="AQ447" s="282">
        <v>0</v>
      </c>
      <c r="AR447" s="282">
        <v>0</v>
      </c>
      <c r="AS447" s="282">
        <v>0</v>
      </c>
      <c r="AT447" s="282">
        <v>0</v>
      </c>
      <c r="AU447" s="282">
        <v>0</v>
      </c>
      <c r="AV447" s="282">
        <v>0</v>
      </c>
      <c r="AW447" s="282">
        <v>0</v>
      </c>
      <c r="AX447" s="282">
        <v>0</v>
      </c>
      <c r="AY447" s="282">
        <v>0</v>
      </c>
      <c r="AZ447" s="282">
        <v>0</v>
      </c>
      <c r="BA447" s="282">
        <v>0</v>
      </c>
      <c r="BB447" s="281">
        <v>0</v>
      </c>
      <c r="BC447" s="281">
        <v>0</v>
      </c>
      <c r="BD447" s="283"/>
      <c r="BE447" s="284">
        <v>0.02</v>
      </c>
      <c r="BF447" s="280">
        <v>0</v>
      </c>
      <c r="BG447" s="285"/>
      <c r="BH447" s="286"/>
      <c r="BI447" s="285"/>
      <c r="BJ447" s="280">
        <v>0</v>
      </c>
      <c r="BK447" s="280">
        <v>0</v>
      </c>
      <c r="BL447" s="283"/>
      <c r="BM447" s="287">
        <v>0</v>
      </c>
      <c r="BN447" s="280">
        <v>0</v>
      </c>
      <c r="BO447" s="280">
        <v>0</v>
      </c>
      <c r="BP447" s="280" t="e">
        <v>#REF!</v>
      </c>
      <c r="BQ447" s="288" t="e">
        <v>#REF!</v>
      </c>
      <c r="BR447" s="289"/>
      <c r="BS447" s="290" t="e">
        <v>#REF!</v>
      </c>
      <c r="BU447" s="291"/>
      <c r="BV447" s="291">
        <v>0</v>
      </c>
      <c r="BW447" s="292">
        <v>0</v>
      </c>
      <c r="BX447" s="238" t="s">
        <v>859</v>
      </c>
      <c r="BY447" s="435">
        <f t="shared" si="12"/>
        <v>1</v>
      </c>
      <c r="BZ447" s="435">
        <v>1</v>
      </c>
      <c r="CA447" s="436">
        <f t="shared" si="13"/>
        <v>0</v>
      </c>
    </row>
    <row r="448" spans="1:79" s="268" customFormat="1" ht="47.25">
      <c r="A448" s="269">
        <v>435</v>
      </c>
      <c r="B448" s="269" t="s">
        <v>862</v>
      </c>
      <c r="C448" s="269" t="s">
        <v>95</v>
      </c>
      <c r="D448" s="271" t="s">
        <v>863</v>
      </c>
      <c r="E448" s="272">
        <v>41058</v>
      </c>
      <c r="F448" s="238"/>
      <c r="G448" s="238"/>
      <c r="H448" s="272">
        <v>40909</v>
      </c>
      <c r="I448" s="272">
        <v>50405</v>
      </c>
      <c r="J448" s="269"/>
      <c r="K448" s="269" t="s">
        <v>2084</v>
      </c>
      <c r="L448" s="273"/>
      <c r="M448" s="238">
        <v>0.128</v>
      </c>
      <c r="N448" s="269" t="s">
        <v>1919</v>
      </c>
      <c r="O448" s="269" t="s">
        <v>82</v>
      </c>
      <c r="P448" s="269" t="s">
        <v>2085</v>
      </c>
      <c r="Q448" s="269"/>
      <c r="R448" s="274">
        <v>1010301082</v>
      </c>
      <c r="S448" s="238">
        <v>479</v>
      </c>
      <c r="T448" s="269" t="s">
        <v>266</v>
      </c>
      <c r="U448" s="269">
        <v>300</v>
      </c>
      <c r="V448" s="275">
        <v>300</v>
      </c>
      <c r="W448" s="269">
        <v>0</v>
      </c>
      <c r="X448" s="276">
        <v>34455</v>
      </c>
      <c r="Y448" s="293"/>
      <c r="Z448" s="277">
        <v>49891.12</v>
      </c>
      <c r="AA448" s="277"/>
      <c r="AB448" s="278">
        <v>49891.12</v>
      </c>
      <c r="AC448" s="278">
        <v>49891.12</v>
      </c>
      <c r="AD448" s="278">
        <v>0</v>
      </c>
      <c r="AE448" s="278">
        <v>0</v>
      </c>
      <c r="AF448" s="278">
        <v>166.30373333333335</v>
      </c>
      <c r="AG448" s="278">
        <v>166.30373333333335</v>
      </c>
      <c r="AH448" s="278">
        <v>0</v>
      </c>
      <c r="AI448" s="279">
        <v>166.30373333333335</v>
      </c>
      <c r="AJ448" s="277"/>
      <c r="AK448" s="280" t="e">
        <v>#REF!</v>
      </c>
      <c r="AL448" s="280" t="e">
        <v>#REF!</v>
      </c>
      <c r="AM448" s="281">
        <v>0</v>
      </c>
      <c r="AN448" s="281">
        <v>0</v>
      </c>
      <c r="AO448" s="281">
        <v>0</v>
      </c>
      <c r="AP448" s="282">
        <v>0</v>
      </c>
      <c r="AQ448" s="282">
        <v>0</v>
      </c>
      <c r="AR448" s="282">
        <v>0</v>
      </c>
      <c r="AS448" s="282">
        <v>0</v>
      </c>
      <c r="AT448" s="282">
        <v>0</v>
      </c>
      <c r="AU448" s="282">
        <v>0</v>
      </c>
      <c r="AV448" s="282">
        <v>0</v>
      </c>
      <c r="AW448" s="282">
        <v>0</v>
      </c>
      <c r="AX448" s="282">
        <v>0</v>
      </c>
      <c r="AY448" s="282">
        <v>0</v>
      </c>
      <c r="AZ448" s="282">
        <v>0</v>
      </c>
      <c r="BA448" s="282">
        <v>0</v>
      </c>
      <c r="BB448" s="281">
        <v>0</v>
      </c>
      <c r="BC448" s="281">
        <v>0</v>
      </c>
      <c r="BD448" s="283"/>
      <c r="BE448" s="284">
        <v>0.02</v>
      </c>
      <c r="BF448" s="280">
        <v>0</v>
      </c>
      <c r="BG448" s="285"/>
      <c r="BH448" s="286"/>
      <c r="BI448" s="285"/>
      <c r="BJ448" s="280">
        <v>0</v>
      </c>
      <c r="BK448" s="280">
        <v>0</v>
      </c>
      <c r="BL448" s="283"/>
      <c r="BM448" s="287">
        <v>0</v>
      </c>
      <c r="BN448" s="280">
        <v>0</v>
      </c>
      <c r="BO448" s="280">
        <v>0</v>
      </c>
      <c r="BP448" s="280" t="e">
        <v>#REF!</v>
      </c>
      <c r="BQ448" s="288" t="e">
        <v>#REF!</v>
      </c>
      <c r="BR448" s="289"/>
      <c r="BS448" s="290" t="e">
        <v>#REF!</v>
      </c>
      <c r="BU448" s="291"/>
      <c r="BV448" s="291">
        <v>0</v>
      </c>
      <c r="BW448" s="292">
        <v>0</v>
      </c>
      <c r="BX448" s="238" t="s">
        <v>859</v>
      </c>
      <c r="BY448" s="435">
        <f t="shared" si="12"/>
        <v>1</v>
      </c>
      <c r="BZ448" s="435">
        <v>1</v>
      </c>
      <c r="CA448" s="436">
        <f t="shared" si="13"/>
        <v>0</v>
      </c>
    </row>
    <row r="449" spans="1:79" s="268" customFormat="1" ht="47.25">
      <c r="A449" s="269">
        <v>436</v>
      </c>
      <c r="B449" s="269" t="s">
        <v>862</v>
      </c>
      <c r="C449" s="269" t="s">
        <v>95</v>
      </c>
      <c r="D449" s="271" t="s">
        <v>863</v>
      </c>
      <c r="E449" s="272">
        <v>41058</v>
      </c>
      <c r="F449" s="238"/>
      <c r="G449" s="238"/>
      <c r="H449" s="272">
        <v>40909</v>
      </c>
      <c r="I449" s="272">
        <v>50405</v>
      </c>
      <c r="J449" s="269"/>
      <c r="K449" s="269" t="s">
        <v>2086</v>
      </c>
      <c r="L449" s="273"/>
      <c r="M449" s="238">
        <v>0.14799999999999999</v>
      </c>
      <c r="N449" s="269" t="s">
        <v>2042</v>
      </c>
      <c r="O449" s="269" t="s">
        <v>82</v>
      </c>
      <c r="P449" s="269" t="s">
        <v>2087</v>
      </c>
      <c r="Q449" s="269"/>
      <c r="R449" s="274">
        <v>1010301113</v>
      </c>
      <c r="S449" s="238">
        <v>480</v>
      </c>
      <c r="T449" s="269" t="s">
        <v>266</v>
      </c>
      <c r="U449" s="269">
        <v>300</v>
      </c>
      <c r="V449" s="275">
        <v>300</v>
      </c>
      <c r="W449" s="269">
        <v>0</v>
      </c>
      <c r="X449" s="276">
        <v>36831</v>
      </c>
      <c r="Y449" s="293"/>
      <c r="Z449" s="277">
        <v>62832.28</v>
      </c>
      <c r="AA449" s="277"/>
      <c r="AB449" s="278">
        <v>62832.28</v>
      </c>
      <c r="AC449" s="278">
        <v>47573.404799999997</v>
      </c>
      <c r="AD449" s="278">
        <v>15258.875200000002</v>
      </c>
      <c r="AE449" s="278">
        <v>12745.584000000003</v>
      </c>
      <c r="AF449" s="278">
        <v>209.44093333333333</v>
      </c>
      <c r="AG449" s="278">
        <v>209.44093333333333</v>
      </c>
      <c r="AH449" s="278">
        <v>0</v>
      </c>
      <c r="AI449" s="279">
        <v>209.44093333333333</v>
      </c>
      <c r="AJ449" s="277"/>
      <c r="AK449" s="280" t="e">
        <v>#REF!</v>
      </c>
      <c r="AL449" s="280" t="e">
        <v>#REF!</v>
      </c>
      <c r="AM449" s="281">
        <v>2513.2912000000001</v>
      </c>
      <c r="AN449" s="281">
        <v>2513.2912000000001</v>
      </c>
      <c r="AO449" s="281">
        <v>15258.875200000002</v>
      </c>
      <c r="AP449" s="282">
        <v>15049.434266666669</v>
      </c>
      <c r="AQ449" s="282">
        <v>14839.993333333336</v>
      </c>
      <c r="AR449" s="282">
        <v>14630.552400000002</v>
      </c>
      <c r="AS449" s="282">
        <v>14421.111466666669</v>
      </c>
      <c r="AT449" s="282">
        <v>14211.670533333336</v>
      </c>
      <c r="AU449" s="282">
        <v>14002.229600000002</v>
      </c>
      <c r="AV449" s="282">
        <v>13792.788666666669</v>
      </c>
      <c r="AW449" s="282">
        <v>13583.347733333336</v>
      </c>
      <c r="AX449" s="282">
        <v>13373.906800000002</v>
      </c>
      <c r="AY449" s="282">
        <v>13164.465866666669</v>
      </c>
      <c r="AZ449" s="282">
        <v>12955.024933333336</v>
      </c>
      <c r="BA449" s="282">
        <v>12745.584000000003</v>
      </c>
      <c r="BB449" s="281">
        <v>14002.229600000002</v>
      </c>
      <c r="BC449" s="281">
        <v>14002.229600000002</v>
      </c>
      <c r="BD449" s="283"/>
      <c r="BE449" s="284">
        <v>0.02</v>
      </c>
      <c r="BF449" s="280">
        <v>0</v>
      </c>
      <c r="BG449" s="285"/>
      <c r="BH449" s="286"/>
      <c r="BI449" s="285"/>
      <c r="BJ449" s="280">
        <v>0</v>
      </c>
      <c r="BK449" s="280">
        <v>0</v>
      </c>
      <c r="BL449" s="283"/>
      <c r="BM449" s="287">
        <v>0</v>
      </c>
      <c r="BN449" s="280">
        <v>0</v>
      </c>
      <c r="BO449" s="280">
        <v>0</v>
      </c>
      <c r="BP449" s="280" t="e">
        <v>#REF!</v>
      </c>
      <c r="BQ449" s="288" t="e">
        <v>#REF!</v>
      </c>
      <c r="BR449" s="289"/>
      <c r="BS449" s="290" t="e">
        <v>#REF!</v>
      </c>
      <c r="BU449" s="291">
        <v>2513.2800000000002</v>
      </c>
      <c r="BV449" s="291">
        <v>-1.1199999999917054E-2</v>
      </c>
      <c r="BW449" s="292">
        <v>0</v>
      </c>
      <c r="BX449" s="238" t="s">
        <v>859</v>
      </c>
      <c r="BY449" s="435">
        <f t="shared" si="12"/>
        <v>0.75714910870654384</v>
      </c>
      <c r="BZ449" s="435">
        <v>0.79714910870654376</v>
      </c>
      <c r="CA449" s="436">
        <f t="shared" si="13"/>
        <v>3.9999999999999925E-2</v>
      </c>
    </row>
    <row r="450" spans="1:79" s="268" customFormat="1" ht="47.25">
      <c r="A450" s="269">
        <v>437</v>
      </c>
      <c r="B450" s="269" t="s">
        <v>862</v>
      </c>
      <c r="C450" s="269" t="s">
        <v>95</v>
      </c>
      <c r="D450" s="271" t="s">
        <v>863</v>
      </c>
      <c r="E450" s="272">
        <v>41058</v>
      </c>
      <c r="F450" s="238"/>
      <c r="G450" s="238"/>
      <c r="H450" s="272">
        <v>40909</v>
      </c>
      <c r="I450" s="272">
        <v>50405</v>
      </c>
      <c r="J450" s="269"/>
      <c r="K450" s="269" t="s">
        <v>2088</v>
      </c>
      <c r="L450" s="273"/>
      <c r="M450" s="238">
        <v>0.14799999999999999</v>
      </c>
      <c r="N450" s="269" t="s">
        <v>2042</v>
      </c>
      <c r="O450" s="269" t="s">
        <v>82</v>
      </c>
      <c r="P450" s="269" t="s">
        <v>2087</v>
      </c>
      <c r="Q450" s="269"/>
      <c r="R450" s="274">
        <v>1010301124</v>
      </c>
      <c r="S450" s="238">
        <v>481</v>
      </c>
      <c r="T450" s="269" t="s">
        <v>266</v>
      </c>
      <c r="U450" s="269">
        <v>300</v>
      </c>
      <c r="V450" s="275">
        <v>300</v>
      </c>
      <c r="W450" s="269">
        <v>0</v>
      </c>
      <c r="X450" s="276">
        <v>36831</v>
      </c>
      <c r="Y450" s="293"/>
      <c r="Z450" s="277">
        <v>86394.39</v>
      </c>
      <c r="AA450" s="277"/>
      <c r="AB450" s="278">
        <v>86394.39</v>
      </c>
      <c r="AC450" s="278">
        <v>63685.602400000003</v>
      </c>
      <c r="AD450" s="278">
        <v>22708.787599999996</v>
      </c>
      <c r="AE450" s="278">
        <v>19253.011999999995</v>
      </c>
      <c r="AF450" s="278">
        <v>287.98129999999998</v>
      </c>
      <c r="AG450" s="278">
        <v>287.98129999999998</v>
      </c>
      <c r="AH450" s="278">
        <v>0</v>
      </c>
      <c r="AI450" s="279">
        <v>287.98129999999998</v>
      </c>
      <c r="AJ450" s="277"/>
      <c r="AK450" s="280" t="e">
        <v>#REF!</v>
      </c>
      <c r="AL450" s="280" t="e">
        <v>#REF!</v>
      </c>
      <c r="AM450" s="281">
        <v>3455.7755999999999</v>
      </c>
      <c r="AN450" s="281">
        <v>3455.7755999999999</v>
      </c>
      <c r="AO450" s="281">
        <v>22708.787599999996</v>
      </c>
      <c r="AP450" s="282">
        <v>22420.806299999997</v>
      </c>
      <c r="AQ450" s="282">
        <v>22132.824999999997</v>
      </c>
      <c r="AR450" s="282">
        <v>21844.843699999998</v>
      </c>
      <c r="AS450" s="282">
        <v>21556.862399999998</v>
      </c>
      <c r="AT450" s="282">
        <v>21268.881099999999</v>
      </c>
      <c r="AU450" s="282">
        <v>20980.899799999999</v>
      </c>
      <c r="AV450" s="282">
        <v>20692.9185</v>
      </c>
      <c r="AW450" s="282">
        <v>20404.9372</v>
      </c>
      <c r="AX450" s="282">
        <v>20116.955900000001</v>
      </c>
      <c r="AY450" s="282">
        <v>19828.974600000001</v>
      </c>
      <c r="AZ450" s="282">
        <v>19540.993300000002</v>
      </c>
      <c r="BA450" s="282">
        <v>19253.012000000002</v>
      </c>
      <c r="BB450" s="281">
        <v>20980.899800000007</v>
      </c>
      <c r="BC450" s="281">
        <v>20980.899799999996</v>
      </c>
      <c r="BD450" s="283"/>
      <c r="BE450" s="284">
        <v>0.02</v>
      </c>
      <c r="BF450" s="280">
        <v>0</v>
      </c>
      <c r="BG450" s="285"/>
      <c r="BH450" s="286"/>
      <c r="BI450" s="285"/>
      <c r="BJ450" s="280">
        <v>0</v>
      </c>
      <c r="BK450" s="280">
        <v>0</v>
      </c>
      <c r="BL450" s="283"/>
      <c r="BM450" s="287">
        <v>0</v>
      </c>
      <c r="BN450" s="280">
        <v>0</v>
      </c>
      <c r="BO450" s="280">
        <v>0</v>
      </c>
      <c r="BP450" s="280" t="e">
        <v>#REF!</v>
      </c>
      <c r="BQ450" s="288" t="e">
        <v>#REF!</v>
      </c>
      <c r="BR450" s="289"/>
      <c r="BS450" s="290" t="e">
        <v>#REF!</v>
      </c>
      <c r="BU450" s="291">
        <v>3455.76</v>
      </c>
      <c r="BV450" s="291">
        <v>-1.5599999999722058E-2</v>
      </c>
      <c r="BW450" s="292">
        <v>0</v>
      </c>
      <c r="BX450" s="238" t="s">
        <v>859</v>
      </c>
      <c r="BY450" s="435">
        <f t="shared" si="12"/>
        <v>0.73714974317198145</v>
      </c>
      <c r="BZ450" s="435">
        <v>0.77714974317198138</v>
      </c>
      <c r="CA450" s="436">
        <f t="shared" si="13"/>
        <v>3.9999999999999925E-2</v>
      </c>
    </row>
    <row r="451" spans="1:79" s="268" customFormat="1" ht="47.25">
      <c r="A451" s="269">
        <v>438</v>
      </c>
      <c r="B451" s="269" t="s">
        <v>862</v>
      </c>
      <c r="C451" s="269" t="s">
        <v>95</v>
      </c>
      <c r="D451" s="271" t="s">
        <v>863</v>
      </c>
      <c r="E451" s="272">
        <v>41058</v>
      </c>
      <c r="F451" s="238"/>
      <c r="G451" s="238"/>
      <c r="H451" s="272">
        <v>40909</v>
      </c>
      <c r="I451" s="272">
        <v>50405</v>
      </c>
      <c r="J451" s="269"/>
      <c r="K451" s="269" t="s">
        <v>2089</v>
      </c>
      <c r="L451" s="273"/>
      <c r="M451" s="238">
        <v>0.14799999999999999</v>
      </c>
      <c r="N451" s="269" t="s">
        <v>2042</v>
      </c>
      <c r="O451" s="269" t="s">
        <v>82</v>
      </c>
      <c r="P451" s="269" t="s">
        <v>2087</v>
      </c>
      <c r="Q451" s="269"/>
      <c r="R451" s="274">
        <v>1010301134</v>
      </c>
      <c r="S451" s="238">
        <v>482</v>
      </c>
      <c r="T451" s="269" t="s">
        <v>266</v>
      </c>
      <c r="U451" s="269">
        <v>300</v>
      </c>
      <c r="V451" s="275">
        <v>300</v>
      </c>
      <c r="W451" s="269">
        <v>0</v>
      </c>
      <c r="X451" s="276">
        <v>36831</v>
      </c>
      <c r="Y451" s="293"/>
      <c r="Z451" s="277">
        <v>86394.39</v>
      </c>
      <c r="AA451" s="277"/>
      <c r="AB451" s="278">
        <v>86394.39</v>
      </c>
      <c r="AC451" s="278">
        <v>65413.482400000001</v>
      </c>
      <c r="AD451" s="278">
        <v>20980.907599999999</v>
      </c>
      <c r="AE451" s="278">
        <v>17525.131999999998</v>
      </c>
      <c r="AF451" s="278">
        <v>287.98129999999998</v>
      </c>
      <c r="AG451" s="278">
        <v>287.98129999999998</v>
      </c>
      <c r="AH451" s="278">
        <v>0</v>
      </c>
      <c r="AI451" s="279">
        <v>287.98129999999998</v>
      </c>
      <c r="AJ451" s="277"/>
      <c r="AK451" s="280" t="e">
        <v>#REF!</v>
      </c>
      <c r="AL451" s="280" t="e">
        <v>#REF!</v>
      </c>
      <c r="AM451" s="281">
        <v>3455.7755999999999</v>
      </c>
      <c r="AN451" s="281">
        <v>3455.7755999999999</v>
      </c>
      <c r="AO451" s="281">
        <v>20980.907599999999</v>
      </c>
      <c r="AP451" s="282">
        <v>20692.926299999999</v>
      </c>
      <c r="AQ451" s="282">
        <v>20404.945</v>
      </c>
      <c r="AR451" s="282">
        <v>20116.9637</v>
      </c>
      <c r="AS451" s="282">
        <v>19828.982400000001</v>
      </c>
      <c r="AT451" s="282">
        <v>19541.001100000001</v>
      </c>
      <c r="AU451" s="282">
        <v>19253.019800000002</v>
      </c>
      <c r="AV451" s="282">
        <v>18965.038500000002</v>
      </c>
      <c r="AW451" s="282">
        <v>18677.057200000003</v>
      </c>
      <c r="AX451" s="282">
        <v>18389.075900000003</v>
      </c>
      <c r="AY451" s="282">
        <v>18101.094600000004</v>
      </c>
      <c r="AZ451" s="282">
        <v>17813.113300000005</v>
      </c>
      <c r="BA451" s="282">
        <v>17525.132000000005</v>
      </c>
      <c r="BB451" s="281">
        <v>19253.019800000002</v>
      </c>
      <c r="BC451" s="281">
        <v>19253.019799999998</v>
      </c>
      <c r="BD451" s="283"/>
      <c r="BE451" s="284">
        <v>0.02</v>
      </c>
      <c r="BF451" s="280">
        <v>0</v>
      </c>
      <c r="BG451" s="285"/>
      <c r="BH451" s="286"/>
      <c r="BI451" s="285"/>
      <c r="BJ451" s="280">
        <v>0</v>
      </c>
      <c r="BK451" s="280">
        <v>0</v>
      </c>
      <c r="BL451" s="283"/>
      <c r="BM451" s="287">
        <v>0</v>
      </c>
      <c r="BN451" s="280">
        <v>0</v>
      </c>
      <c r="BO451" s="280">
        <v>0</v>
      </c>
      <c r="BP451" s="280" t="e">
        <v>#REF!</v>
      </c>
      <c r="BQ451" s="288" t="e">
        <v>#REF!</v>
      </c>
      <c r="BR451" s="289"/>
      <c r="BS451" s="290" t="e">
        <v>#REF!</v>
      </c>
      <c r="BU451" s="291">
        <v>3455.76</v>
      </c>
      <c r="BV451" s="291">
        <v>-1.5599999999722058E-2</v>
      </c>
      <c r="BW451" s="292">
        <v>0</v>
      </c>
      <c r="BX451" s="238" t="s">
        <v>859</v>
      </c>
      <c r="BY451" s="435">
        <f t="shared" si="12"/>
        <v>0.75714965288834146</v>
      </c>
      <c r="BZ451" s="435">
        <v>0.7971496528883415</v>
      </c>
      <c r="CA451" s="436">
        <f t="shared" si="13"/>
        <v>4.0000000000000036E-2</v>
      </c>
    </row>
    <row r="452" spans="1:79" s="268" customFormat="1" ht="47.25">
      <c r="A452" s="269">
        <v>439</v>
      </c>
      <c r="B452" s="269" t="s">
        <v>862</v>
      </c>
      <c r="C452" s="269" t="s">
        <v>95</v>
      </c>
      <c r="D452" s="271" t="s">
        <v>863</v>
      </c>
      <c r="E452" s="272">
        <v>41058</v>
      </c>
      <c r="F452" s="238"/>
      <c r="G452" s="238"/>
      <c r="H452" s="272">
        <v>40909</v>
      </c>
      <c r="I452" s="272">
        <v>50405</v>
      </c>
      <c r="J452" s="269"/>
      <c r="K452" s="269" t="s">
        <v>2090</v>
      </c>
      <c r="L452" s="273"/>
      <c r="M452" s="238">
        <v>0.14799999999999999</v>
      </c>
      <c r="N452" s="269" t="s">
        <v>2042</v>
      </c>
      <c r="O452" s="269" t="s">
        <v>82</v>
      </c>
      <c r="P452" s="269" t="s">
        <v>2087</v>
      </c>
      <c r="Q452" s="269"/>
      <c r="R452" s="274">
        <v>1010301142</v>
      </c>
      <c r="S452" s="238">
        <v>483</v>
      </c>
      <c r="T452" s="269" t="s">
        <v>266</v>
      </c>
      <c r="U452" s="269">
        <v>300</v>
      </c>
      <c r="V452" s="275">
        <v>300</v>
      </c>
      <c r="W452" s="269">
        <v>0</v>
      </c>
      <c r="X452" s="276">
        <v>36831</v>
      </c>
      <c r="Y452" s="293"/>
      <c r="Z452" s="277">
        <v>62832.28</v>
      </c>
      <c r="AA452" s="277"/>
      <c r="AB452" s="278">
        <v>62832.28</v>
      </c>
      <c r="AC452" s="278">
        <v>47573.385200000004</v>
      </c>
      <c r="AD452" s="278">
        <v>15258.894799999995</v>
      </c>
      <c r="AE452" s="278">
        <v>12745.603599999995</v>
      </c>
      <c r="AF452" s="278">
        <v>209.44093333333333</v>
      </c>
      <c r="AG452" s="278">
        <v>209.44093333333333</v>
      </c>
      <c r="AH452" s="278">
        <v>0</v>
      </c>
      <c r="AI452" s="279">
        <v>209.44093333333333</v>
      </c>
      <c r="AJ452" s="277"/>
      <c r="AK452" s="280" t="e">
        <v>#REF!</v>
      </c>
      <c r="AL452" s="280" t="e">
        <v>#REF!</v>
      </c>
      <c r="AM452" s="281">
        <v>2513.2912000000001</v>
      </c>
      <c r="AN452" s="281">
        <v>2513.2912000000001</v>
      </c>
      <c r="AO452" s="281">
        <v>15258.894799999995</v>
      </c>
      <c r="AP452" s="282">
        <v>15049.453866666661</v>
      </c>
      <c r="AQ452" s="282">
        <v>14840.012933333328</v>
      </c>
      <c r="AR452" s="282">
        <v>14630.571999999995</v>
      </c>
      <c r="AS452" s="282">
        <v>14421.131066666661</v>
      </c>
      <c r="AT452" s="282">
        <v>14211.690133333328</v>
      </c>
      <c r="AU452" s="282">
        <v>14002.249199999995</v>
      </c>
      <c r="AV452" s="282">
        <v>13792.808266666661</v>
      </c>
      <c r="AW452" s="282">
        <v>13583.367333333328</v>
      </c>
      <c r="AX452" s="282">
        <v>13373.926399999995</v>
      </c>
      <c r="AY452" s="282">
        <v>13164.485466666662</v>
      </c>
      <c r="AZ452" s="282">
        <v>12955.044533333328</v>
      </c>
      <c r="BA452" s="282">
        <v>12745.603599999995</v>
      </c>
      <c r="BB452" s="281">
        <v>14002.249199999995</v>
      </c>
      <c r="BC452" s="281">
        <v>14002.249199999995</v>
      </c>
      <c r="BD452" s="283"/>
      <c r="BE452" s="284">
        <v>0.02</v>
      </c>
      <c r="BF452" s="280">
        <v>0</v>
      </c>
      <c r="BG452" s="285"/>
      <c r="BH452" s="286"/>
      <c r="BI452" s="285"/>
      <c r="BJ452" s="280">
        <v>0</v>
      </c>
      <c r="BK452" s="280">
        <v>0</v>
      </c>
      <c r="BL452" s="283"/>
      <c r="BM452" s="287">
        <v>0</v>
      </c>
      <c r="BN452" s="280">
        <v>0</v>
      </c>
      <c r="BO452" s="280">
        <v>0</v>
      </c>
      <c r="BP452" s="280" t="e">
        <v>#REF!</v>
      </c>
      <c r="BQ452" s="288" t="e">
        <v>#REF!</v>
      </c>
      <c r="BR452" s="289"/>
      <c r="BS452" s="290" t="e">
        <v>#REF!</v>
      </c>
      <c r="BU452" s="291">
        <v>2513.2800000000002</v>
      </c>
      <c r="BV452" s="291">
        <v>-1.1199999999917054E-2</v>
      </c>
      <c r="BW452" s="292">
        <v>0</v>
      </c>
      <c r="BX452" s="238" t="s">
        <v>859</v>
      </c>
      <c r="BY452" s="435">
        <f t="shared" si="12"/>
        <v>0.75714879676497504</v>
      </c>
      <c r="BZ452" s="435">
        <v>0.79714879676497508</v>
      </c>
      <c r="CA452" s="436">
        <f t="shared" si="13"/>
        <v>4.0000000000000036E-2</v>
      </c>
    </row>
    <row r="453" spans="1:79" s="268" customFormat="1" ht="47.25">
      <c r="A453" s="269">
        <v>440</v>
      </c>
      <c r="B453" s="269" t="s">
        <v>862</v>
      </c>
      <c r="C453" s="269" t="s">
        <v>95</v>
      </c>
      <c r="D453" s="271" t="s">
        <v>863</v>
      </c>
      <c r="E453" s="272">
        <v>41058</v>
      </c>
      <c r="F453" s="238">
        <v>12</v>
      </c>
      <c r="G453" s="296">
        <v>42565</v>
      </c>
      <c r="H453" s="272">
        <v>40909</v>
      </c>
      <c r="I453" s="272">
        <v>50405</v>
      </c>
      <c r="J453" s="269"/>
      <c r="K453" s="269" t="s">
        <v>2091</v>
      </c>
      <c r="L453" s="273"/>
      <c r="M453" s="238">
        <v>1</v>
      </c>
      <c r="N453" s="269" t="s">
        <v>1835</v>
      </c>
      <c r="O453" s="269" t="s">
        <v>82</v>
      </c>
      <c r="P453" s="269" t="s">
        <v>2092</v>
      </c>
      <c r="Q453" s="269"/>
      <c r="R453" s="274">
        <v>1010301158</v>
      </c>
      <c r="S453" s="238">
        <v>484</v>
      </c>
      <c r="T453" s="269" t="s">
        <v>135</v>
      </c>
      <c r="U453" s="269">
        <v>84</v>
      </c>
      <c r="V453" s="275">
        <v>84</v>
      </c>
      <c r="W453" s="269">
        <v>0</v>
      </c>
      <c r="X453" s="276">
        <v>0</v>
      </c>
      <c r="Y453" s="293"/>
      <c r="Z453" s="277">
        <v>434969.7</v>
      </c>
      <c r="AA453" s="277"/>
      <c r="AB453" s="278">
        <v>434969.7</v>
      </c>
      <c r="AC453" s="278">
        <v>434969.7</v>
      </c>
      <c r="AD453" s="278">
        <v>0</v>
      </c>
      <c r="AE453" s="278">
        <v>0</v>
      </c>
      <c r="AF453" s="278">
        <v>5178.2107142857149</v>
      </c>
      <c r="AG453" s="278">
        <v>5178.2107142857149</v>
      </c>
      <c r="AH453" s="278">
        <v>0</v>
      </c>
      <c r="AI453" s="279">
        <v>5178.2107142857149</v>
      </c>
      <c r="AJ453" s="277"/>
      <c r="AK453" s="280" t="e">
        <v>#REF!</v>
      </c>
      <c r="AL453" s="280" t="e">
        <v>#REF!</v>
      </c>
      <c r="AM453" s="281">
        <v>0</v>
      </c>
      <c r="AN453" s="281">
        <v>0</v>
      </c>
      <c r="AO453" s="281">
        <v>0</v>
      </c>
      <c r="AP453" s="282">
        <v>0</v>
      </c>
      <c r="AQ453" s="282">
        <v>0</v>
      </c>
      <c r="AR453" s="282">
        <v>0</v>
      </c>
      <c r="AS453" s="282">
        <v>0</v>
      </c>
      <c r="AT453" s="282">
        <v>0</v>
      </c>
      <c r="AU453" s="282">
        <v>0</v>
      </c>
      <c r="AV453" s="282">
        <v>0</v>
      </c>
      <c r="AW453" s="282">
        <v>0</v>
      </c>
      <c r="AX453" s="282">
        <v>0</v>
      </c>
      <c r="AY453" s="282">
        <v>0</v>
      </c>
      <c r="AZ453" s="282">
        <v>0</v>
      </c>
      <c r="BA453" s="282">
        <v>0</v>
      </c>
      <c r="BB453" s="281">
        <v>0</v>
      </c>
      <c r="BC453" s="281">
        <v>0</v>
      </c>
      <c r="BD453" s="283"/>
      <c r="BE453" s="284">
        <v>0.02</v>
      </c>
      <c r="BF453" s="280">
        <v>0</v>
      </c>
      <c r="BG453" s="285"/>
      <c r="BH453" s="286"/>
      <c r="BI453" s="285"/>
      <c r="BJ453" s="280">
        <v>0</v>
      </c>
      <c r="BK453" s="280">
        <v>0</v>
      </c>
      <c r="BL453" s="283"/>
      <c r="BM453" s="287">
        <v>0</v>
      </c>
      <c r="BN453" s="280">
        <v>0</v>
      </c>
      <c r="BO453" s="280">
        <v>0</v>
      </c>
      <c r="BP453" s="280" t="e">
        <v>#REF!</v>
      </c>
      <c r="BQ453" s="288" t="e">
        <v>#REF!</v>
      </c>
      <c r="BR453" s="289"/>
      <c r="BS453" s="290" t="e">
        <v>#REF!</v>
      </c>
      <c r="BU453" s="291"/>
      <c r="BV453" s="291">
        <v>0</v>
      </c>
      <c r="BW453" s="292">
        <v>0</v>
      </c>
      <c r="BX453" s="238" t="s">
        <v>859</v>
      </c>
      <c r="BY453" s="435">
        <f t="shared" si="12"/>
        <v>1</v>
      </c>
      <c r="BZ453" s="435">
        <v>1</v>
      </c>
      <c r="CA453" s="436">
        <f t="shared" si="13"/>
        <v>0</v>
      </c>
    </row>
    <row r="454" spans="1:79" s="268" customFormat="1" ht="31.5">
      <c r="A454" s="269">
        <v>441</v>
      </c>
      <c r="B454" s="269" t="s">
        <v>862</v>
      </c>
      <c r="C454" s="269" t="s">
        <v>95</v>
      </c>
      <c r="D454" s="271" t="s">
        <v>863</v>
      </c>
      <c r="E454" s="272">
        <v>41058</v>
      </c>
      <c r="F454" s="238"/>
      <c r="G454" s="238"/>
      <c r="H454" s="272">
        <v>40909</v>
      </c>
      <c r="I454" s="272">
        <v>50405</v>
      </c>
      <c r="J454" s="269"/>
      <c r="K454" s="269" t="s">
        <v>2093</v>
      </c>
      <c r="L454" s="273"/>
      <c r="M454" s="238">
        <v>0.71</v>
      </c>
      <c r="N454" s="269" t="s">
        <v>1835</v>
      </c>
      <c r="O454" s="269" t="s">
        <v>82</v>
      </c>
      <c r="P454" s="269" t="s">
        <v>1836</v>
      </c>
      <c r="Q454" s="269"/>
      <c r="R454" s="274">
        <v>1010301161</v>
      </c>
      <c r="S454" s="238">
        <v>485</v>
      </c>
      <c r="T454" s="269" t="s">
        <v>131</v>
      </c>
      <c r="U454" s="269">
        <v>361</v>
      </c>
      <c r="V454" s="275">
        <v>361</v>
      </c>
      <c r="W454" s="269">
        <v>0</v>
      </c>
      <c r="X454" s="276">
        <v>35339</v>
      </c>
      <c r="Y454" s="293"/>
      <c r="Z454" s="277">
        <v>270778.23</v>
      </c>
      <c r="AA454" s="277"/>
      <c r="AB454" s="278">
        <v>270778.23</v>
      </c>
      <c r="AC454" s="278">
        <v>242878.36138504156</v>
      </c>
      <c r="AD454" s="278">
        <v>27899.868614958425</v>
      </c>
      <c r="AE454" s="278">
        <v>18898.930221606624</v>
      </c>
      <c r="AF454" s="278">
        <v>750.07819944598327</v>
      </c>
      <c r="AG454" s="278">
        <v>750.07819944598327</v>
      </c>
      <c r="AH454" s="278">
        <v>0</v>
      </c>
      <c r="AI454" s="279">
        <v>750.07819944598327</v>
      </c>
      <c r="AJ454" s="277"/>
      <c r="AK454" s="280" t="e">
        <v>#REF!</v>
      </c>
      <c r="AL454" s="280" t="e">
        <v>#REF!</v>
      </c>
      <c r="AM454" s="281">
        <v>9000.9383933518002</v>
      </c>
      <c r="AN454" s="281">
        <v>9000.9383933518002</v>
      </c>
      <c r="AO454" s="281">
        <v>27899.868614958425</v>
      </c>
      <c r="AP454" s="282">
        <v>27149.790415512442</v>
      </c>
      <c r="AQ454" s="282">
        <v>26399.712216066458</v>
      </c>
      <c r="AR454" s="282">
        <v>25649.634016620475</v>
      </c>
      <c r="AS454" s="282">
        <v>24899.555817174492</v>
      </c>
      <c r="AT454" s="282">
        <v>24149.477617728509</v>
      </c>
      <c r="AU454" s="282">
        <v>23399.399418282526</v>
      </c>
      <c r="AV454" s="282">
        <v>22649.321218836543</v>
      </c>
      <c r="AW454" s="282">
        <v>21899.24301939056</v>
      </c>
      <c r="AX454" s="282">
        <v>21149.164819944577</v>
      </c>
      <c r="AY454" s="282">
        <v>20399.086620498594</v>
      </c>
      <c r="AZ454" s="282">
        <v>19649.008421052611</v>
      </c>
      <c r="BA454" s="282">
        <v>18898.930221606628</v>
      </c>
      <c r="BB454" s="281">
        <v>23399.39941828253</v>
      </c>
      <c r="BC454" s="281">
        <v>23399.399418282526</v>
      </c>
      <c r="BD454" s="283"/>
      <c r="BE454" s="284">
        <v>0.02</v>
      </c>
      <c r="BF454" s="280">
        <v>0</v>
      </c>
      <c r="BG454" s="285"/>
      <c r="BH454" s="286"/>
      <c r="BI454" s="285"/>
      <c r="BJ454" s="280">
        <v>0</v>
      </c>
      <c r="BK454" s="280">
        <v>0</v>
      </c>
      <c r="BL454" s="283"/>
      <c r="BM454" s="287">
        <v>0</v>
      </c>
      <c r="BN454" s="280">
        <v>0</v>
      </c>
      <c r="BO454" s="280">
        <v>0</v>
      </c>
      <c r="BP454" s="280" t="e">
        <v>#REF!</v>
      </c>
      <c r="BQ454" s="288" t="e">
        <v>#REF!</v>
      </c>
      <c r="BR454" s="289"/>
      <c r="BS454" s="290" t="e">
        <v>#REF!</v>
      </c>
      <c r="BU454" s="291">
        <v>9000.9599999999991</v>
      </c>
      <c r="BV454" s="291">
        <v>2.1606648198940093E-2</v>
      </c>
      <c r="BW454" s="292">
        <v>0</v>
      </c>
      <c r="BX454" s="238" t="s">
        <v>859</v>
      </c>
      <c r="BY454" s="435">
        <f t="shared" si="12"/>
        <v>0.89696413698044175</v>
      </c>
      <c r="BZ454" s="435">
        <v>0.93020513421035866</v>
      </c>
      <c r="CA454" s="436">
        <f t="shared" si="13"/>
        <v>3.3240997229916913E-2</v>
      </c>
    </row>
    <row r="455" spans="1:79" s="268" customFormat="1" ht="31.5">
      <c r="A455" s="269">
        <v>442</v>
      </c>
      <c r="B455" s="269" t="s">
        <v>862</v>
      </c>
      <c r="C455" s="269" t="s">
        <v>95</v>
      </c>
      <c r="D455" s="271" t="s">
        <v>863</v>
      </c>
      <c r="E455" s="272">
        <v>41058</v>
      </c>
      <c r="F455" s="238"/>
      <c r="G455" s="238"/>
      <c r="H455" s="272">
        <v>40909</v>
      </c>
      <c r="I455" s="272">
        <v>50405</v>
      </c>
      <c r="J455" s="269"/>
      <c r="K455" s="269" t="s">
        <v>2094</v>
      </c>
      <c r="L455" s="273"/>
      <c r="M455" s="238">
        <v>0.41</v>
      </c>
      <c r="N455" s="269" t="s">
        <v>2095</v>
      </c>
      <c r="O455" s="269" t="s">
        <v>82</v>
      </c>
      <c r="P455" s="269" t="s">
        <v>2096</v>
      </c>
      <c r="Q455" s="269"/>
      <c r="R455" s="274">
        <v>1010301162</v>
      </c>
      <c r="S455" s="238">
        <v>486</v>
      </c>
      <c r="T455" s="269" t="s">
        <v>131</v>
      </c>
      <c r="U455" s="269">
        <v>361</v>
      </c>
      <c r="V455" s="275">
        <v>361</v>
      </c>
      <c r="W455" s="269">
        <v>0</v>
      </c>
      <c r="X455" s="276">
        <v>34486</v>
      </c>
      <c r="Y455" s="293"/>
      <c r="Z455" s="277">
        <v>39922.6</v>
      </c>
      <c r="AA455" s="277"/>
      <c r="AB455" s="278">
        <v>39922.6</v>
      </c>
      <c r="AC455" s="278">
        <v>39922.6</v>
      </c>
      <c r="AD455" s="278">
        <v>0</v>
      </c>
      <c r="AE455" s="278">
        <v>0</v>
      </c>
      <c r="AF455" s="278">
        <v>110.58891966759002</v>
      </c>
      <c r="AG455" s="278">
        <v>110.58891966759002</v>
      </c>
      <c r="AH455" s="278">
        <v>0</v>
      </c>
      <c r="AI455" s="279">
        <v>110.58891966759002</v>
      </c>
      <c r="AJ455" s="277"/>
      <c r="AK455" s="280" t="e">
        <v>#REF!</v>
      </c>
      <c r="AL455" s="280" t="e">
        <v>#REF!</v>
      </c>
      <c r="AM455" s="281">
        <v>0</v>
      </c>
      <c r="AN455" s="281">
        <v>0</v>
      </c>
      <c r="AO455" s="281">
        <v>0</v>
      </c>
      <c r="AP455" s="282">
        <v>0</v>
      </c>
      <c r="AQ455" s="282">
        <v>0</v>
      </c>
      <c r="AR455" s="282">
        <v>0</v>
      </c>
      <c r="AS455" s="282">
        <v>0</v>
      </c>
      <c r="AT455" s="282">
        <v>0</v>
      </c>
      <c r="AU455" s="282">
        <v>0</v>
      </c>
      <c r="AV455" s="282">
        <v>0</v>
      </c>
      <c r="AW455" s="282">
        <v>0</v>
      </c>
      <c r="AX455" s="282">
        <v>0</v>
      </c>
      <c r="AY455" s="282">
        <v>0</v>
      </c>
      <c r="AZ455" s="282">
        <v>0</v>
      </c>
      <c r="BA455" s="282">
        <v>0</v>
      </c>
      <c r="BB455" s="281">
        <v>0</v>
      </c>
      <c r="BC455" s="281">
        <v>0</v>
      </c>
      <c r="BD455" s="283"/>
      <c r="BE455" s="284">
        <v>0.02</v>
      </c>
      <c r="BF455" s="280">
        <v>0</v>
      </c>
      <c r="BG455" s="285"/>
      <c r="BH455" s="286"/>
      <c r="BI455" s="285"/>
      <c r="BJ455" s="280">
        <v>0</v>
      </c>
      <c r="BK455" s="280">
        <v>0</v>
      </c>
      <c r="BL455" s="283"/>
      <c r="BM455" s="287">
        <v>0</v>
      </c>
      <c r="BN455" s="280">
        <v>0</v>
      </c>
      <c r="BO455" s="280">
        <v>0</v>
      </c>
      <c r="BP455" s="280" t="e">
        <v>#REF!</v>
      </c>
      <c r="BQ455" s="288" t="e">
        <v>#REF!</v>
      </c>
      <c r="BR455" s="289"/>
      <c r="BS455" s="290" t="e">
        <v>#REF!</v>
      </c>
      <c r="BU455" s="291"/>
      <c r="BV455" s="291">
        <v>0</v>
      </c>
      <c r="BW455" s="292">
        <v>0</v>
      </c>
      <c r="BX455" s="238" t="s">
        <v>859</v>
      </c>
      <c r="BY455" s="435">
        <f t="shared" si="12"/>
        <v>1</v>
      </c>
      <c r="BZ455" s="435">
        <v>1</v>
      </c>
      <c r="CA455" s="436">
        <f t="shared" si="13"/>
        <v>0</v>
      </c>
    </row>
    <row r="456" spans="1:79" s="268" customFormat="1" ht="47.25">
      <c r="A456" s="269">
        <v>443</v>
      </c>
      <c r="B456" s="269" t="s">
        <v>862</v>
      </c>
      <c r="C456" s="269" t="s">
        <v>95</v>
      </c>
      <c r="D456" s="271" t="s">
        <v>863</v>
      </c>
      <c r="E456" s="272">
        <v>41058</v>
      </c>
      <c r="F456" s="238"/>
      <c r="G456" s="238"/>
      <c r="H456" s="272">
        <v>40909</v>
      </c>
      <c r="I456" s="272">
        <v>50405</v>
      </c>
      <c r="J456" s="269"/>
      <c r="K456" s="269" t="s">
        <v>2097</v>
      </c>
      <c r="L456" s="273"/>
      <c r="M456" s="238">
        <v>0.26700000000000002</v>
      </c>
      <c r="N456" s="269" t="s">
        <v>2098</v>
      </c>
      <c r="O456" s="269" t="s">
        <v>82</v>
      </c>
      <c r="P456" s="269" t="s">
        <v>2099</v>
      </c>
      <c r="Q456" s="269"/>
      <c r="R456" s="274">
        <v>1010301163</v>
      </c>
      <c r="S456" s="238">
        <v>487</v>
      </c>
      <c r="T456" s="269" t="s">
        <v>87</v>
      </c>
      <c r="U456" s="269">
        <v>240</v>
      </c>
      <c r="V456" s="275">
        <v>240</v>
      </c>
      <c r="W456" s="269">
        <v>0</v>
      </c>
      <c r="X456" s="276">
        <v>35400</v>
      </c>
      <c r="Y456" s="293"/>
      <c r="Z456" s="277">
        <v>164456.23000000001</v>
      </c>
      <c r="AA456" s="277"/>
      <c r="AB456" s="278">
        <v>164456.23000000001</v>
      </c>
      <c r="AC456" s="278">
        <v>164456.23000000001</v>
      </c>
      <c r="AD456" s="278">
        <v>0</v>
      </c>
      <c r="AE456" s="278">
        <v>0</v>
      </c>
      <c r="AF456" s="278">
        <v>685.23429166666676</v>
      </c>
      <c r="AG456" s="278">
        <v>685.23429166666676</v>
      </c>
      <c r="AH456" s="278">
        <v>0</v>
      </c>
      <c r="AI456" s="279">
        <v>685.23429166666676</v>
      </c>
      <c r="AJ456" s="277"/>
      <c r="AK456" s="280" t="e">
        <v>#REF!</v>
      </c>
      <c r="AL456" s="280" t="e">
        <v>#REF!</v>
      </c>
      <c r="AM456" s="281">
        <v>0</v>
      </c>
      <c r="AN456" s="281">
        <v>0</v>
      </c>
      <c r="AO456" s="281">
        <v>0</v>
      </c>
      <c r="AP456" s="282">
        <v>0</v>
      </c>
      <c r="AQ456" s="282">
        <v>0</v>
      </c>
      <c r="AR456" s="282">
        <v>0</v>
      </c>
      <c r="AS456" s="282">
        <v>0</v>
      </c>
      <c r="AT456" s="282">
        <v>0</v>
      </c>
      <c r="AU456" s="282">
        <v>0</v>
      </c>
      <c r="AV456" s="282">
        <v>0</v>
      </c>
      <c r="AW456" s="282">
        <v>0</v>
      </c>
      <c r="AX456" s="282">
        <v>0</v>
      </c>
      <c r="AY456" s="282">
        <v>0</v>
      </c>
      <c r="AZ456" s="282">
        <v>0</v>
      </c>
      <c r="BA456" s="282">
        <v>0</v>
      </c>
      <c r="BB456" s="281">
        <v>0</v>
      </c>
      <c r="BC456" s="281">
        <v>0</v>
      </c>
      <c r="BD456" s="283"/>
      <c r="BE456" s="284">
        <v>0.02</v>
      </c>
      <c r="BF456" s="280">
        <v>0</v>
      </c>
      <c r="BG456" s="285"/>
      <c r="BH456" s="286"/>
      <c r="BI456" s="285"/>
      <c r="BJ456" s="280">
        <v>0</v>
      </c>
      <c r="BK456" s="280">
        <v>0</v>
      </c>
      <c r="BL456" s="283"/>
      <c r="BM456" s="287">
        <v>0</v>
      </c>
      <c r="BN456" s="280">
        <v>0</v>
      </c>
      <c r="BO456" s="280">
        <v>0</v>
      </c>
      <c r="BP456" s="280" t="e">
        <v>#REF!</v>
      </c>
      <c r="BQ456" s="288" t="e">
        <v>#REF!</v>
      </c>
      <c r="BR456" s="289"/>
      <c r="BS456" s="290" t="e">
        <v>#REF!</v>
      </c>
      <c r="BU456" s="291"/>
      <c r="BV456" s="291">
        <v>0</v>
      </c>
      <c r="BW456" s="292">
        <v>0</v>
      </c>
      <c r="BX456" s="238" t="s">
        <v>857</v>
      </c>
      <c r="BY456" s="435">
        <f t="shared" si="12"/>
        <v>1</v>
      </c>
      <c r="BZ456" s="435">
        <v>1</v>
      </c>
      <c r="CA456" s="436">
        <f t="shared" si="13"/>
        <v>0</v>
      </c>
    </row>
    <row r="457" spans="1:79" s="268" customFormat="1" ht="47.25">
      <c r="A457" s="269">
        <v>444</v>
      </c>
      <c r="B457" s="269" t="s">
        <v>862</v>
      </c>
      <c r="C457" s="269" t="s">
        <v>95</v>
      </c>
      <c r="D457" s="271" t="s">
        <v>863</v>
      </c>
      <c r="E457" s="272">
        <v>41058</v>
      </c>
      <c r="F457" s="238"/>
      <c r="G457" s="238"/>
      <c r="H457" s="272">
        <v>40909</v>
      </c>
      <c r="I457" s="272">
        <v>50405</v>
      </c>
      <c r="J457" s="269"/>
      <c r="K457" s="269" t="s">
        <v>2100</v>
      </c>
      <c r="L457" s="273"/>
      <c r="M457" s="238">
        <v>0.64</v>
      </c>
      <c r="N457" s="269" t="s">
        <v>2101</v>
      </c>
      <c r="O457" s="269" t="s">
        <v>82</v>
      </c>
      <c r="P457" s="269" t="s">
        <v>2102</v>
      </c>
      <c r="Q457" s="269"/>
      <c r="R457" s="274">
        <v>1010301164</v>
      </c>
      <c r="S457" s="238">
        <v>488</v>
      </c>
      <c r="T457" s="269" t="s">
        <v>87</v>
      </c>
      <c r="U457" s="269">
        <v>240</v>
      </c>
      <c r="V457" s="275">
        <v>240</v>
      </c>
      <c r="W457" s="269">
        <v>0</v>
      </c>
      <c r="X457" s="276">
        <v>36586</v>
      </c>
      <c r="Y457" s="293"/>
      <c r="Z457" s="277">
        <v>580255.27</v>
      </c>
      <c r="AA457" s="277"/>
      <c r="AB457" s="278">
        <v>580255.27</v>
      </c>
      <c r="AC457" s="278">
        <v>564463.82400000002</v>
      </c>
      <c r="AD457" s="278">
        <v>15791.445999999996</v>
      </c>
      <c r="AE457" s="278">
        <v>0</v>
      </c>
      <c r="AF457" s="278">
        <v>2417.7302916666667</v>
      </c>
      <c r="AG457" s="278">
        <v>2417.7302916666667</v>
      </c>
      <c r="AH457" s="278">
        <v>0</v>
      </c>
      <c r="AI457" s="279">
        <v>2417.7302916666667</v>
      </c>
      <c r="AJ457" s="277"/>
      <c r="AK457" s="280" t="e">
        <v>#REF!</v>
      </c>
      <c r="AL457" s="280" t="e">
        <v>#REF!</v>
      </c>
      <c r="AM457" s="281">
        <v>15791.445999999996</v>
      </c>
      <c r="AN457" s="281">
        <v>15791.445999999996</v>
      </c>
      <c r="AO457" s="281">
        <v>15791.445999999996</v>
      </c>
      <c r="AP457" s="282">
        <v>13373.71570833333</v>
      </c>
      <c r="AQ457" s="282">
        <v>10955.985416666663</v>
      </c>
      <c r="AR457" s="282">
        <v>8538.255124999996</v>
      </c>
      <c r="AS457" s="282">
        <v>6120.5248333333293</v>
      </c>
      <c r="AT457" s="282">
        <v>3702.7945416666626</v>
      </c>
      <c r="AU457" s="282">
        <v>1285.0642499999958</v>
      </c>
      <c r="AV457" s="282">
        <v>0</v>
      </c>
      <c r="AW457" s="282">
        <v>0</v>
      </c>
      <c r="AX457" s="282">
        <v>0</v>
      </c>
      <c r="AY457" s="282">
        <v>0</v>
      </c>
      <c r="AZ457" s="282">
        <v>0</v>
      </c>
      <c r="BA457" s="282">
        <v>0</v>
      </c>
      <c r="BB457" s="281">
        <v>4597.5219903846137</v>
      </c>
      <c r="BC457" s="281">
        <v>7895.7229999999981</v>
      </c>
      <c r="BD457" s="283"/>
      <c r="BE457" s="284">
        <v>0.02</v>
      </c>
      <c r="BF457" s="280">
        <v>0</v>
      </c>
      <c r="BG457" s="285"/>
      <c r="BH457" s="286"/>
      <c r="BI457" s="285"/>
      <c r="BJ457" s="280">
        <v>0</v>
      </c>
      <c r="BK457" s="280">
        <v>0</v>
      </c>
      <c r="BL457" s="283"/>
      <c r="BM457" s="287">
        <v>0</v>
      </c>
      <c r="BN457" s="280">
        <v>0</v>
      </c>
      <c r="BO457" s="280">
        <v>0</v>
      </c>
      <c r="BP457" s="280" t="e">
        <v>#REF!</v>
      </c>
      <c r="BQ457" s="288" t="e">
        <v>#REF!</v>
      </c>
      <c r="BR457" s="289"/>
      <c r="BS457" s="290" t="e">
        <v>#REF!</v>
      </c>
      <c r="BU457" s="291">
        <v>15791.46</v>
      </c>
      <c r="BV457" s="291">
        <v>1.4000000002852175E-2</v>
      </c>
      <c r="BW457" s="292">
        <v>0</v>
      </c>
      <c r="BX457" s="238" t="s">
        <v>857</v>
      </c>
      <c r="BY457" s="435">
        <f t="shared" si="12"/>
        <v>0.9727853466974975</v>
      </c>
      <c r="BZ457" s="435">
        <v>1</v>
      </c>
      <c r="CA457" s="436">
        <f t="shared" si="13"/>
        <v>2.7214653302502501E-2</v>
      </c>
    </row>
    <row r="458" spans="1:79" s="268" customFormat="1" ht="47.25">
      <c r="A458" s="269">
        <v>445</v>
      </c>
      <c r="B458" s="269" t="s">
        <v>862</v>
      </c>
      <c r="C458" s="269" t="s">
        <v>95</v>
      </c>
      <c r="D458" s="271" t="s">
        <v>863</v>
      </c>
      <c r="E458" s="272">
        <v>41058</v>
      </c>
      <c r="F458" s="238"/>
      <c r="G458" s="238"/>
      <c r="H458" s="272">
        <v>40909</v>
      </c>
      <c r="I458" s="272">
        <v>50405</v>
      </c>
      <c r="J458" s="269"/>
      <c r="K458" s="269" t="s">
        <v>2103</v>
      </c>
      <c r="L458" s="273"/>
      <c r="M458" s="238">
        <v>0.46</v>
      </c>
      <c r="N458" s="269" t="s">
        <v>2101</v>
      </c>
      <c r="O458" s="269" t="s">
        <v>82</v>
      </c>
      <c r="P458" s="269" t="s">
        <v>2102</v>
      </c>
      <c r="Q458" s="269"/>
      <c r="R458" s="274">
        <v>1010301165</v>
      </c>
      <c r="S458" s="238">
        <v>489</v>
      </c>
      <c r="T458" s="269" t="s">
        <v>87</v>
      </c>
      <c r="U458" s="269">
        <v>240</v>
      </c>
      <c r="V458" s="275">
        <v>240</v>
      </c>
      <c r="W458" s="269">
        <v>0</v>
      </c>
      <c r="X458" s="276">
        <v>37226</v>
      </c>
      <c r="Y458" s="293"/>
      <c r="Z458" s="277">
        <v>524818.76</v>
      </c>
      <c r="AA458" s="277"/>
      <c r="AB458" s="278">
        <v>524818.76</v>
      </c>
      <c r="AC458" s="278">
        <v>464451.02050000004</v>
      </c>
      <c r="AD458" s="278">
        <v>60367.739499999967</v>
      </c>
      <c r="AE458" s="278">
        <v>34126.801499999972</v>
      </c>
      <c r="AF458" s="278">
        <v>2186.7448333333332</v>
      </c>
      <c r="AG458" s="278">
        <v>2186.7448333333332</v>
      </c>
      <c r="AH458" s="278">
        <v>0</v>
      </c>
      <c r="AI458" s="279">
        <v>2186.7448333333332</v>
      </c>
      <c r="AJ458" s="277"/>
      <c r="AK458" s="280" t="e">
        <v>#REF!</v>
      </c>
      <c r="AL458" s="280" t="e">
        <v>#REF!</v>
      </c>
      <c r="AM458" s="281">
        <v>26240.937999999998</v>
      </c>
      <c r="AN458" s="281">
        <v>26240.937999999998</v>
      </c>
      <c r="AO458" s="281">
        <v>60367.739499999967</v>
      </c>
      <c r="AP458" s="282">
        <v>58180.994666666636</v>
      </c>
      <c r="AQ458" s="282">
        <v>55994.249833333306</v>
      </c>
      <c r="AR458" s="282">
        <v>53807.504999999976</v>
      </c>
      <c r="AS458" s="282">
        <v>51620.760166666645</v>
      </c>
      <c r="AT458" s="282">
        <v>49434.015333333315</v>
      </c>
      <c r="AU458" s="282">
        <v>47247.270499999984</v>
      </c>
      <c r="AV458" s="282">
        <v>45060.525666666654</v>
      </c>
      <c r="AW458" s="282">
        <v>42873.780833333323</v>
      </c>
      <c r="AX458" s="282">
        <v>40687.035999999993</v>
      </c>
      <c r="AY458" s="282">
        <v>38500.291166666662</v>
      </c>
      <c r="AZ458" s="282">
        <v>36313.546333333332</v>
      </c>
      <c r="BA458" s="282">
        <v>34126.801500000001</v>
      </c>
      <c r="BB458" s="281">
        <v>47247.270499999991</v>
      </c>
      <c r="BC458" s="281">
        <v>47247.27049999997</v>
      </c>
      <c r="BD458" s="283"/>
      <c r="BE458" s="284">
        <v>0.02</v>
      </c>
      <c r="BF458" s="280">
        <v>0</v>
      </c>
      <c r="BG458" s="285"/>
      <c r="BH458" s="286"/>
      <c r="BI458" s="285"/>
      <c r="BJ458" s="280">
        <v>0</v>
      </c>
      <c r="BK458" s="280">
        <v>0</v>
      </c>
      <c r="BL458" s="283"/>
      <c r="BM458" s="287">
        <v>0</v>
      </c>
      <c r="BN458" s="280">
        <v>0</v>
      </c>
      <c r="BO458" s="280">
        <v>0</v>
      </c>
      <c r="BP458" s="280" t="e">
        <v>#REF!</v>
      </c>
      <c r="BQ458" s="288" t="e">
        <v>#REF!</v>
      </c>
      <c r="BR458" s="289"/>
      <c r="BS458" s="290" t="e">
        <v>#REF!</v>
      </c>
      <c r="BU458" s="291">
        <v>26240.880000000001</v>
      </c>
      <c r="BV458" s="291">
        <v>-5.799999999726424E-2</v>
      </c>
      <c r="BW458" s="292">
        <v>0</v>
      </c>
      <c r="BX458" s="238" t="s">
        <v>857</v>
      </c>
      <c r="BY458" s="435">
        <f t="shared" si="12"/>
        <v>0.88497412039920231</v>
      </c>
      <c r="BZ458" s="435">
        <v>0.93497412039920236</v>
      </c>
      <c r="CA458" s="436">
        <f t="shared" si="13"/>
        <v>5.0000000000000044E-2</v>
      </c>
    </row>
    <row r="459" spans="1:79" s="268" customFormat="1" ht="31.5">
      <c r="A459" s="269">
        <v>446</v>
      </c>
      <c r="B459" s="269" t="s">
        <v>862</v>
      </c>
      <c r="C459" s="269" t="s">
        <v>95</v>
      </c>
      <c r="D459" s="271" t="s">
        <v>863</v>
      </c>
      <c r="E459" s="272">
        <v>41058</v>
      </c>
      <c r="F459" s="238"/>
      <c r="G459" s="238"/>
      <c r="H459" s="272">
        <v>40909</v>
      </c>
      <c r="I459" s="272">
        <v>50405</v>
      </c>
      <c r="J459" s="269"/>
      <c r="K459" s="269" t="s">
        <v>2104</v>
      </c>
      <c r="L459" s="273"/>
      <c r="M459" s="238">
        <v>0.04</v>
      </c>
      <c r="N459" s="269" t="s">
        <v>2105</v>
      </c>
      <c r="O459" s="269" t="s">
        <v>82</v>
      </c>
      <c r="P459" s="269" t="s">
        <v>2106</v>
      </c>
      <c r="Q459" s="269"/>
      <c r="R459" s="274">
        <v>1010301166</v>
      </c>
      <c r="S459" s="238">
        <v>490</v>
      </c>
      <c r="T459" s="269" t="s">
        <v>131</v>
      </c>
      <c r="U459" s="269">
        <v>361</v>
      </c>
      <c r="V459" s="275">
        <v>361</v>
      </c>
      <c r="W459" s="269">
        <v>0</v>
      </c>
      <c r="X459" s="276">
        <v>39083</v>
      </c>
      <c r="Y459" s="293"/>
      <c r="Z459" s="277">
        <v>483021.54</v>
      </c>
      <c r="AA459" s="277"/>
      <c r="AB459" s="278">
        <v>483021.54</v>
      </c>
      <c r="AC459" s="278">
        <v>295073.26069252077</v>
      </c>
      <c r="AD459" s="278">
        <v>187948.27930747921</v>
      </c>
      <c r="AE459" s="278">
        <v>171892.16163434903</v>
      </c>
      <c r="AF459" s="278">
        <v>1338.0098060941827</v>
      </c>
      <c r="AG459" s="278">
        <v>1338.0098060941827</v>
      </c>
      <c r="AH459" s="278">
        <v>0</v>
      </c>
      <c r="AI459" s="279">
        <v>1338.0098060941827</v>
      </c>
      <c r="AJ459" s="277"/>
      <c r="AK459" s="280" t="e">
        <v>#REF!</v>
      </c>
      <c r="AL459" s="280" t="e">
        <v>#REF!</v>
      </c>
      <c r="AM459" s="281">
        <v>16056.117673130193</v>
      </c>
      <c r="AN459" s="281">
        <v>16056.117673130193</v>
      </c>
      <c r="AO459" s="281">
        <v>187948.27930747921</v>
      </c>
      <c r="AP459" s="282">
        <v>186610.26950138502</v>
      </c>
      <c r="AQ459" s="282">
        <v>185272.25969529082</v>
      </c>
      <c r="AR459" s="282">
        <v>183934.24988919662</v>
      </c>
      <c r="AS459" s="282">
        <v>182596.24008310243</v>
      </c>
      <c r="AT459" s="282">
        <v>181258.23027700823</v>
      </c>
      <c r="AU459" s="282">
        <v>179920.22047091404</v>
      </c>
      <c r="AV459" s="282">
        <v>178582.21066481984</v>
      </c>
      <c r="AW459" s="282">
        <v>177244.20085872564</v>
      </c>
      <c r="AX459" s="282">
        <v>175906.19105263145</v>
      </c>
      <c r="AY459" s="282">
        <v>174568.18124653725</v>
      </c>
      <c r="AZ459" s="282">
        <v>173230.17144044305</v>
      </c>
      <c r="BA459" s="282">
        <v>171892.16163434886</v>
      </c>
      <c r="BB459" s="281">
        <v>179920.22047091404</v>
      </c>
      <c r="BC459" s="281">
        <v>179920.22047091412</v>
      </c>
      <c r="BD459" s="283"/>
      <c r="BE459" s="284">
        <v>0.02</v>
      </c>
      <c r="BF459" s="280">
        <v>0</v>
      </c>
      <c r="BG459" s="285"/>
      <c r="BH459" s="286"/>
      <c r="BI459" s="285"/>
      <c r="BJ459" s="280">
        <v>0</v>
      </c>
      <c r="BK459" s="280">
        <v>0</v>
      </c>
      <c r="BL459" s="283"/>
      <c r="BM459" s="287">
        <v>0</v>
      </c>
      <c r="BN459" s="280">
        <v>0</v>
      </c>
      <c r="BO459" s="280">
        <v>0</v>
      </c>
      <c r="BP459" s="280" t="e">
        <v>#REF!</v>
      </c>
      <c r="BQ459" s="288" t="e">
        <v>#REF!</v>
      </c>
      <c r="BR459" s="289"/>
      <c r="BS459" s="290" t="e">
        <v>#REF!</v>
      </c>
      <c r="BU459" s="291">
        <v>16056.12</v>
      </c>
      <c r="BV459" s="291">
        <v>2.3268698078027228E-3</v>
      </c>
      <c r="BW459" s="292">
        <v>0</v>
      </c>
      <c r="BX459" s="238" t="s">
        <v>857</v>
      </c>
      <c r="BY459" s="435">
        <f t="shared" si="12"/>
        <v>0.61089048056225559</v>
      </c>
      <c r="BZ459" s="435">
        <v>0.6441314777921725</v>
      </c>
      <c r="CA459" s="436">
        <f t="shared" si="13"/>
        <v>3.3240997229916913E-2</v>
      </c>
    </row>
    <row r="460" spans="1:79" s="268" customFormat="1" ht="47.25">
      <c r="A460" s="269">
        <v>447</v>
      </c>
      <c r="B460" s="269" t="s">
        <v>862</v>
      </c>
      <c r="C460" s="269" t="s">
        <v>95</v>
      </c>
      <c r="D460" s="271" t="s">
        <v>863</v>
      </c>
      <c r="E460" s="272">
        <v>41058</v>
      </c>
      <c r="F460" s="238"/>
      <c r="G460" s="238"/>
      <c r="H460" s="272">
        <v>40909</v>
      </c>
      <c r="I460" s="272">
        <v>50405</v>
      </c>
      <c r="J460" s="269"/>
      <c r="K460" s="269" t="s">
        <v>2107</v>
      </c>
      <c r="L460" s="273"/>
      <c r="M460" s="238">
        <v>0.43</v>
      </c>
      <c r="N460" s="269" t="s">
        <v>2108</v>
      </c>
      <c r="O460" s="269" t="s">
        <v>82</v>
      </c>
      <c r="P460" s="269" t="s">
        <v>2109</v>
      </c>
      <c r="Q460" s="269"/>
      <c r="R460" s="274">
        <v>1010301167</v>
      </c>
      <c r="S460" s="238">
        <v>491</v>
      </c>
      <c r="T460" s="269" t="s">
        <v>266</v>
      </c>
      <c r="U460" s="269">
        <v>300</v>
      </c>
      <c r="V460" s="275">
        <v>300</v>
      </c>
      <c r="W460" s="269">
        <v>0</v>
      </c>
      <c r="X460" s="276">
        <v>37165</v>
      </c>
      <c r="Y460" s="293"/>
      <c r="Z460" s="277">
        <v>389289.22</v>
      </c>
      <c r="AA460" s="277"/>
      <c r="AB460" s="278">
        <v>389289.22</v>
      </c>
      <c r="AC460" s="278">
        <v>280465.76980000001</v>
      </c>
      <c r="AD460" s="278">
        <v>108823.45019999996</v>
      </c>
      <c r="AE460" s="278">
        <v>93251.881399999969</v>
      </c>
      <c r="AF460" s="278">
        <v>1297.6307333333332</v>
      </c>
      <c r="AG460" s="278">
        <v>1297.6307333333332</v>
      </c>
      <c r="AH460" s="278">
        <v>0</v>
      </c>
      <c r="AI460" s="279">
        <v>1297.6307333333332</v>
      </c>
      <c r="AJ460" s="277"/>
      <c r="AK460" s="280" t="e">
        <v>#REF!</v>
      </c>
      <c r="AL460" s="280" t="e">
        <v>#REF!</v>
      </c>
      <c r="AM460" s="281">
        <v>15571.568799999997</v>
      </c>
      <c r="AN460" s="281">
        <v>15571.568799999997</v>
      </c>
      <c r="AO460" s="281">
        <v>108823.45019999996</v>
      </c>
      <c r="AP460" s="282">
        <v>107525.81946666662</v>
      </c>
      <c r="AQ460" s="282">
        <v>106228.18873333329</v>
      </c>
      <c r="AR460" s="282">
        <v>104930.55799999995</v>
      </c>
      <c r="AS460" s="282">
        <v>103632.92726666661</v>
      </c>
      <c r="AT460" s="282">
        <v>102335.29653333327</v>
      </c>
      <c r="AU460" s="282">
        <v>101037.66579999993</v>
      </c>
      <c r="AV460" s="282">
        <v>99740.035066666591</v>
      </c>
      <c r="AW460" s="282">
        <v>98442.404333333252</v>
      </c>
      <c r="AX460" s="282">
        <v>97144.773599999913</v>
      </c>
      <c r="AY460" s="282">
        <v>95847.142866666574</v>
      </c>
      <c r="AZ460" s="282">
        <v>94549.512133333235</v>
      </c>
      <c r="BA460" s="282">
        <v>93251.881399999897</v>
      </c>
      <c r="BB460" s="281">
        <v>101037.66579999993</v>
      </c>
      <c r="BC460" s="281">
        <v>101037.66579999996</v>
      </c>
      <c r="BD460" s="283"/>
      <c r="BE460" s="284">
        <v>0.02</v>
      </c>
      <c r="BF460" s="280">
        <v>0</v>
      </c>
      <c r="BG460" s="285"/>
      <c r="BH460" s="286"/>
      <c r="BI460" s="285"/>
      <c r="BJ460" s="280">
        <v>0</v>
      </c>
      <c r="BK460" s="280">
        <v>0</v>
      </c>
      <c r="BL460" s="283"/>
      <c r="BM460" s="287">
        <v>0</v>
      </c>
      <c r="BN460" s="280">
        <v>0</v>
      </c>
      <c r="BO460" s="280">
        <v>0</v>
      </c>
      <c r="BP460" s="280" t="e">
        <v>#REF!</v>
      </c>
      <c r="BQ460" s="288" t="e">
        <v>#REF!</v>
      </c>
      <c r="BR460" s="289"/>
      <c r="BS460" s="290" t="e">
        <v>#REF!</v>
      </c>
      <c r="BU460" s="291">
        <v>15571.56</v>
      </c>
      <c r="BV460" s="291">
        <v>-8.7999999977910193E-3</v>
      </c>
      <c r="BW460" s="292">
        <v>0</v>
      </c>
      <c r="BX460" s="238" t="s">
        <v>857</v>
      </c>
      <c r="BY460" s="435">
        <f t="shared" si="12"/>
        <v>0.72045603985643381</v>
      </c>
      <c r="BZ460" s="435">
        <v>0.76045603985643384</v>
      </c>
      <c r="CA460" s="436">
        <f t="shared" si="13"/>
        <v>4.0000000000000036E-2</v>
      </c>
    </row>
    <row r="461" spans="1:79" s="268" customFormat="1" ht="47.25">
      <c r="A461" s="269">
        <v>448</v>
      </c>
      <c r="B461" s="269" t="s">
        <v>862</v>
      </c>
      <c r="C461" s="269" t="s">
        <v>95</v>
      </c>
      <c r="D461" s="271" t="s">
        <v>863</v>
      </c>
      <c r="E461" s="272">
        <v>41058</v>
      </c>
      <c r="F461" s="238"/>
      <c r="G461" s="238"/>
      <c r="H461" s="272">
        <v>40909</v>
      </c>
      <c r="I461" s="272">
        <v>50405</v>
      </c>
      <c r="J461" s="269"/>
      <c r="K461" s="269" t="s">
        <v>2110</v>
      </c>
      <c r="L461" s="273"/>
      <c r="M461" s="238">
        <v>0.5</v>
      </c>
      <c r="N461" s="269" t="s">
        <v>2042</v>
      </c>
      <c r="O461" s="269" t="s">
        <v>82</v>
      </c>
      <c r="P461" s="269" t="s">
        <v>2087</v>
      </c>
      <c r="Q461" s="269"/>
      <c r="R461" s="274">
        <v>1010301168</v>
      </c>
      <c r="S461" s="238">
        <v>492</v>
      </c>
      <c r="T461" s="269" t="s">
        <v>87</v>
      </c>
      <c r="U461" s="269">
        <v>240</v>
      </c>
      <c r="V461" s="275">
        <v>240</v>
      </c>
      <c r="W461" s="269">
        <v>0</v>
      </c>
      <c r="X461" s="276">
        <v>36831</v>
      </c>
      <c r="Y461" s="293"/>
      <c r="Z461" s="277">
        <v>112819.18</v>
      </c>
      <c r="AA461" s="277"/>
      <c r="AB461" s="278">
        <v>112819.18</v>
      </c>
      <c r="AC461" s="278">
        <v>105973.42599999999</v>
      </c>
      <c r="AD461" s="278">
        <v>6845.7540000000008</v>
      </c>
      <c r="AE461" s="278">
        <v>1204.795000000001</v>
      </c>
      <c r="AF461" s="278">
        <v>470.07991666666663</v>
      </c>
      <c r="AG461" s="278">
        <v>470.07991666666663</v>
      </c>
      <c r="AH461" s="278">
        <v>0</v>
      </c>
      <c r="AI461" s="279">
        <v>470.07991666666663</v>
      </c>
      <c r="AJ461" s="277"/>
      <c r="AK461" s="280" t="e">
        <v>#REF!</v>
      </c>
      <c r="AL461" s="280" t="e">
        <v>#REF!</v>
      </c>
      <c r="AM461" s="281">
        <v>5640.9589999999998</v>
      </c>
      <c r="AN461" s="281">
        <v>5640.9589999999998</v>
      </c>
      <c r="AO461" s="281">
        <v>6845.7540000000008</v>
      </c>
      <c r="AP461" s="282">
        <v>6375.6740833333342</v>
      </c>
      <c r="AQ461" s="282">
        <v>5905.5941666666677</v>
      </c>
      <c r="AR461" s="282">
        <v>5435.5142500000011</v>
      </c>
      <c r="AS461" s="282">
        <v>4965.4343333333345</v>
      </c>
      <c r="AT461" s="282">
        <v>4495.3544166666679</v>
      </c>
      <c r="AU461" s="282">
        <v>4025.2745000000014</v>
      </c>
      <c r="AV461" s="282">
        <v>3555.1945833333348</v>
      </c>
      <c r="AW461" s="282">
        <v>3085.1146666666682</v>
      </c>
      <c r="AX461" s="282">
        <v>2615.0347500000016</v>
      </c>
      <c r="AY461" s="282">
        <v>2144.954833333335</v>
      </c>
      <c r="AZ461" s="282">
        <v>1674.8749166666685</v>
      </c>
      <c r="BA461" s="282">
        <v>1204.7950000000019</v>
      </c>
      <c r="BB461" s="281">
        <v>4025.2745000000004</v>
      </c>
      <c r="BC461" s="281">
        <v>4025.2745000000009</v>
      </c>
      <c r="BD461" s="283"/>
      <c r="BE461" s="284">
        <v>0.02</v>
      </c>
      <c r="BF461" s="280">
        <v>0</v>
      </c>
      <c r="BG461" s="285"/>
      <c r="BH461" s="286"/>
      <c r="BI461" s="285"/>
      <c r="BJ461" s="280">
        <v>0</v>
      </c>
      <c r="BK461" s="280">
        <v>0</v>
      </c>
      <c r="BL461" s="283"/>
      <c r="BM461" s="287">
        <v>0</v>
      </c>
      <c r="BN461" s="280">
        <v>0</v>
      </c>
      <c r="BO461" s="280">
        <v>0</v>
      </c>
      <c r="BP461" s="280" t="e">
        <v>#REF!</v>
      </c>
      <c r="BQ461" s="288" t="e">
        <v>#REF!</v>
      </c>
      <c r="BR461" s="289"/>
      <c r="BS461" s="290" t="e">
        <v>#REF!</v>
      </c>
      <c r="BU461" s="291">
        <v>5640.96</v>
      </c>
      <c r="BV461" s="291">
        <v>1.0000000002037268E-3</v>
      </c>
      <c r="BW461" s="292">
        <v>0</v>
      </c>
      <c r="BX461" s="238" t="s">
        <v>857</v>
      </c>
      <c r="BY461" s="435">
        <f t="shared" si="12"/>
        <v>0.93932100906955718</v>
      </c>
      <c r="BZ461" s="435">
        <v>0.98932100906955711</v>
      </c>
      <c r="CA461" s="436">
        <f t="shared" si="13"/>
        <v>4.9999999999999933E-2</v>
      </c>
    </row>
    <row r="462" spans="1:79" s="268" customFormat="1" ht="47.25">
      <c r="A462" s="269">
        <v>449</v>
      </c>
      <c r="B462" s="269" t="s">
        <v>862</v>
      </c>
      <c r="C462" s="269" t="s">
        <v>95</v>
      </c>
      <c r="D462" s="271" t="s">
        <v>863</v>
      </c>
      <c r="E462" s="272">
        <v>41058</v>
      </c>
      <c r="F462" s="238"/>
      <c r="G462" s="238"/>
      <c r="H462" s="272">
        <v>40909</v>
      </c>
      <c r="I462" s="272">
        <v>50405</v>
      </c>
      <c r="J462" s="269"/>
      <c r="K462" s="269" t="s">
        <v>2111</v>
      </c>
      <c r="L462" s="273"/>
      <c r="M462" s="238">
        <v>0.2185</v>
      </c>
      <c r="N462" s="269" t="s">
        <v>2042</v>
      </c>
      <c r="O462" s="269" t="s">
        <v>82</v>
      </c>
      <c r="P462" s="269" t="s">
        <v>2087</v>
      </c>
      <c r="Q462" s="269"/>
      <c r="R462" s="274">
        <v>1010301169</v>
      </c>
      <c r="S462" s="238">
        <v>493</v>
      </c>
      <c r="T462" s="269" t="s">
        <v>266</v>
      </c>
      <c r="U462" s="269">
        <v>300</v>
      </c>
      <c r="V462" s="275">
        <v>300</v>
      </c>
      <c r="W462" s="269">
        <v>0</v>
      </c>
      <c r="X462" s="276">
        <v>35735</v>
      </c>
      <c r="Y462" s="293"/>
      <c r="Z462" s="277">
        <v>115756.22</v>
      </c>
      <c r="AA462" s="277"/>
      <c r="AB462" s="278">
        <v>115756.22</v>
      </c>
      <c r="AC462" s="278">
        <v>101549.54980000001</v>
      </c>
      <c r="AD462" s="278">
        <v>14206.670199999993</v>
      </c>
      <c r="AE462" s="278">
        <v>9576.4213999999938</v>
      </c>
      <c r="AF462" s="278">
        <v>385.85406666666665</v>
      </c>
      <c r="AG462" s="278">
        <v>385.85406666666665</v>
      </c>
      <c r="AH462" s="278">
        <v>0</v>
      </c>
      <c r="AI462" s="279">
        <v>385.85406666666665</v>
      </c>
      <c r="AJ462" s="277"/>
      <c r="AK462" s="280" t="e">
        <v>#REF!</v>
      </c>
      <c r="AL462" s="280" t="e">
        <v>#REF!</v>
      </c>
      <c r="AM462" s="281">
        <v>4630.2487999999994</v>
      </c>
      <c r="AN462" s="281">
        <v>4630.2487999999994</v>
      </c>
      <c r="AO462" s="281">
        <v>14206.670199999993</v>
      </c>
      <c r="AP462" s="282">
        <v>13820.816133333326</v>
      </c>
      <c r="AQ462" s="282">
        <v>13434.96206666666</v>
      </c>
      <c r="AR462" s="282">
        <v>13049.107999999993</v>
      </c>
      <c r="AS462" s="282">
        <v>12663.253933333326</v>
      </c>
      <c r="AT462" s="282">
        <v>12277.399866666659</v>
      </c>
      <c r="AU462" s="282">
        <v>11891.545799999993</v>
      </c>
      <c r="AV462" s="282">
        <v>11505.691733333326</v>
      </c>
      <c r="AW462" s="282">
        <v>11119.837666666659</v>
      </c>
      <c r="AX462" s="282">
        <v>10733.983599999992</v>
      </c>
      <c r="AY462" s="282">
        <v>10348.129533333326</v>
      </c>
      <c r="AZ462" s="282">
        <v>9962.2754666666588</v>
      </c>
      <c r="BA462" s="282">
        <v>9576.421399999992</v>
      </c>
      <c r="BB462" s="281">
        <v>11891.545799999994</v>
      </c>
      <c r="BC462" s="281">
        <v>11891.545799999993</v>
      </c>
      <c r="BD462" s="283"/>
      <c r="BE462" s="284">
        <v>0.02</v>
      </c>
      <c r="BF462" s="280">
        <v>0</v>
      </c>
      <c r="BG462" s="285"/>
      <c r="BH462" s="286"/>
      <c r="BI462" s="285"/>
      <c r="BJ462" s="280">
        <v>0</v>
      </c>
      <c r="BK462" s="280">
        <v>0</v>
      </c>
      <c r="BL462" s="283"/>
      <c r="BM462" s="287">
        <v>0</v>
      </c>
      <c r="BN462" s="280">
        <v>0</v>
      </c>
      <c r="BO462" s="280">
        <v>0</v>
      </c>
      <c r="BP462" s="280" t="e">
        <v>#REF!</v>
      </c>
      <c r="BQ462" s="288" t="e">
        <v>#REF!</v>
      </c>
      <c r="BR462" s="289"/>
      <c r="BS462" s="290" t="e">
        <v>#REF!</v>
      </c>
      <c r="BU462" s="291">
        <v>4630.2</v>
      </c>
      <c r="BV462" s="291">
        <v>-4.8799999999573629E-2</v>
      </c>
      <c r="BW462" s="292">
        <v>0</v>
      </c>
      <c r="BX462" s="238" t="s">
        <v>857</v>
      </c>
      <c r="BY462" s="435">
        <f t="shared" si="12"/>
        <v>0.87727078337561482</v>
      </c>
      <c r="BZ462" s="435">
        <v>0.91727078337561474</v>
      </c>
      <c r="CA462" s="436">
        <f t="shared" si="13"/>
        <v>3.9999999999999925E-2</v>
      </c>
    </row>
    <row r="463" spans="1:79" s="268" customFormat="1" ht="31.5">
      <c r="A463" s="269">
        <v>450</v>
      </c>
      <c r="B463" s="269" t="s">
        <v>862</v>
      </c>
      <c r="C463" s="269" t="s">
        <v>95</v>
      </c>
      <c r="D463" s="271" t="s">
        <v>863</v>
      </c>
      <c r="E463" s="272">
        <v>41058</v>
      </c>
      <c r="F463" s="238" t="s">
        <v>1931</v>
      </c>
      <c r="G463" s="296">
        <v>42730</v>
      </c>
      <c r="H463" s="272">
        <v>40909</v>
      </c>
      <c r="I463" s="272">
        <v>50405</v>
      </c>
      <c r="J463" s="269"/>
      <c r="K463" s="269" t="s">
        <v>2112</v>
      </c>
      <c r="L463" s="273"/>
      <c r="M463" s="238">
        <v>1.2050000000000001</v>
      </c>
      <c r="N463" s="269" t="s">
        <v>2113</v>
      </c>
      <c r="O463" s="269" t="s">
        <v>82</v>
      </c>
      <c r="P463" s="269" t="s">
        <v>2114</v>
      </c>
      <c r="Q463" s="269"/>
      <c r="R463" s="274">
        <v>1010301171</v>
      </c>
      <c r="S463" s="238">
        <v>494</v>
      </c>
      <c r="T463" s="269" t="s">
        <v>131</v>
      </c>
      <c r="U463" s="269">
        <v>361</v>
      </c>
      <c r="V463" s="275">
        <v>361</v>
      </c>
      <c r="W463" s="269">
        <v>0</v>
      </c>
      <c r="X463" s="276">
        <v>38078</v>
      </c>
      <c r="Y463" s="293"/>
      <c r="Z463" s="277">
        <v>1123842.21</v>
      </c>
      <c r="AA463" s="277"/>
      <c r="AB463" s="278">
        <v>1123842.21</v>
      </c>
      <c r="AC463" s="278">
        <v>673890.27052631567</v>
      </c>
      <c r="AD463" s="278">
        <v>449951.9394736843</v>
      </c>
      <c r="AE463" s="278">
        <v>412594.30368421064</v>
      </c>
      <c r="AF463" s="278">
        <v>3113.1363157894734</v>
      </c>
      <c r="AG463" s="278">
        <v>3113.1363157894734</v>
      </c>
      <c r="AH463" s="278">
        <v>0</v>
      </c>
      <c r="AI463" s="279">
        <v>3113.1363157894734</v>
      </c>
      <c r="AJ463" s="277"/>
      <c r="AK463" s="280" t="e">
        <v>#REF!</v>
      </c>
      <c r="AL463" s="280" t="e">
        <v>#REF!</v>
      </c>
      <c r="AM463" s="281">
        <v>37357.635789473679</v>
      </c>
      <c r="AN463" s="281">
        <v>37357.635789473679</v>
      </c>
      <c r="AO463" s="281">
        <v>449951.9394736843</v>
      </c>
      <c r="AP463" s="282">
        <v>446838.80315789481</v>
      </c>
      <c r="AQ463" s="282">
        <v>443725.66684210533</v>
      </c>
      <c r="AR463" s="282">
        <v>440612.53052631585</v>
      </c>
      <c r="AS463" s="282">
        <v>437499.39421052637</v>
      </c>
      <c r="AT463" s="282">
        <v>434386.25789473689</v>
      </c>
      <c r="AU463" s="282">
        <v>431273.12157894741</v>
      </c>
      <c r="AV463" s="282">
        <v>428159.98526315793</v>
      </c>
      <c r="AW463" s="282">
        <v>425046.84894736845</v>
      </c>
      <c r="AX463" s="282">
        <v>421933.71263157896</v>
      </c>
      <c r="AY463" s="282">
        <v>418820.57631578948</v>
      </c>
      <c r="AZ463" s="282">
        <v>415707.44</v>
      </c>
      <c r="BA463" s="282">
        <v>412594.30368421052</v>
      </c>
      <c r="BB463" s="281">
        <v>431273.12157894741</v>
      </c>
      <c r="BC463" s="281">
        <v>431273.12157894747</v>
      </c>
      <c r="BD463" s="283"/>
      <c r="BE463" s="284">
        <v>0.02</v>
      </c>
      <c r="BF463" s="280">
        <v>0</v>
      </c>
      <c r="BG463" s="285"/>
      <c r="BH463" s="286"/>
      <c r="BI463" s="285"/>
      <c r="BJ463" s="280">
        <v>0</v>
      </c>
      <c r="BK463" s="280">
        <v>0</v>
      </c>
      <c r="BL463" s="283"/>
      <c r="BM463" s="287">
        <v>0</v>
      </c>
      <c r="BN463" s="280">
        <v>0</v>
      </c>
      <c r="BO463" s="280">
        <v>0</v>
      </c>
      <c r="BP463" s="280" t="e">
        <v>#REF!</v>
      </c>
      <c r="BQ463" s="288" t="e">
        <v>#REF!</v>
      </c>
      <c r="BR463" s="289"/>
      <c r="BS463" s="290" t="e">
        <v>#REF!</v>
      </c>
      <c r="BU463" s="291">
        <v>37357.68</v>
      </c>
      <c r="BV463" s="291">
        <v>4.4210526320966892E-2</v>
      </c>
      <c r="BW463" s="292">
        <v>0</v>
      </c>
      <c r="BX463" s="238" t="s">
        <v>859</v>
      </c>
      <c r="BY463" s="435">
        <f t="shared" ref="BY463:BY526" si="14">AC463/Z463*100%</f>
        <v>0.5996306817184911</v>
      </c>
      <c r="BZ463" s="435">
        <v>0.63287167894840801</v>
      </c>
      <c r="CA463" s="436">
        <f t="shared" ref="CA463:CA526" si="15">BZ463-BY463</f>
        <v>3.3240997229916913E-2</v>
      </c>
    </row>
    <row r="464" spans="1:79" s="268" customFormat="1" ht="47.25">
      <c r="A464" s="269">
        <v>451</v>
      </c>
      <c r="B464" s="269" t="s">
        <v>862</v>
      </c>
      <c r="C464" s="269" t="s">
        <v>95</v>
      </c>
      <c r="D464" s="271" t="s">
        <v>863</v>
      </c>
      <c r="E464" s="272">
        <v>41058</v>
      </c>
      <c r="F464" s="238"/>
      <c r="G464" s="238"/>
      <c r="H464" s="272">
        <v>40909</v>
      </c>
      <c r="I464" s="272">
        <v>50405</v>
      </c>
      <c r="J464" s="269"/>
      <c r="K464" s="269" t="s">
        <v>2115</v>
      </c>
      <c r="L464" s="273"/>
      <c r="M464" s="238">
        <v>1.4670000000000001</v>
      </c>
      <c r="N464" s="269" t="s">
        <v>975</v>
      </c>
      <c r="O464" s="269" t="s">
        <v>82</v>
      </c>
      <c r="P464" s="269" t="s">
        <v>976</v>
      </c>
      <c r="Q464" s="269"/>
      <c r="R464" s="274">
        <v>1010301172</v>
      </c>
      <c r="S464" s="238">
        <v>495</v>
      </c>
      <c r="T464" s="269" t="s">
        <v>266</v>
      </c>
      <c r="U464" s="269">
        <v>300</v>
      </c>
      <c r="V464" s="275">
        <v>300</v>
      </c>
      <c r="W464" s="269">
        <v>0</v>
      </c>
      <c r="X464" s="276">
        <v>37681</v>
      </c>
      <c r="Y464" s="293"/>
      <c r="Z464" s="277">
        <v>1064368.26</v>
      </c>
      <c r="AA464" s="277"/>
      <c r="AB464" s="278">
        <v>1064368.26</v>
      </c>
      <c r="AC464" s="278">
        <v>706476.26340000005</v>
      </c>
      <c r="AD464" s="278">
        <v>357891.99659999995</v>
      </c>
      <c r="AE464" s="278">
        <v>315317.26619999995</v>
      </c>
      <c r="AF464" s="278">
        <v>3547.8942000000002</v>
      </c>
      <c r="AG464" s="278">
        <v>3547.8942000000002</v>
      </c>
      <c r="AH464" s="278">
        <v>0</v>
      </c>
      <c r="AI464" s="279">
        <v>3547.8942000000002</v>
      </c>
      <c r="AJ464" s="277"/>
      <c r="AK464" s="280" t="e">
        <v>#REF!</v>
      </c>
      <c r="AL464" s="280" t="e">
        <v>#REF!</v>
      </c>
      <c r="AM464" s="281">
        <v>42574.7304</v>
      </c>
      <c r="AN464" s="281">
        <v>42574.7304</v>
      </c>
      <c r="AO464" s="281">
        <v>357891.99659999995</v>
      </c>
      <c r="AP464" s="282">
        <v>354344.10239999997</v>
      </c>
      <c r="AQ464" s="282">
        <v>350796.20819999999</v>
      </c>
      <c r="AR464" s="282">
        <v>347248.31400000001</v>
      </c>
      <c r="AS464" s="282">
        <v>343700.41980000003</v>
      </c>
      <c r="AT464" s="282">
        <v>340152.52560000005</v>
      </c>
      <c r="AU464" s="282">
        <v>336604.63140000007</v>
      </c>
      <c r="AV464" s="282">
        <v>333056.73720000009</v>
      </c>
      <c r="AW464" s="282">
        <v>329508.84300000011</v>
      </c>
      <c r="AX464" s="282">
        <v>325960.94880000013</v>
      </c>
      <c r="AY464" s="282">
        <v>322413.05460000015</v>
      </c>
      <c r="AZ464" s="282">
        <v>318865.16040000017</v>
      </c>
      <c r="BA464" s="282">
        <v>315317.26620000019</v>
      </c>
      <c r="BB464" s="281">
        <v>336604.63140000019</v>
      </c>
      <c r="BC464" s="281">
        <v>336604.63139999995</v>
      </c>
      <c r="BD464" s="283"/>
      <c r="BE464" s="284">
        <v>0.02</v>
      </c>
      <c r="BF464" s="280">
        <v>0</v>
      </c>
      <c r="BG464" s="285"/>
      <c r="BH464" s="286"/>
      <c r="BI464" s="285"/>
      <c r="BJ464" s="280">
        <v>0</v>
      </c>
      <c r="BK464" s="280">
        <v>0</v>
      </c>
      <c r="BL464" s="283"/>
      <c r="BM464" s="287">
        <v>0</v>
      </c>
      <c r="BN464" s="280">
        <v>0</v>
      </c>
      <c r="BO464" s="280">
        <v>0</v>
      </c>
      <c r="BP464" s="280" t="e">
        <v>#REF!</v>
      </c>
      <c r="BQ464" s="288" t="e">
        <v>#REF!</v>
      </c>
      <c r="BR464" s="289"/>
      <c r="BS464" s="290" t="e">
        <v>#REF!</v>
      </c>
      <c r="BU464" s="291">
        <v>42574.68</v>
      </c>
      <c r="BV464" s="291">
        <v>-5.0400000000081491E-2</v>
      </c>
      <c r="BW464" s="292">
        <v>0</v>
      </c>
      <c r="BX464" s="238" t="s">
        <v>859</v>
      </c>
      <c r="BY464" s="435">
        <f t="shared" si="14"/>
        <v>0.66375172010484418</v>
      </c>
      <c r="BZ464" s="435">
        <v>0.70375172010484421</v>
      </c>
      <c r="CA464" s="436">
        <f t="shared" si="15"/>
        <v>4.0000000000000036E-2</v>
      </c>
    </row>
    <row r="465" spans="1:79" s="268" customFormat="1" ht="47.25">
      <c r="A465" s="269">
        <v>452</v>
      </c>
      <c r="B465" s="269" t="s">
        <v>862</v>
      </c>
      <c r="C465" s="269" t="s">
        <v>95</v>
      </c>
      <c r="D465" s="271" t="s">
        <v>863</v>
      </c>
      <c r="E465" s="272">
        <v>41058</v>
      </c>
      <c r="F465" s="238"/>
      <c r="G465" s="238"/>
      <c r="H465" s="272">
        <v>40909</v>
      </c>
      <c r="I465" s="272">
        <v>50405</v>
      </c>
      <c r="J465" s="269"/>
      <c r="K465" s="269" t="s">
        <v>2116</v>
      </c>
      <c r="L465" s="273"/>
      <c r="M465" s="238">
        <v>1.5029999999999999</v>
      </c>
      <c r="N465" s="269" t="s">
        <v>2117</v>
      </c>
      <c r="O465" s="269" t="s">
        <v>82</v>
      </c>
      <c r="P465" s="269" t="s">
        <v>2118</v>
      </c>
      <c r="Q465" s="269"/>
      <c r="R465" s="274">
        <v>1010301173</v>
      </c>
      <c r="S465" s="238">
        <v>496</v>
      </c>
      <c r="T465" s="269" t="s">
        <v>266</v>
      </c>
      <c r="U465" s="269">
        <v>300</v>
      </c>
      <c r="V465" s="275">
        <v>300</v>
      </c>
      <c r="W465" s="269">
        <v>0</v>
      </c>
      <c r="X465" s="276">
        <v>33604</v>
      </c>
      <c r="Y465" s="293"/>
      <c r="Z465" s="277">
        <v>141878.6</v>
      </c>
      <c r="AA465" s="277"/>
      <c r="AB465" s="278">
        <v>141878.6</v>
      </c>
      <c r="AC465" s="278">
        <v>134255.65400000001</v>
      </c>
      <c r="AD465" s="278">
        <v>7622.9459999999963</v>
      </c>
      <c r="AE465" s="278">
        <v>1947.801999999996</v>
      </c>
      <c r="AF465" s="278">
        <v>472.92866666666669</v>
      </c>
      <c r="AG465" s="278">
        <v>472.92866666666669</v>
      </c>
      <c r="AH465" s="278">
        <v>0</v>
      </c>
      <c r="AI465" s="279">
        <v>472.92866666666669</v>
      </c>
      <c r="AJ465" s="277"/>
      <c r="AK465" s="280" t="e">
        <v>#REF!</v>
      </c>
      <c r="AL465" s="280" t="e">
        <v>#REF!</v>
      </c>
      <c r="AM465" s="281">
        <v>5675.1440000000002</v>
      </c>
      <c r="AN465" s="281">
        <v>5675.1440000000002</v>
      </c>
      <c r="AO465" s="281">
        <v>7622.9459999999963</v>
      </c>
      <c r="AP465" s="282">
        <v>7150.0173333333296</v>
      </c>
      <c r="AQ465" s="282">
        <v>6677.0886666666629</v>
      </c>
      <c r="AR465" s="282">
        <v>6204.1599999999962</v>
      </c>
      <c r="AS465" s="282">
        <v>5731.2313333333295</v>
      </c>
      <c r="AT465" s="282">
        <v>5258.3026666666628</v>
      </c>
      <c r="AU465" s="282">
        <v>4785.3739999999962</v>
      </c>
      <c r="AV465" s="282">
        <v>4312.4453333333295</v>
      </c>
      <c r="AW465" s="282">
        <v>3839.5166666666628</v>
      </c>
      <c r="AX465" s="282">
        <v>3366.5879999999961</v>
      </c>
      <c r="AY465" s="282">
        <v>2893.6593333333294</v>
      </c>
      <c r="AZ465" s="282">
        <v>2420.7306666666627</v>
      </c>
      <c r="BA465" s="282">
        <v>1947.801999999996</v>
      </c>
      <c r="BB465" s="281">
        <v>4785.3739999999962</v>
      </c>
      <c r="BC465" s="281">
        <v>4785.3739999999962</v>
      </c>
      <c r="BD465" s="283"/>
      <c r="BE465" s="284">
        <v>0.02</v>
      </c>
      <c r="BF465" s="280">
        <v>0</v>
      </c>
      <c r="BG465" s="285"/>
      <c r="BH465" s="286"/>
      <c r="BI465" s="285"/>
      <c r="BJ465" s="280">
        <v>0</v>
      </c>
      <c r="BK465" s="280">
        <v>0</v>
      </c>
      <c r="BL465" s="283"/>
      <c r="BM465" s="287">
        <v>0</v>
      </c>
      <c r="BN465" s="280">
        <v>0</v>
      </c>
      <c r="BO465" s="280">
        <v>0</v>
      </c>
      <c r="BP465" s="280" t="e">
        <v>#REF!</v>
      </c>
      <c r="BQ465" s="288" t="e">
        <v>#REF!</v>
      </c>
      <c r="BR465" s="289"/>
      <c r="BS465" s="290" t="e">
        <v>#REF!</v>
      </c>
      <c r="BU465" s="291">
        <v>5675.16</v>
      </c>
      <c r="BV465" s="291">
        <v>1.599999999962165E-2</v>
      </c>
      <c r="BW465" s="292">
        <v>0</v>
      </c>
      <c r="BX465" s="238" t="s">
        <v>859</v>
      </c>
      <c r="BY465" s="435">
        <f t="shared" si="14"/>
        <v>0.94627134747594077</v>
      </c>
      <c r="BZ465" s="435">
        <v>0.9862713474759407</v>
      </c>
      <c r="CA465" s="436">
        <f t="shared" si="15"/>
        <v>3.9999999999999925E-2</v>
      </c>
    </row>
    <row r="466" spans="1:79" s="268" customFormat="1" ht="31.5">
      <c r="A466" s="269">
        <v>453</v>
      </c>
      <c r="B466" s="269" t="s">
        <v>862</v>
      </c>
      <c r="C466" s="269" t="s">
        <v>95</v>
      </c>
      <c r="D466" s="271" t="s">
        <v>863</v>
      </c>
      <c r="E466" s="272">
        <v>41058</v>
      </c>
      <c r="F466" s="238">
        <v>12</v>
      </c>
      <c r="G466" s="296">
        <v>42565</v>
      </c>
      <c r="H466" s="272">
        <v>40909</v>
      </c>
      <c r="I466" s="272">
        <v>50405</v>
      </c>
      <c r="J466" s="269"/>
      <c r="K466" s="269" t="s">
        <v>2119</v>
      </c>
      <c r="L466" s="273"/>
      <c r="M466" s="238">
        <v>3.2530000000000001</v>
      </c>
      <c r="N466" s="269" t="s">
        <v>2120</v>
      </c>
      <c r="O466" s="269" t="s">
        <v>82</v>
      </c>
      <c r="P466" s="269" t="s">
        <v>2121</v>
      </c>
      <c r="Q466" s="269"/>
      <c r="R466" s="274">
        <v>1010301174</v>
      </c>
      <c r="S466" s="238">
        <v>497</v>
      </c>
      <c r="T466" s="269" t="s">
        <v>131</v>
      </c>
      <c r="U466" s="269">
        <v>361</v>
      </c>
      <c r="V466" s="275">
        <v>361</v>
      </c>
      <c r="W466" s="269">
        <v>0</v>
      </c>
      <c r="X466" s="276">
        <v>42535</v>
      </c>
      <c r="Y466" s="293"/>
      <c r="Z466" s="277">
        <v>9784514.9100000001</v>
      </c>
      <c r="AA466" s="277"/>
      <c r="AB466" s="278">
        <v>9784514.9100000001</v>
      </c>
      <c r="AC466" s="278">
        <v>6817823.0342936292</v>
      </c>
      <c r="AD466" s="278">
        <v>2966691.8757063709</v>
      </c>
      <c r="AE466" s="278">
        <v>2641444.8426869805</v>
      </c>
      <c r="AF466" s="278">
        <v>27103.919418282549</v>
      </c>
      <c r="AG466" s="278">
        <v>27103.919418282549</v>
      </c>
      <c r="AH466" s="278">
        <v>0</v>
      </c>
      <c r="AI466" s="279">
        <v>27103.919418282549</v>
      </c>
      <c r="AJ466" s="277"/>
      <c r="AK466" s="280" t="e">
        <v>#REF!</v>
      </c>
      <c r="AL466" s="280" t="e">
        <v>#REF!</v>
      </c>
      <c r="AM466" s="281">
        <v>325247.0330193906</v>
      </c>
      <c r="AN466" s="281">
        <v>325247.0330193906</v>
      </c>
      <c r="AO466" s="281">
        <v>2966691.8757063709</v>
      </c>
      <c r="AP466" s="282">
        <v>2939587.9562880886</v>
      </c>
      <c r="AQ466" s="282">
        <v>2912484.0368698062</v>
      </c>
      <c r="AR466" s="282">
        <v>2885380.1174515239</v>
      </c>
      <c r="AS466" s="282">
        <v>2858276.1980332416</v>
      </c>
      <c r="AT466" s="282">
        <v>2831172.2786149592</v>
      </c>
      <c r="AU466" s="282">
        <v>2804068.3591966769</v>
      </c>
      <c r="AV466" s="282">
        <v>2776964.4397783945</v>
      </c>
      <c r="AW466" s="282">
        <v>2749860.5203601122</v>
      </c>
      <c r="AX466" s="282">
        <v>2722756.6009418298</v>
      </c>
      <c r="AY466" s="282">
        <v>2695652.6815235475</v>
      </c>
      <c r="AZ466" s="282">
        <v>2668548.7621052652</v>
      </c>
      <c r="BA466" s="282">
        <v>2641444.8426869828</v>
      </c>
      <c r="BB466" s="281">
        <v>2804068.3591966769</v>
      </c>
      <c r="BC466" s="281">
        <v>2804068.3591966759</v>
      </c>
      <c r="BD466" s="283"/>
      <c r="BE466" s="284">
        <v>0.02</v>
      </c>
      <c r="BF466" s="280">
        <v>0</v>
      </c>
      <c r="BG466" s="285"/>
      <c r="BH466" s="286"/>
      <c r="BI466" s="285"/>
      <c r="BJ466" s="280">
        <v>0</v>
      </c>
      <c r="BK466" s="280">
        <v>0</v>
      </c>
      <c r="BL466" s="283"/>
      <c r="BM466" s="287">
        <v>0</v>
      </c>
      <c r="BN466" s="280">
        <v>0</v>
      </c>
      <c r="BO466" s="280">
        <v>0</v>
      </c>
      <c r="BP466" s="280" t="e">
        <v>#REF!</v>
      </c>
      <c r="BQ466" s="288" t="e">
        <v>#REF!</v>
      </c>
      <c r="BR466" s="289"/>
      <c r="BS466" s="290" t="e">
        <v>#REF!</v>
      </c>
      <c r="BU466" s="291">
        <v>325247.03999999998</v>
      </c>
      <c r="BV466" s="291">
        <v>6.9806093815714121E-3</v>
      </c>
      <c r="BW466" s="292">
        <v>0</v>
      </c>
      <c r="BX466" s="238" t="s">
        <v>859</v>
      </c>
      <c r="BY466" s="435">
        <f t="shared" si="14"/>
        <v>0.69679724513738095</v>
      </c>
      <c r="BZ466" s="435">
        <v>0.73003824236729786</v>
      </c>
      <c r="CA466" s="436">
        <f t="shared" si="15"/>
        <v>3.3240997229916913E-2</v>
      </c>
    </row>
    <row r="467" spans="1:79" s="268" customFormat="1" ht="47.25">
      <c r="A467" s="269">
        <v>454</v>
      </c>
      <c r="B467" s="269" t="s">
        <v>862</v>
      </c>
      <c r="C467" s="269" t="s">
        <v>95</v>
      </c>
      <c r="D467" s="271" t="s">
        <v>863</v>
      </c>
      <c r="E467" s="272">
        <v>41058</v>
      </c>
      <c r="F467" s="238"/>
      <c r="G467" s="238"/>
      <c r="H467" s="272">
        <v>40909</v>
      </c>
      <c r="I467" s="272">
        <v>50405</v>
      </c>
      <c r="J467" s="269"/>
      <c r="K467" s="269" t="s">
        <v>2122</v>
      </c>
      <c r="L467" s="273"/>
      <c r="M467" s="238">
        <v>0.45500000000000002</v>
      </c>
      <c r="N467" s="269" t="s">
        <v>2123</v>
      </c>
      <c r="O467" s="269" t="s">
        <v>82</v>
      </c>
      <c r="P467" s="269" t="s">
        <v>2124</v>
      </c>
      <c r="Q467" s="269"/>
      <c r="R467" s="274">
        <v>1010301175</v>
      </c>
      <c r="S467" s="238">
        <v>498</v>
      </c>
      <c r="T467" s="269" t="s">
        <v>266</v>
      </c>
      <c r="U467" s="269">
        <v>300</v>
      </c>
      <c r="V467" s="275">
        <v>300</v>
      </c>
      <c r="W467" s="269">
        <v>0</v>
      </c>
      <c r="X467" s="276">
        <v>34304</v>
      </c>
      <c r="Y467" s="293"/>
      <c r="Z467" s="277">
        <v>1823397.99</v>
      </c>
      <c r="AA467" s="277"/>
      <c r="AB467" s="278">
        <v>1823397.99</v>
      </c>
      <c r="AC467" s="278">
        <v>1796793.8790999998</v>
      </c>
      <c r="AD467" s="278">
        <v>26604.110900000203</v>
      </c>
      <c r="AE467" s="278">
        <v>0</v>
      </c>
      <c r="AF467" s="278">
        <v>6077.9933000000001</v>
      </c>
      <c r="AG467" s="278">
        <v>6077.9933000000001</v>
      </c>
      <c r="AH467" s="278">
        <v>0</v>
      </c>
      <c r="AI467" s="279">
        <v>6077.9933000000001</v>
      </c>
      <c r="AJ467" s="277"/>
      <c r="AK467" s="280" t="e">
        <v>#REF!</v>
      </c>
      <c r="AL467" s="280" t="e">
        <v>#REF!</v>
      </c>
      <c r="AM467" s="281">
        <v>26604.110900000203</v>
      </c>
      <c r="AN467" s="281">
        <v>26604.110900000203</v>
      </c>
      <c r="AO467" s="281">
        <v>26604.110900000203</v>
      </c>
      <c r="AP467" s="282">
        <v>20526.117600000201</v>
      </c>
      <c r="AQ467" s="282">
        <v>14448.124300000201</v>
      </c>
      <c r="AR467" s="282">
        <v>8370.1310000002013</v>
      </c>
      <c r="AS467" s="282">
        <v>2292.1377000002012</v>
      </c>
      <c r="AT467" s="282">
        <v>0</v>
      </c>
      <c r="AU467" s="282">
        <v>0</v>
      </c>
      <c r="AV467" s="282">
        <v>0</v>
      </c>
      <c r="AW467" s="282">
        <v>0</v>
      </c>
      <c r="AX467" s="282">
        <v>0</v>
      </c>
      <c r="AY467" s="282">
        <v>0</v>
      </c>
      <c r="AZ467" s="282">
        <v>0</v>
      </c>
      <c r="BA467" s="282">
        <v>0</v>
      </c>
      <c r="BB467" s="281">
        <v>5556.9708846154617</v>
      </c>
      <c r="BC467" s="281">
        <v>13302.055450000102</v>
      </c>
      <c r="BD467" s="283"/>
      <c r="BE467" s="284">
        <v>0.02</v>
      </c>
      <c r="BF467" s="280">
        <v>0</v>
      </c>
      <c r="BG467" s="285"/>
      <c r="BH467" s="286"/>
      <c r="BI467" s="285"/>
      <c r="BJ467" s="280">
        <v>0</v>
      </c>
      <c r="BK467" s="280">
        <v>0</v>
      </c>
      <c r="BL467" s="283"/>
      <c r="BM467" s="287">
        <v>0</v>
      </c>
      <c r="BN467" s="280">
        <v>0</v>
      </c>
      <c r="BO467" s="280">
        <v>0</v>
      </c>
      <c r="BP467" s="280" t="e">
        <v>#REF!</v>
      </c>
      <c r="BQ467" s="288" t="e">
        <v>#REF!</v>
      </c>
      <c r="BR467" s="289"/>
      <c r="BS467" s="290" t="e">
        <v>#REF!</v>
      </c>
      <c r="BU467" s="291">
        <v>26604.2</v>
      </c>
      <c r="BV467" s="291">
        <v>8.9099999797326745E-2</v>
      </c>
      <c r="BW467" s="292">
        <v>0</v>
      </c>
      <c r="BX467" s="238" t="s">
        <v>859</v>
      </c>
      <c r="BY467" s="435">
        <f t="shared" si="14"/>
        <v>0.98540959733096989</v>
      </c>
      <c r="BZ467" s="435">
        <v>1</v>
      </c>
      <c r="CA467" s="436">
        <f t="shared" si="15"/>
        <v>1.4590402669030111E-2</v>
      </c>
    </row>
    <row r="468" spans="1:79" s="268" customFormat="1" ht="47.25">
      <c r="A468" s="269">
        <v>455</v>
      </c>
      <c r="B468" s="269" t="s">
        <v>862</v>
      </c>
      <c r="C468" s="269" t="s">
        <v>95</v>
      </c>
      <c r="D468" s="271" t="s">
        <v>863</v>
      </c>
      <c r="E468" s="272">
        <v>41058</v>
      </c>
      <c r="F468" s="238"/>
      <c r="G468" s="238"/>
      <c r="H468" s="272">
        <v>40909</v>
      </c>
      <c r="I468" s="272">
        <v>50405</v>
      </c>
      <c r="J468" s="269"/>
      <c r="K468" s="269" t="s">
        <v>2125</v>
      </c>
      <c r="L468" s="273"/>
      <c r="M468" s="238">
        <v>0.95699999999999996</v>
      </c>
      <c r="N468" s="269" t="s">
        <v>2126</v>
      </c>
      <c r="O468" s="269" t="s">
        <v>82</v>
      </c>
      <c r="P468" s="269" t="s">
        <v>2127</v>
      </c>
      <c r="Q468" s="269"/>
      <c r="R468" s="274">
        <v>1010301176</v>
      </c>
      <c r="S468" s="238">
        <v>499</v>
      </c>
      <c r="T468" s="269" t="s">
        <v>266</v>
      </c>
      <c r="U468" s="269">
        <v>300</v>
      </c>
      <c r="V468" s="275">
        <v>300</v>
      </c>
      <c r="W468" s="269">
        <v>0</v>
      </c>
      <c r="X468" s="276">
        <v>26696</v>
      </c>
      <c r="Y468" s="293"/>
      <c r="Z468" s="277">
        <v>2430446.6800000002</v>
      </c>
      <c r="AA468" s="277"/>
      <c r="AB468" s="278">
        <v>2430446.6800000002</v>
      </c>
      <c r="AC468" s="278">
        <v>2430446.6800000002</v>
      </c>
      <c r="AD468" s="278">
        <v>0</v>
      </c>
      <c r="AE468" s="278">
        <v>0</v>
      </c>
      <c r="AF468" s="278">
        <v>8101.488933333334</v>
      </c>
      <c r="AG468" s="278">
        <v>8101.488933333334</v>
      </c>
      <c r="AH468" s="278">
        <v>0</v>
      </c>
      <c r="AI468" s="279">
        <v>8101.488933333334</v>
      </c>
      <c r="AJ468" s="277"/>
      <c r="AK468" s="280" t="e">
        <v>#REF!</v>
      </c>
      <c r="AL468" s="280" t="e">
        <v>#REF!</v>
      </c>
      <c r="AM468" s="281">
        <v>0</v>
      </c>
      <c r="AN468" s="281">
        <v>0</v>
      </c>
      <c r="AO468" s="281">
        <v>0</v>
      </c>
      <c r="AP468" s="282">
        <v>0</v>
      </c>
      <c r="AQ468" s="282">
        <v>0</v>
      </c>
      <c r="AR468" s="282">
        <v>0</v>
      </c>
      <c r="AS468" s="282">
        <v>0</v>
      </c>
      <c r="AT468" s="282">
        <v>0</v>
      </c>
      <c r="AU468" s="282">
        <v>0</v>
      </c>
      <c r="AV468" s="282">
        <v>0</v>
      </c>
      <c r="AW468" s="282">
        <v>0</v>
      </c>
      <c r="AX468" s="282">
        <v>0</v>
      </c>
      <c r="AY468" s="282">
        <v>0</v>
      </c>
      <c r="AZ468" s="282">
        <v>0</v>
      </c>
      <c r="BA468" s="282">
        <v>0</v>
      </c>
      <c r="BB468" s="281">
        <v>0</v>
      </c>
      <c r="BC468" s="281">
        <v>0</v>
      </c>
      <c r="BD468" s="283"/>
      <c r="BE468" s="284">
        <v>0.02</v>
      </c>
      <c r="BF468" s="280">
        <v>0</v>
      </c>
      <c r="BG468" s="285"/>
      <c r="BH468" s="286"/>
      <c r="BI468" s="285"/>
      <c r="BJ468" s="280">
        <v>0</v>
      </c>
      <c r="BK468" s="280">
        <v>0</v>
      </c>
      <c r="BL468" s="283"/>
      <c r="BM468" s="287">
        <v>0</v>
      </c>
      <c r="BN468" s="280">
        <v>0</v>
      </c>
      <c r="BO468" s="280">
        <v>0</v>
      </c>
      <c r="BP468" s="280" t="e">
        <v>#REF!</v>
      </c>
      <c r="BQ468" s="288" t="e">
        <v>#REF!</v>
      </c>
      <c r="BR468" s="289"/>
      <c r="BS468" s="290" t="e">
        <v>#REF!</v>
      </c>
      <c r="BU468" s="291">
        <v>0</v>
      </c>
      <c r="BV468" s="291">
        <v>0</v>
      </c>
      <c r="BW468" s="292">
        <v>0</v>
      </c>
      <c r="BX468" s="238" t="s">
        <v>859</v>
      </c>
      <c r="BY468" s="435">
        <f t="shared" si="14"/>
        <v>1</v>
      </c>
      <c r="BZ468" s="435">
        <v>1</v>
      </c>
      <c r="CA468" s="436">
        <f t="shared" si="15"/>
        <v>0</v>
      </c>
    </row>
    <row r="469" spans="1:79" s="268" customFormat="1" ht="47.25">
      <c r="A469" s="269">
        <v>456</v>
      </c>
      <c r="B469" s="269" t="s">
        <v>862</v>
      </c>
      <c r="C469" s="269" t="s">
        <v>95</v>
      </c>
      <c r="D469" s="271" t="s">
        <v>863</v>
      </c>
      <c r="E469" s="272">
        <v>41058</v>
      </c>
      <c r="F469" s="238"/>
      <c r="G469" s="238"/>
      <c r="H469" s="272">
        <v>40909</v>
      </c>
      <c r="I469" s="272">
        <v>50405</v>
      </c>
      <c r="J469" s="269"/>
      <c r="K469" s="269" t="s">
        <v>2125</v>
      </c>
      <c r="L469" s="273"/>
      <c r="M469" s="238">
        <v>0.94799999999999995</v>
      </c>
      <c r="N469" s="269" t="s">
        <v>2128</v>
      </c>
      <c r="O469" s="269" t="s">
        <v>82</v>
      </c>
      <c r="P469" s="269" t="s">
        <v>2127</v>
      </c>
      <c r="Q469" s="269"/>
      <c r="R469" s="274">
        <v>1010301177</v>
      </c>
      <c r="S469" s="238">
        <v>500</v>
      </c>
      <c r="T469" s="269" t="s">
        <v>266</v>
      </c>
      <c r="U469" s="269">
        <v>300</v>
      </c>
      <c r="V469" s="275">
        <v>300</v>
      </c>
      <c r="W469" s="269">
        <v>0</v>
      </c>
      <c r="X469" s="276">
        <v>27120</v>
      </c>
      <c r="Y469" s="293"/>
      <c r="Z469" s="277">
        <v>199749.8</v>
      </c>
      <c r="AA469" s="277"/>
      <c r="AB469" s="278">
        <v>199749.8</v>
      </c>
      <c r="AC469" s="278">
        <v>199749.8</v>
      </c>
      <c r="AD469" s="278">
        <v>0</v>
      </c>
      <c r="AE469" s="278">
        <v>0</v>
      </c>
      <c r="AF469" s="278">
        <v>665.83266666666668</v>
      </c>
      <c r="AG469" s="278">
        <v>665.83266666666668</v>
      </c>
      <c r="AH469" s="278">
        <v>0</v>
      </c>
      <c r="AI469" s="279">
        <v>665.83266666666668</v>
      </c>
      <c r="AJ469" s="277"/>
      <c r="AK469" s="280" t="e">
        <v>#REF!</v>
      </c>
      <c r="AL469" s="280" t="e">
        <v>#REF!</v>
      </c>
      <c r="AM469" s="281">
        <v>0</v>
      </c>
      <c r="AN469" s="281">
        <v>0</v>
      </c>
      <c r="AO469" s="281">
        <v>0</v>
      </c>
      <c r="AP469" s="282">
        <v>0</v>
      </c>
      <c r="AQ469" s="282">
        <v>0</v>
      </c>
      <c r="AR469" s="282">
        <v>0</v>
      </c>
      <c r="AS469" s="282">
        <v>0</v>
      </c>
      <c r="AT469" s="282">
        <v>0</v>
      </c>
      <c r="AU469" s="282">
        <v>0</v>
      </c>
      <c r="AV469" s="282">
        <v>0</v>
      </c>
      <c r="AW469" s="282">
        <v>0</v>
      </c>
      <c r="AX469" s="282">
        <v>0</v>
      </c>
      <c r="AY469" s="282">
        <v>0</v>
      </c>
      <c r="AZ469" s="282">
        <v>0</v>
      </c>
      <c r="BA469" s="282">
        <v>0</v>
      </c>
      <c r="BB469" s="281">
        <v>0</v>
      </c>
      <c r="BC469" s="281">
        <v>0</v>
      </c>
      <c r="BD469" s="283"/>
      <c r="BE469" s="284">
        <v>0.02</v>
      </c>
      <c r="BF469" s="280">
        <v>0</v>
      </c>
      <c r="BG469" s="285"/>
      <c r="BH469" s="286"/>
      <c r="BI469" s="285"/>
      <c r="BJ469" s="280">
        <v>0</v>
      </c>
      <c r="BK469" s="280">
        <v>0</v>
      </c>
      <c r="BL469" s="283"/>
      <c r="BM469" s="287">
        <v>0</v>
      </c>
      <c r="BN469" s="280">
        <v>0</v>
      </c>
      <c r="BO469" s="280">
        <v>0</v>
      </c>
      <c r="BP469" s="280" t="e">
        <v>#REF!</v>
      </c>
      <c r="BQ469" s="288" t="e">
        <v>#REF!</v>
      </c>
      <c r="BR469" s="289"/>
      <c r="BS469" s="290" t="e">
        <v>#REF!</v>
      </c>
      <c r="BU469" s="291">
        <v>0</v>
      </c>
      <c r="BV469" s="291">
        <v>0</v>
      </c>
      <c r="BW469" s="292">
        <v>0</v>
      </c>
      <c r="BX469" s="238" t="s">
        <v>859</v>
      </c>
      <c r="BY469" s="435">
        <f t="shared" si="14"/>
        <v>1</v>
      </c>
      <c r="BZ469" s="435">
        <v>1</v>
      </c>
      <c r="CA469" s="436">
        <f t="shared" si="15"/>
        <v>0</v>
      </c>
    </row>
    <row r="470" spans="1:79" s="268" customFormat="1" ht="47.25">
      <c r="A470" s="269">
        <v>457</v>
      </c>
      <c r="B470" s="269" t="s">
        <v>862</v>
      </c>
      <c r="C470" s="269" t="s">
        <v>95</v>
      </c>
      <c r="D470" s="271" t="s">
        <v>863</v>
      </c>
      <c r="E470" s="272">
        <v>41058</v>
      </c>
      <c r="F470" s="238"/>
      <c r="G470" s="238"/>
      <c r="H470" s="272">
        <v>40909</v>
      </c>
      <c r="I470" s="272">
        <v>50405</v>
      </c>
      <c r="J470" s="269"/>
      <c r="K470" s="269" t="s">
        <v>2129</v>
      </c>
      <c r="L470" s="273"/>
      <c r="M470" s="238">
        <v>0.97599999999999998</v>
      </c>
      <c r="N470" s="269" t="s">
        <v>1910</v>
      </c>
      <c r="O470" s="269" t="s">
        <v>82</v>
      </c>
      <c r="P470" s="269" t="s">
        <v>1911</v>
      </c>
      <c r="Q470" s="269"/>
      <c r="R470" s="274">
        <v>1010301178</v>
      </c>
      <c r="S470" s="238">
        <v>501</v>
      </c>
      <c r="T470" s="269" t="s">
        <v>266</v>
      </c>
      <c r="U470" s="269">
        <v>300</v>
      </c>
      <c r="V470" s="275">
        <v>300</v>
      </c>
      <c r="W470" s="269">
        <v>0</v>
      </c>
      <c r="X470" s="276">
        <v>26207</v>
      </c>
      <c r="Y470" s="293"/>
      <c r="Z470" s="277">
        <v>54806.98</v>
      </c>
      <c r="AA470" s="277"/>
      <c r="AB470" s="278">
        <v>54806.98</v>
      </c>
      <c r="AC470" s="278">
        <v>54806.98</v>
      </c>
      <c r="AD470" s="278">
        <v>0</v>
      </c>
      <c r="AE470" s="278">
        <v>0</v>
      </c>
      <c r="AF470" s="278">
        <v>182.68993333333336</v>
      </c>
      <c r="AG470" s="278">
        <v>182.68993333333336</v>
      </c>
      <c r="AH470" s="278">
        <v>0</v>
      </c>
      <c r="AI470" s="279">
        <v>182.68993333333336</v>
      </c>
      <c r="AJ470" s="277"/>
      <c r="AK470" s="280" t="e">
        <v>#REF!</v>
      </c>
      <c r="AL470" s="280" t="e">
        <v>#REF!</v>
      </c>
      <c r="AM470" s="281">
        <v>0</v>
      </c>
      <c r="AN470" s="281">
        <v>0</v>
      </c>
      <c r="AO470" s="281">
        <v>0</v>
      </c>
      <c r="AP470" s="282">
        <v>0</v>
      </c>
      <c r="AQ470" s="282">
        <v>0</v>
      </c>
      <c r="AR470" s="282">
        <v>0</v>
      </c>
      <c r="AS470" s="282">
        <v>0</v>
      </c>
      <c r="AT470" s="282">
        <v>0</v>
      </c>
      <c r="AU470" s="282">
        <v>0</v>
      </c>
      <c r="AV470" s="282">
        <v>0</v>
      </c>
      <c r="AW470" s="282">
        <v>0</v>
      </c>
      <c r="AX470" s="282">
        <v>0</v>
      </c>
      <c r="AY470" s="282">
        <v>0</v>
      </c>
      <c r="AZ470" s="282">
        <v>0</v>
      </c>
      <c r="BA470" s="282">
        <v>0</v>
      </c>
      <c r="BB470" s="281">
        <v>0</v>
      </c>
      <c r="BC470" s="281">
        <v>0</v>
      </c>
      <c r="BD470" s="283"/>
      <c r="BE470" s="284">
        <v>0.02</v>
      </c>
      <c r="BF470" s="280">
        <v>0</v>
      </c>
      <c r="BG470" s="285"/>
      <c r="BH470" s="286"/>
      <c r="BI470" s="285"/>
      <c r="BJ470" s="280">
        <v>0</v>
      </c>
      <c r="BK470" s="280">
        <v>0</v>
      </c>
      <c r="BL470" s="283"/>
      <c r="BM470" s="287">
        <v>0</v>
      </c>
      <c r="BN470" s="280">
        <v>0</v>
      </c>
      <c r="BO470" s="280">
        <v>0</v>
      </c>
      <c r="BP470" s="280" t="e">
        <v>#REF!</v>
      </c>
      <c r="BQ470" s="288" t="e">
        <v>#REF!</v>
      </c>
      <c r="BR470" s="289"/>
      <c r="BS470" s="290" t="e">
        <v>#REF!</v>
      </c>
      <c r="BU470" s="291"/>
      <c r="BV470" s="291">
        <v>0</v>
      </c>
      <c r="BW470" s="292">
        <v>0</v>
      </c>
      <c r="BX470" s="238" t="s">
        <v>859</v>
      </c>
      <c r="BY470" s="435">
        <f t="shared" si="14"/>
        <v>1</v>
      </c>
      <c r="BZ470" s="435">
        <v>1</v>
      </c>
      <c r="CA470" s="436">
        <f t="shared" si="15"/>
        <v>0</v>
      </c>
    </row>
    <row r="471" spans="1:79" s="268" customFormat="1" ht="47.25">
      <c r="A471" s="269">
        <v>458</v>
      </c>
      <c r="B471" s="269" t="s">
        <v>862</v>
      </c>
      <c r="C471" s="269" t="s">
        <v>95</v>
      </c>
      <c r="D471" s="271" t="s">
        <v>863</v>
      </c>
      <c r="E471" s="272">
        <v>41058</v>
      </c>
      <c r="F471" s="238"/>
      <c r="G471" s="238"/>
      <c r="H471" s="272">
        <v>40909</v>
      </c>
      <c r="I471" s="272">
        <v>50405</v>
      </c>
      <c r="J471" s="269"/>
      <c r="K471" s="269" t="s">
        <v>2130</v>
      </c>
      <c r="L471" s="273"/>
      <c r="M471" s="238">
        <v>0.12125</v>
      </c>
      <c r="N471" s="269" t="s">
        <v>1854</v>
      </c>
      <c r="O471" s="269" t="s">
        <v>82</v>
      </c>
      <c r="P471" s="269" t="s">
        <v>1855</v>
      </c>
      <c r="Q471" s="269"/>
      <c r="R471" s="274">
        <v>1010301179</v>
      </c>
      <c r="S471" s="238">
        <v>502</v>
      </c>
      <c r="T471" s="269" t="s">
        <v>266</v>
      </c>
      <c r="U471" s="269">
        <v>300</v>
      </c>
      <c r="V471" s="275">
        <v>300</v>
      </c>
      <c r="W471" s="269">
        <v>0</v>
      </c>
      <c r="X471" s="276">
        <v>26268</v>
      </c>
      <c r="Y471" s="293"/>
      <c r="Z471" s="277">
        <v>31935.43</v>
      </c>
      <c r="AA471" s="277"/>
      <c r="AB471" s="278">
        <v>31935.43</v>
      </c>
      <c r="AC471" s="278">
        <v>31935.43</v>
      </c>
      <c r="AD471" s="278">
        <v>0</v>
      </c>
      <c r="AE471" s="278">
        <v>0</v>
      </c>
      <c r="AF471" s="278">
        <v>106.45143333333334</v>
      </c>
      <c r="AG471" s="278">
        <v>106.45143333333334</v>
      </c>
      <c r="AH471" s="278">
        <v>0</v>
      </c>
      <c r="AI471" s="279">
        <v>106.45143333333334</v>
      </c>
      <c r="AJ471" s="277"/>
      <c r="AK471" s="280" t="e">
        <v>#REF!</v>
      </c>
      <c r="AL471" s="280" t="e">
        <v>#REF!</v>
      </c>
      <c r="AM471" s="281">
        <v>0</v>
      </c>
      <c r="AN471" s="281">
        <v>0</v>
      </c>
      <c r="AO471" s="281">
        <v>0</v>
      </c>
      <c r="AP471" s="282">
        <v>0</v>
      </c>
      <c r="AQ471" s="282">
        <v>0</v>
      </c>
      <c r="AR471" s="282">
        <v>0</v>
      </c>
      <c r="AS471" s="282">
        <v>0</v>
      </c>
      <c r="AT471" s="282">
        <v>0</v>
      </c>
      <c r="AU471" s="282">
        <v>0</v>
      </c>
      <c r="AV471" s="282">
        <v>0</v>
      </c>
      <c r="AW471" s="282">
        <v>0</v>
      </c>
      <c r="AX471" s="282">
        <v>0</v>
      </c>
      <c r="AY471" s="282">
        <v>0</v>
      </c>
      <c r="AZ471" s="282">
        <v>0</v>
      </c>
      <c r="BA471" s="282">
        <v>0</v>
      </c>
      <c r="BB471" s="281">
        <v>0</v>
      </c>
      <c r="BC471" s="281">
        <v>0</v>
      </c>
      <c r="BD471" s="283"/>
      <c r="BE471" s="284">
        <v>0.02</v>
      </c>
      <c r="BF471" s="280">
        <v>0</v>
      </c>
      <c r="BG471" s="285"/>
      <c r="BH471" s="286"/>
      <c r="BI471" s="285"/>
      <c r="BJ471" s="280">
        <v>0</v>
      </c>
      <c r="BK471" s="280">
        <v>0</v>
      </c>
      <c r="BL471" s="283"/>
      <c r="BM471" s="287">
        <v>0</v>
      </c>
      <c r="BN471" s="280">
        <v>0</v>
      </c>
      <c r="BO471" s="280">
        <v>0</v>
      </c>
      <c r="BP471" s="280" t="e">
        <v>#REF!</v>
      </c>
      <c r="BQ471" s="288" t="e">
        <v>#REF!</v>
      </c>
      <c r="BR471" s="289"/>
      <c r="BS471" s="290" t="e">
        <v>#REF!</v>
      </c>
      <c r="BU471" s="291"/>
      <c r="BV471" s="291">
        <v>0</v>
      </c>
      <c r="BW471" s="292">
        <v>0</v>
      </c>
      <c r="BX471" s="238" t="s">
        <v>859</v>
      </c>
      <c r="BY471" s="435">
        <f t="shared" si="14"/>
        <v>1</v>
      </c>
      <c r="BZ471" s="435">
        <v>1</v>
      </c>
      <c r="CA471" s="436">
        <f t="shared" si="15"/>
        <v>0</v>
      </c>
    </row>
    <row r="472" spans="1:79" s="268" customFormat="1" ht="31.5">
      <c r="A472" s="269">
        <v>459</v>
      </c>
      <c r="B472" s="269" t="s">
        <v>862</v>
      </c>
      <c r="C472" s="269" t="s">
        <v>95</v>
      </c>
      <c r="D472" s="271" t="s">
        <v>863</v>
      </c>
      <c r="E472" s="272">
        <v>41058</v>
      </c>
      <c r="F472" s="238"/>
      <c r="G472" s="238"/>
      <c r="H472" s="272">
        <v>40909</v>
      </c>
      <c r="I472" s="272">
        <v>50405</v>
      </c>
      <c r="J472" s="269"/>
      <c r="K472" s="269" t="s">
        <v>2131</v>
      </c>
      <c r="L472" s="273"/>
      <c r="M472" s="238">
        <v>1.8360000000000001</v>
      </c>
      <c r="N472" s="269" t="s">
        <v>2132</v>
      </c>
      <c r="O472" s="269" t="s">
        <v>82</v>
      </c>
      <c r="P472" s="269" t="s">
        <v>1836</v>
      </c>
      <c r="Q472" s="269"/>
      <c r="R472" s="274">
        <v>1010301180</v>
      </c>
      <c r="S472" s="238">
        <v>503</v>
      </c>
      <c r="T472" s="269" t="s">
        <v>131</v>
      </c>
      <c r="U472" s="269">
        <v>361</v>
      </c>
      <c r="V472" s="275">
        <v>361</v>
      </c>
      <c r="W472" s="269">
        <v>0</v>
      </c>
      <c r="X472" s="276">
        <v>26451</v>
      </c>
      <c r="Y472" s="293"/>
      <c r="Z472" s="277">
        <v>823750.61</v>
      </c>
      <c r="AA472" s="277"/>
      <c r="AB472" s="278">
        <v>823750.61</v>
      </c>
      <c r="AC472" s="278">
        <v>823750.61</v>
      </c>
      <c r="AD472" s="278">
        <v>0</v>
      </c>
      <c r="AE472" s="278">
        <v>0</v>
      </c>
      <c r="AF472" s="278">
        <v>2281.8576454293629</v>
      </c>
      <c r="AG472" s="278">
        <v>2281.8576454293629</v>
      </c>
      <c r="AH472" s="278">
        <v>0</v>
      </c>
      <c r="AI472" s="279">
        <v>2281.8576454293629</v>
      </c>
      <c r="AJ472" s="277"/>
      <c r="AK472" s="280" t="e">
        <v>#REF!</v>
      </c>
      <c r="AL472" s="280" t="e">
        <v>#REF!</v>
      </c>
      <c r="AM472" s="281">
        <v>0</v>
      </c>
      <c r="AN472" s="281">
        <v>0</v>
      </c>
      <c r="AO472" s="281">
        <v>0</v>
      </c>
      <c r="AP472" s="282">
        <v>0</v>
      </c>
      <c r="AQ472" s="282">
        <v>0</v>
      </c>
      <c r="AR472" s="282">
        <v>0</v>
      </c>
      <c r="AS472" s="282">
        <v>0</v>
      </c>
      <c r="AT472" s="282">
        <v>0</v>
      </c>
      <c r="AU472" s="282">
        <v>0</v>
      </c>
      <c r="AV472" s="282">
        <v>0</v>
      </c>
      <c r="AW472" s="282">
        <v>0</v>
      </c>
      <c r="AX472" s="282">
        <v>0</v>
      </c>
      <c r="AY472" s="282">
        <v>0</v>
      </c>
      <c r="AZ472" s="282">
        <v>0</v>
      </c>
      <c r="BA472" s="282">
        <v>0</v>
      </c>
      <c r="BB472" s="281">
        <v>0</v>
      </c>
      <c r="BC472" s="281">
        <v>0</v>
      </c>
      <c r="BD472" s="283"/>
      <c r="BE472" s="284">
        <v>0.02</v>
      </c>
      <c r="BF472" s="280">
        <v>0</v>
      </c>
      <c r="BG472" s="285"/>
      <c r="BH472" s="286"/>
      <c r="BI472" s="285"/>
      <c r="BJ472" s="280">
        <v>0</v>
      </c>
      <c r="BK472" s="280">
        <v>0</v>
      </c>
      <c r="BL472" s="283"/>
      <c r="BM472" s="287">
        <v>0</v>
      </c>
      <c r="BN472" s="280">
        <v>0</v>
      </c>
      <c r="BO472" s="280">
        <v>0</v>
      </c>
      <c r="BP472" s="280" t="e">
        <v>#REF!</v>
      </c>
      <c r="BQ472" s="288" t="e">
        <v>#REF!</v>
      </c>
      <c r="BR472" s="289"/>
      <c r="BS472" s="290" t="e">
        <v>#REF!</v>
      </c>
      <c r="BU472" s="291"/>
      <c r="BV472" s="291">
        <v>0</v>
      </c>
      <c r="BW472" s="292">
        <v>0</v>
      </c>
      <c r="BX472" s="238" t="s">
        <v>859</v>
      </c>
      <c r="BY472" s="435">
        <f t="shared" si="14"/>
        <v>1</v>
      </c>
      <c r="BZ472" s="435">
        <v>1</v>
      </c>
      <c r="CA472" s="436">
        <f t="shared" si="15"/>
        <v>0</v>
      </c>
    </row>
    <row r="473" spans="1:79" s="268" customFormat="1" ht="31.5">
      <c r="A473" s="269">
        <v>460</v>
      </c>
      <c r="B473" s="269" t="s">
        <v>862</v>
      </c>
      <c r="C473" s="269" t="s">
        <v>95</v>
      </c>
      <c r="D473" s="271" t="s">
        <v>863</v>
      </c>
      <c r="E473" s="272">
        <v>41058</v>
      </c>
      <c r="F473" s="238"/>
      <c r="G473" s="238"/>
      <c r="H473" s="272">
        <v>40909</v>
      </c>
      <c r="I473" s="272">
        <v>50405</v>
      </c>
      <c r="J473" s="269"/>
      <c r="K473" s="269" t="s">
        <v>2133</v>
      </c>
      <c r="L473" s="273"/>
      <c r="M473" s="238">
        <v>0.28499999999999998</v>
      </c>
      <c r="N473" s="269" t="s">
        <v>2134</v>
      </c>
      <c r="O473" s="269" t="s">
        <v>82</v>
      </c>
      <c r="P473" s="269" t="s">
        <v>2135</v>
      </c>
      <c r="Q473" s="269"/>
      <c r="R473" s="274">
        <v>1010301182</v>
      </c>
      <c r="S473" s="238">
        <v>504</v>
      </c>
      <c r="T473" s="269" t="s">
        <v>131</v>
      </c>
      <c r="U473" s="269">
        <v>361</v>
      </c>
      <c r="V473" s="275">
        <v>361</v>
      </c>
      <c r="W473" s="269">
        <v>0</v>
      </c>
      <c r="X473" s="276">
        <v>26207</v>
      </c>
      <c r="Y473" s="293"/>
      <c r="Z473" s="277">
        <v>56139.64</v>
      </c>
      <c r="AA473" s="277"/>
      <c r="AB473" s="278">
        <v>56139.64</v>
      </c>
      <c r="AC473" s="278">
        <v>55754.079639889198</v>
      </c>
      <c r="AD473" s="278">
        <v>385.56036011080141</v>
      </c>
      <c r="AE473" s="278">
        <v>0</v>
      </c>
      <c r="AF473" s="278">
        <v>155.51146814404433</v>
      </c>
      <c r="AG473" s="278">
        <v>155.51146814404433</v>
      </c>
      <c r="AH473" s="278">
        <v>0</v>
      </c>
      <c r="AI473" s="279">
        <v>155.51146814404433</v>
      </c>
      <c r="AJ473" s="277"/>
      <c r="AK473" s="280" t="e">
        <v>#REF!</v>
      </c>
      <c r="AL473" s="280" t="e">
        <v>#REF!</v>
      </c>
      <c r="AM473" s="281">
        <v>385.56036011080141</v>
      </c>
      <c r="AN473" s="281">
        <v>385.56036011080141</v>
      </c>
      <c r="AO473" s="281">
        <v>385.56036011080141</v>
      </c>
      <c r="AP473" s="282">
        <v>230.04889196675708</v>
      </c>
      <c r="AQ473" s="282">
        <v>74.537423822712753</v>
      </c>
      <c r="AR473" s="282">
        <v>0</v>
      </c>
      <c r="AS473" s="282">
        <v>0</v>
      </c>
      <c r="AT473" s="282">
        <v>0</v>
      </c>
      <c r="AU473" s="282">
        <v>0</v>
      </c>
      <c r="AV473" s="282">
        <v>0</v>
      </c>
      <c r="AW473" s="282">
        <v>0</v>
      </c>
      <c r="AX473" s="282">
        <v>0</v>
      </c>
      <c r="AY473" s="282">
        <v>0</v>
      </c>
      <c r="AZ473" s="282">
        <v>0</v>
      </c>
      <c r="BA473" s="282">
        <v>0</v>
      </c>
      <c r="BB473" s="281">
        <v>53.088205838482402</v>
      </c>
      <c r="BC473" s="281">
        <v>192.78018005540071</v>
      </c>
      <c r="BD473" s="283"/>
      <c r="BE473" s="284">
        <v>0.02</v>
      </c>
      <c r="BF473" s="280">
        <v>0</v>
      </c>
      <c r="BG473" s="285"/>
      <c r="BH473" s="286"/>
      <c r="BI473" s="285"/>
      <c r="BJ473" s="280">
        <v>0</v>
      </c>
      <c r="BK473" s="280">
        <v>0</v>
      </c>
      <c r="BL473" s="283"/>
      <c r="BM473" s="287">
        <v>0</v>
      </c>
      <c r="BN473" s="280">
        <v>0</v>
      </c>
      <c r="BO473" s="280">
        <v>0</v>
      </c>
      <c r="BP473" s="280" t="e">
        <v>#REF!</v>
      </c>
      <c r="BQ473" s="288" t="e">
        <v>#REF!</v>
      </c>
      <c r="BR473" s="289"/>
      <c r="BS473" s="290" t="e">
        <v>#REF!</v>
      </c>
      <c r="BU473" s="291">
        <v>385.6</v>
      </c>
      <c r="BV473" s="291">
        <v>3.9639889198610945E-2</v>
      </c>
      <c r="BW473" s="292">
        <v>0</v>
      </c>
      <c r="BX473" s="238" t="s">
        <v>859</v>
      </c>
      <c r="BY473" s="435">
        <f t="shared" si="14"/>
        <v>0.99313211912098476</v>
      </c>
      <c r="BZ473" s="435">
        <v>1</v>
      </c>
      <c r="CA473" s="436">
        <f t="shared" si="15"/>
        <v>6.8678808790152424E-3</v>
      </c>
    </row>
    <row r="474" spans="1:79" s="268" customFormat="1" ht="47.25">
      <c r="A474" s="269">
        <v>461</v>
      </c>
      <c r="B474" s="269" t="s">
        <v>862</v>
      </c>
      <c r="C474" s="269" t="s">
        <v>95</v>
      </c>
      <c r="D474" s="271" t="s">
        <v>863</v>
      </c>
      <c r="E474" s="272">
        <v>41058</v>
      </c>
      <c r="F474" s="238"/>
      <c r="G474" s="238"/>
      <c r="H474" s="272">
        <v>40909</v>
      </c>
      <c r="I474" s="272">
        <v>50405</v>
      </c>
      <c r="J474" s="269"/>
      <c r="K474" s="269" t="s">
        <v>2136</v>
      </c>
      <c r="L474" s="273"/>
      <c r="M474" s="238">
        <v>1.1535</v>
      </c>
      <c r="N474" s="269" t="s">
        <v>2137</v>
      </c>
      <c r="O474" s="269" t="s">
        <v>82</v>
      </c>
      <c r="P474" s="269" t="s">
        <v>2138</v>
      </c>
      <c r="Q474" s="269"/>
      <c r="R474" s="274">
        <v>1010301183</v>
      </c>
      <c r="S474" s="238">
        <v>505</v>
      </c>
      <c r="T474" s="269" t="s">
        <v>131</v>
      </c>
      <c r="U474" s="269">
        <v>361</v>
      </c>
      <c r="V474" s="275">
        <v>361</v>
      </c>
      <c r="W474" s="269">
        <v>0</v>
      </c>
      <c r="X474" s="276">
        <v>26573</v>
      </c>
      <c r="Y474" s="293"/>
      <c r="Z474" s="277">
        <v>19129.490000000002</v>
      </c>
      <c r="AA474" s="277"/>
      <c r="AB474" s="278">
        <v>19129.490000000002</v>
      </c>
      <c r="AC474" s="278">
        <v>19129.490000000002</v>
      </c>
      <c r="AD474" s="278">
        <v>0</v>
      </c>
      <c r="AE474" s="278">
        <v>0</v>
      </c>
      <c r="AF474" s="278">
        <v>52.990277008310251</v>
      </c>
      <c r="AG474" s="278">
        <v>52.990277008310251</v>
      </c>
      <c r="AH474" s="278">
        <v>0</v>
      </c>
      <c r="AI474" s="279">
        <v>52.990277008310251</v>
      </c>
      <c r="AJ474" s="277"/>
      <c r="AK474" s="280" t="e">
        <v>#REF!</v>
      </c>
      <c r="AL474" s="280" t="e">
        <v>#REF!</v>
      </c>
      <c r="AM474" s="281">
        <v>0</v>
      </c>
      <c r="AN474" s="281">
        <v>0</v>
      </c>
      <c r="AO474" s="281">
        <v>0</v>
      </c>
      <c r="AP474" s="282">
        <v>0</v>
      </c>
      <c r="AQ474" s="282">
        <v>0</v>
      </c>
      <c r="AR474" s="282">
        <v>0</v>
      </c>
      <c r="AS474" s="282">
        <v>0</v>
      </c>
      <c r="AT474" s="282">
        <v>0</v>
      </c>
      <c r="AU474" s="282">
        <v>0</v>
      </c>
      <c r="AV474" s="282">
        <v>0</v>
      </c>
      <c r="AW474" s="282">
        <v>0</v>
      </c>
      <c r="AX474" s="282">
        <v>0</v>
      </c>
      <c r="AY474" s="282">
        <v>0</v>
      </c>
      <c r="AZ474" s="282">
        <v>0</v>
      </c>
      <c r="BA474" s="282">
        <v>0</v>
      </c>
      <c r="BB474" s="281">
        <v>0</v>
      </c>
      <c r="BC474" s="281">
        <v>0</v>
      </c>
      <c r="BD474" s="283"/>
      <c r="BE474" s="284">
        <v>0.02</v>
      </c>
      <c r="BF474" s="280">
        <v>0</v>
      </c>
      <c r="BG474" s="285"/>
      <c r="BH474" s="286"/>
      <c r="BI474" s="285"/>
      <c r="BJ474" s="280">
        <v>0</v>
      </c>
      <c r="BK474" s="280">
        <v>0</v>
      </c>
      <c r="BL474" s="283"/>
      <c r="BM474" s="287">
        <v>0</v>
      </c>
      <c r="BN474" s="280">
        <v>0</v>
      </c>
      <c r="BO474" s="280">
        <v>0</v>
      </c>
      <c r="BP474" s="280" t="e">
        <v>#REF!</v>
      </c>
      <c r="BQ474" s="288" t="e">
        <v>#REF!</v>
      </c>
      <c r="BR474" s="289"/>
      <c r="BS474" s="290" t="e">
        <v>#REF!</v>
      </c>
      <c r="BU474" s="291"/>
      <c r="BV474" s="291">
        <v>0</v>
      </c>
      <c r="BW474" s="292">
        <v>0</v>
      </c>
      <c r="BX474" s="238" t="s">
        <v>859</v>
      </c>
      <c r="BY474" s="435">
        <f t="shared" si="14"/>
        <v>1</v>
      </c>
      <c r="BZ474" s="435">
        <v>1</v>
      </c>
      <c r="CA474" s="436">
        <f t="shared" si="15"/>
        <v>0</v>
      </c>
    </row>
    <row r="475" spans="1:79" s="268" customFormat="1" ht="47.25">
      <c r="A475" s="269">
        <v>462</v>
      </c>
      <c r="B475" s="269" t="s">
        <v>862</v>
      </c>
      <c r="C475" s="269" t="s">
        <v>95</v>
      </c>
      <c r="D475" s="271" t="s">
        <v>863</v>
      </c>
      <c r="E475" s="272">
        <v>41058</v>
      </c>
      <c r="F475" s="238"/>
      <c r="G475" s="238"/>
      <c r="H475" s="272">
        <v>40909</v>
      </c>
      <c r="I475" s="272">
        <v>50405</v>
      </c>
      <c r="J475" s="269"/>
      <c r="K475" s="269" t="s">
        <v>2139</v>
      </c>
      <c r="L475" s="273"/>
      <c r="M475" s="238">
        <v>8.8435000000000006</v>
      </c>
      <c r="N475" s="269" t="s">
        <v>2140</v>
      </c>
      <c r="O475" s="269" t="s">
        <v>82</v>
      </c>
      <c r="P475" s="269" t="s">
        <v>2141</v>
      </c>
      <c r="Q475" s="269"/>
      <c r="R475" s="274">
        <v>1010301184</v>
      </c>
      <c r="S475" s="238">
        <v>506</v>
      </c>
      <c r="T475" s="269" t="s">
        <v>266</v>
      </c>
      <c r="U475" s="269">
        <v>300</v>
      </c>
      <c r="V475" s="275">
        <v>300</v>
      </c>
      <c r="W475" s="269">
        <v>0</v>
      </c>
      <c r="X475" s="276">
        <v>26238</v>
      </c>
      <c r="Y475" s="293"/>
      <c r="Z475" s="277">
        <v>29106.83</v>
      </c>
      <c r="AA475" s="277"/>
      <c r="AB475" s="278">
        <v>29106.83</v>
      </c>
      <c r="AC475" s="278">
        <v>29106.83</v>
      </c>
      <c r="AD475" s="278">
        <v>0</v>
      </c>
      <c r="AE475" s="278">
        <v>0</v>
      </c>
      <c r="AF475" s="278">
        <v>97.022766666666669</v>
      </c>
      <c r="AG475" s="278">
        <v>97.022766666666669</v>
      </c>
      <c r="AH475" s="278">
        <v>0</v>
      </c>
      <c r="AI475" s="279">
        <v>97.022766666666669</v>
      </c>
      <c r="AJ475" s="277"/>
      <c r="AK475" s="280" t="e">
        <v>#REF!</v>
      </c>
      <c r="AL475" s="280" t="e">
        <v>#REF!</v>
      </c>
      <c r="AM475" s="281">
        <v>0</v>
      </c>
      <c r="AN475" s="281">
        <v>0</v>
      </c>
      <c r="AO475" s="281">
        <v>0</v>
      </c>
      <c r="AP475" s="282">
        <v>0</v>
      </c>
      <c r="AQ475" s="282">
        <v>0</v>
      </c>
      <c r="AR475" s="282">
        <v>0</v>
      </c>
      <c r="AS475" s="282">
        <v>0</v>
      </c>
      <c r="AT475" s="282">
        <v>0</v>
      </c>
      <c r="AU475" s="282">
        <v>0</v>
      </c>
      <c r="AV475" s="282">
        <v>0</v>
      </c>
      <c r="AW475" s="282">
        <v>0</v>
      </c>
      <c r="AX475" s="282">
        <v>0</v>
      </c>
      <c r="AY475" s="282">
        <v>0</v>
      </c>
      <c r="AZ475" s="282">
        <v>0</v>
      </c>
      <c r="BA475" s="282">
        <v>0</v>
      </c>
      <c r="BB475" s="281">
        <v>0</v>
      </c>
      <c r="BC475" s="281">
        <v>0</v>
      </c>
      <c r="BD475" s="283"/>
      <c r="BE475" s="284">
        <v>0.02</v>
      </c>
      <c r="BF475" s="280">
        <v>0</v>
      </c>
      <c r="BG475" s="285"/>
      <c r="BH475" s="286"/>
      <c r="BI475" s="285"/>
      <c r="BJ475" s="280">
        <v>0</v>
      </c>
      <c r="BK475" s="280">
        <v>0</v>
      </c>
      <c r="BL475" s="283"/>
      <c r="BM475" s="287">
        <v>0</v>
      </c>
      <c r="BN475" s="280">
        <v>0</v>
      </c>
      <c r="BO475" s="280">
        <v>0</v>
      </c>
      <c r="BP475" s="280" t="e">
        <v>#REF!</v>
      </c>
      <c r="BQ475" s="288" t="e">
        <v>#REF!</v>
      </c>
      <c r="BR475" s="289"/>
      <c r="BS475" s="290" t="e">
        <v>#REF!</v>
      </c>
      <c r="BU475" s="291"/>
      <c r="BV475" s="291">
        <v>0</v>
      </c>
      <c r="BW475" s="292">
        <v>0</v>
      </c>
      <c r="BX475" s="238" t="s">
        <v>859</v>
      </c>
      <c r="BY475" s="435">
        <f t="shared" si="14"/>
        <v>1</v>
      </c>
      <c r="BZ475" s="435">
        <v>1</v>
      </c>
      <c r="CA475" s="436">
        <f t="shared" si="15"/>
        <v>0</v>
      </c>
    </row>
    <row r="476" spans="1:79" s="268" customFormat="1" ht="47.25">
      <c r="A476" s="269">
        <v>463</v>
      </c>
      <c r="B476" s="269" t="s">
        <v>862</v>
      </c>
      <c r="C476" s="269" t="s">
        <v>95</v>
      </c>
      <c r="D476" s="271" t="s">
        <v>863</v>
      </c>
      <c r="E476" s="272">
        <v>41058</v>
      </c>
      <c r="F476" s="238"/>
      <c r="G476" s="238"/>
      <c r="H476" s="272">
        <v>40909</v>
      </c>
      <c r="I476" s="272">
        <v>50405</v>
      </c>
      <c r="J476" s="269"/>
      <c r="K476" s="269" t="s">
        <v>2139</v>
      </c>
      <c r="L476" s="273"/>
      <c r="M476" s="238">
        <v>8.8435000000000006</v>
      </c>
      <c r="N476" s="269" t="s">
        <v>2140</v>
      </c>
      <c r="O476" s="269" t="s">
        <v>82</v>
      </c>
      <c r="P476" s="269" t="s">
        <v>2141</v>
      </c>
      <c r="Q476" s="269"/>
      <c r="R476" s="274">
        <v>1010301185</v>
      </c>
      <c r="S476" s="238">
        <v>507</v>
      </c>
      <c r="T476" s="269" t="s">
        <v>266</v>
      </c>
      <c r="U476" s="269">
        <v>300</v>
      </c>
      <c r="V476" s="275">
        <v>300</v>
      </c>
      <c r="W476" s="269">
        <v>300</v>
      </c>
      <c r="X476" s="276">
        <v>27120</v>
      </c>
      <c r="Y476" s="293"/>
      <c r="Z476" s="277">
        <v>255589.37</v>
      </c>
      <c r="AA476" s="277"/>
      <c r="AB476" s="278">
        <v>255589.37</v>
      </c>
      <c r="AC476" s="278">
        <v>58864.289999999994</v>
      </c>
      <c r="AD476" s="278">
        <v>196725.08000000002</v>
      </c>
      <c r="AE476" s="278">
        <v>188077.88</v>
      </c>
      <c r="AF476" s="278">
        <v>720.6</v>
      </c>
      <c r="AG476" s="278">
        <v>720.6</v>
      </c>
      <c r="AH476" s="278">
        <v>720.6</v>
      </c>
      <c r="AI476" s="279">
        <v>720.6</v>
      </c>
      <c r="AJ476" s="277"/>
      <c r="AK476" s="280" t="e">
        <v>#REF!</v>
      </c>
      <c r="AL476" s="280" t="e">
        <v>#REF!</v>
      </c>
      <c r="AM476" s="281">
        <v>8647.2000000000007</v>
      </c>
      <c r="AN476" s="281">
        <v>8647.2000000000007</v>
      </c>
      <c r="AO476" s="281">
        <v>196725.08000000002</v>
      </c>
      <c r="AP476" s="282">
        <v>196004.48000000001</v>
      </c>
      <c r="AQ476" s="282">
        <v>195283.88</v>
      </c>
      <c r="AR476" s="282">
        <v>194563.28</v>
      </c>
      <c r="AS476" s="282">
        <v>193842.68</v>
      </c>
      <c r="AT476" s="282">
        <v>193122.08</v>
      </c>
      <c r="AU476" s="282">
        <v>192401.47999999998</v>
      </c>
      <c r="AV476" s="282">
        <v>191680.87999999998</v>
      </c>
      <c r="AW476" s="282">
        <v>190960.27999999997</v>
      </c>
      <c r="AX476" s="282">
        <v>190239.67999999996</v>
      </c>
      <c r="AY476" s="282">
        <v>189519.07999999996</v>
      </c>
      <c r="AZ476" s="282">
        <v>188798.47999999995</v>
      </c>
      <c r="BA476" s="282">
        <v>188077.87999999995</v>
      </c>
      <c r="BB476" s="281">
        <v>192401.47999999998</v>
      </c>
      <c r="BC476" s="281">
        <v>192401.48</v>
      </c>
      <c r="BD476" s="283"/>
      <c r="BE476" s="284">
        <v>0.02</v>
      </c>
      <c r="BF476" s="280">
        <v>0</v>
      </c>
      <c r="BG476" s="285"/>
      <c r="BH476" s="286"/>
      <c r="BI476" s="285"/>
      <c r="BJ476" s="280">
        <v>0</v>
      </c>
      <c r="BK476" s="280">
        <v>0</v>
      </c>
      <c r="BL476" s="283"/>
      <c r="BM476" s="287">
        <v>0</v>
      </c>
      <c r="BN476" s="280">
        <v>0</v>
      </c>
      <c r="BO476" s="280">
        <v>0</v>
      </c>
      <c r="BP476" s="280" t="e">
        <v>#REF!</v>
      </c>
      <c r="BQ476" s="288" t="e">
        <v>#REF!</v>
      </c>
      <c r="BR476" s="289"/>
      <c r="BS476" s="290" t="e">
        <v>#REF!</v>
      </c>
      <c r="BU476" s="291">
        <v>8647.2000000000007</v>
      </c>
      <c r="BV476" s="291">
        <v>0</v>
      </c>
      <c r="BW476" s="292">
        <v>0</v>
      </c>
      <c r="BX476" s="238" t="s">
        <v>859</v>
      </c>
      <c r="BY476" s="435">
        <f t="shared" si="14"/>
        <v>0.2303080523262763</v>
      </c>
      <c r="BZ476" s="435">
        <v>0.26414044527751679</v>
      </c>
      <c r="CA476" s="436">
        <f t="shared" si="15"/>
        <v>3.3832392951240492E-2</v>
      </c>
    </row>
    <row r="477" spans="1:79" s="268" customFormat="1" ht="31.5">
      <c r="A477" s="269">
        <v>464</v>
      </c>
      <c r="B477" s="269" t="s">
        <v>862</v>
      </c>
      <c r="C477" s="269" t="s">
        <v>95</v>
      </c>
      <c r="D477" s="271" t="s">
        <v>863</v>
      </c>
      <c r="E477" s="272">
        <v>41058</v>
      </c>
      <c r="F477" s="238"/>
      <c r="G477" s="238"/>
      <c r="H477" s="272">
        <v>40909</v>
      </c>
      <c r="I477" s="272">
        <v>50405</v>
      </c>
      <c r="J477" s="269"/>
      <c r="K477" s="269" t="s">
        <v>2142</v>
      </c>
      <c r="L477" s="273"/>
      <c r="M477" s="238">
        <v>0.82499999999999996</v>
      </c>
      <c r="N477" s="269" t="s">
        <v>2143</v>
      </c>
      <c r="O477" s="269" t="s">
        <v>82</v>
      </c>
      <c r="P477" s="269" t="s">
        <v>1774</v>
      </c>
      <c r="Q477" s="269"/>
      <c r="R477" s="274">
        <v>1010301186</v>
      </c>
      <c r="S477" s="238">
        <v>508</v>
      </c>
      <c r="T477" s="269" t="s">
        <v>131</v>
      </c>
      <c r="U477" s="269">
        <v>361</v>
      </c>
      <c r="V477" s="275">
        <v>361</v>
      </c>
      <c r="W477" s="269">
        <v>0</v>
      </c>
      <c r="X477" s="276">
        <v>27729</v>
      </c>
      <c r="Y477" s="293"/>
      <c r="Z477" s="277">
        <v>1410097</v>
      </c>
      <c r="AA477" s="277"/>
      <c r="AB477" s="278">
        <v>1410097</v>
      </c>
      <c r="AC477" s="278">
        <v>1410097</v>
      </c>
      <c r="AD477" s="278">
        <v>0</v>
      </c>
      <c r="AE477" s="278">
        <v>0</v>
      </c>
      <c r="AF477" s="278">
        <v>3906.0858725761773</v>
      </c>
      <c r="AG477" s="278">
        <v>3906.0858725761773</v>
      </c>
      <c r="AH477" s="278">
        <v>0</v>
      </c>
      <c r="AI477" s="279">
        <v>3906.0858725761773</v>
      </c>
      <c r="AJ477" s="277"/>
      <c r="AK477" s="280" t="e">
        <v>#REF!</v>
      </c>
      <c r="AL477" s="280" t="e">
        <v>#REF!</v>
      </c>
      <c r="AM477" s="281">
        <v>0</v>
      </c>
      <c r="AN477" s="281">
        <v>0</v>
      </c>
      <c r="AO477" s="281">
        <v>0</v>
      </c>
      <c r="AP477" s="282">
        <v>0</v>
      </c>
      <c r="AQ477" s="282">
        <v>0</v>
      </c>
      <c r="AR477" s="282">
        <v>0</v>
      </c>
      <c r="AS477" s="282">
        <v>0</v>
      </c>
      <c r="AT477" s="282">
        <v>0</v>
      </c>
      <c r="AU477" s="282">
        <v>0</v>
      </c>
      <c r="AV477" s="282">
        <v>0</v>
      </c>
      <c r="AW477" s="282">
        <v>0</v>
      </c>
      <c r="AX477" s="282">
        <v>0</v>
      </c>
      <c r="AY477" s="282">
        <v>0</v>
      </c>
      <c r="AZ477" s="282">
        <v>0</v>
      </c>
      <c r="BA477" s="282">
        <v>0</v>
      </c>
      <c r="BB477" s="281">
        <v>0</v>
      </c>
      <c r="BC477" s="281">
        <v>0</v>
      </c>
      <c r="BD477" s="283"/>
      <c r="BE477" s="284">
        <v>0.02</v>
      </c>
      <c r="BF477" s="280">
        <v>0</v>
      </c>
      <c r="BG477" s="285"/>
      <c r="BH477" s="286"/>
      <c r="BI477" s="285"/>
      <c r="BJ477" s="280">
        <v>0</v>
      </c>
      <c r="BK477" s="280">
        <v>0</v>
      </c>
      <c r="BL477" s="283"/>
      <c r="BM477" s="287">
        <v>0</v>
      </c>
      <c r="BN477" s="280">
        <v>0</v>
      </c>
      <c r="BO477" s="280">
        <v>0</v>
      </c>
      <c r="BP477" s="280" t="e">
        <v>#REF!</v>
      </c>
      <c r="BQ477" s="288" t="e">
        <v>#REF!</v>
      </c>
      <c r="BR477" s="289"/>
      <c r="BS477" s="290" t="e">
        <v>#REF!</v>
      </c>
      <c r="BU477" s="291"/>
      <c r="BV477" s="291">
        <v>0</v>
      </c>
      <c r="BW477" s="292">
        <v>0</v>
      </c>
      <c r="BX477" s="238" t="s">
        <v>859</v>
      </c>
      <c r="BY477" s="435">
        <f t="shared" si="14"/>
        <v>1</v>
      </c>
      <c r="BZ477" s="435">
        <v>1</v>
      </c>
      <c r="CA477" s="436">
        <f t="shared" si="15"/>
        <v>0</v>
      </c>
    </row>
    <row r="478" spans="1:79" s="268" customFormat="1" ht="31.5">
      <c r="A478" s="269">
        <v>465</v>
      </c>
      <c r="B478" s="269" t="s">
        <v>862</v>
      </c>
      <c r="C478" s="269" t="s">
        <v>95</v>
      </c>
      <c r="D478" s="271" t="s">
        <v>863</v>
      </c>
      <c r="E478" s="272">
        <v>41058</v>
      </c>
      <c r="F478" s="238"/>
      <c r="G478" s="238"/>
      <c r="H478" s="272">
        <v>40909</v>
      </c>
      <c r="I478" s="272">
        <v>50405</v>
      </c>
      <c r="J478" s="269"/>
      <c r="K478" s="269" t="s">
        <v>2142</v>
      </c>
      <c r="L478" s="273"/>
      <c r="M478" s="238">
        <v>0.42399999999999999</v>
      </c>
      <c r="N478" s="269" t="s">
        <v>2143</v>
      </c>
      <c r="O478" s="269" t="s">
        <v>82</v>
      </c>
      <c r="P478" s="269" t="s">
        <v>1774</v>
      </c>
      <c r="Q478" s="269"/>
      <c r="R478" s="274">
        <v>1010301187</v>
      </c>
      <c r="S478" s="238">
        <v>509</v>
      </c>
      <c r="T478" s="269" t="s">
        <v>131</v>
      </c>
      <c r="U478" s="269">
        <v>361</v>
      </c>
      <c r="V478" s="275">
        <v>361</v>
      </c>
      <c r="W478" s="269">
        <v>0</v>
      </c>
      <c r="X478" s="276">
        <v>27334</v>
      </c>
      <c r="Y478" s="293"/>
      <c r="Z478" s="277">
        <v>308794.51</v>
      </c>
      <c r="AA478" s="277"/>
      <c r="AB478" s="278">
        <v>308794.51</v>
      </c>
      <c r="AC478" s="278">
        <v>308794.51</v>
      </c>
      <c r="AD478" s="278">
        <v>0</v>
      </c>
      <c r="AE478" s="278">
        <v>0</v>
      </c>
      <c r="AF478" s="278">
        <v>855.38645429362884</v>
      </c>
      <c r="AG478" s="278">
        <v>855.38645429362884</v>
      </c>
      <c r="AH478" s="278">
        <v>0</v>
      </c>
      <c r="AI478" s="279">
        <v>855.38645429362884</v>
      </c>
      <c r="AJ478" s="277"/>
      <c r="AK478" s="280" t="e">
        <v>#REF!</v>
      </c>
      <c r="AL478" s="280" t="e">
        <v>#REF!</v>
      </c>
      <c r="AM478" s="281">
        <v>0</v>
      </c>
      <c r="AN478" s="281">
        <v>0</v>
      </c>
      <c r="AO478" s="281">
        <v>0</v>
      </c>
      <c r="AP478" s="282">
        <v>0</v>
      </c>
      <c r="AQ478" s="282">
        <v>0</v>
      </c>
      <c r="AR478" s="282">
        <v>0</v>
      </c>
      <c r="AS478" s="282">
        <v>0</v>
      </c>
      <c r="AT478" s="282">
        <v>0</v>
      </c>
      <c r="AU478" s="282">
        <v>0</v>
      </c>
      <c r="AV478" s="282">
        <v>0</v>
      </c>
      <c r="AW478" s="282">
        <v>0</v>
      </c>
      <c r="AX478" s="282">
        <v>0</v>
      </c>
      <c r="AY478" s="282">
        <v>0</v>
      </c>
      <c r="AZ478" s="282">
        <v>0</v>
      </c>
      <c r="BA478" s="282">
        <v>0</v>
      </c>
      <c r="BB478" s="281">
        <v>0</v>
      </c>
      <c r="BC478" s="281">
        <v>0</v>
      </c>
      <c r="BD478" s="283"/>
      <c r="BE478" s="284">
        <v>0.02</v>
      </c>
      <c r="BF478" s="280">
        <v>0</v>
      </c>
      <c r="BG478" s="285"/>
      <c r="BH478" s="286"/>
      <c r="BI478" s="285"/>
      <c r="BJ478" s="280">
        <v>0</v>
      </c>
      <c r="BK478" s="280">
        <v>0</v>
      </c>
      <c r="BL478" s="283"/>
      <c r="BM478" s="287">
        <v>0</v>
      </c>
      <c r="BN478" s="280">
        <v>0</v>
      </c>
      <c r="BO478" s="280">
        <v>0</v>
      </c>
      <c r="BP478" s="280" t="e">
        <v>#REF!</v>
      </c>
      <c r="BQ478" s="288" t="e">
        <v>#REF!</v>
      </c>
      <c r="BR478" s="289"/>
      <c r="BS478" s="290" t="e">
        <v>#REF!</v>
      </c>
      <c r="BU478" s="291"/>
      <c r="BV478" s="291">
        <v>0</v>
      </c>
      <c r="BW478" s="292">
        <v>0</v>
      </c>
      <c r="BX478" s="238" t="s">
        <v>859</v>
      </c>
      <c r="BY478" s="435">
        <f t="shared" si="14"/>
        <v>1</v>
      </c>
      <c r="BZ478" s="435">
        <v>1</v>
      </c>
      <c r="CA478" s="436">
        <f t="shared" si="15"/>
        <v>0</v>
      </c>
    </row>
    <row r="479" spans="1:79" s="268" customFormat="1" ht="31.5">
      <c r="A479" s="269">
        <v>466</v>
      </c>
      <c r="B479" s="269" t="s">
        <v>862</v>
      </c>
      <c r="C479" s="269" t="s">
        <v>95</v>
      </c>
      <c r="D479" s="271" t="s">
        <v>863</v>
      </c>
      <c r="E479" s="272">
        <v>41058</v>
      </c>
      <c r="F479" s="238"/>
      <c r="G479" s="238"/>
      <c r="H479" s="272">
        <v>40909</v>
      </c>
      <c r="I479" s="272">
        <v>50405</v>
      </c>
      <c r="J479" s="269"/>
      <c r="K479" s="269" t="s">
        <v>2144</v>
      </c>
      <c r="L479" s="273"/>
      <c r="M479" s="238">
        <v>0.36</v>
      </c>
      <c r="N479" s="269" t="s">
        <v>1800</v>
      </c>
      <c r="O479" s="269" t="s">
        <v>82</v>
      </c>
      <c r="P479" s="269" t="s">
        <v>1801</v>
      </c>
      <c r="Q479" s="269"/>
      <c r="R479" s="294">
        <v>1010301188</v>
      </c>
      <c r="S479" s="238">
        <v>510</v>
      </c>
      <c r="T479" s="269" t="s">
        <v>131</v>
      </c>
      <c r="U479" s="269">
        <v>361</v>
      </c>
      <c r="V479" s="275">
        <v>361</v>
      </c>
      <c r="W479" s="269">
        <v>0</v>
      </c>
      <c r="X479" s="276">
        <v>25569</v>
      </c>
      <c r="Y479" s="293"/>
      <c r="Z479" s="277">
        <v>158507.78</v>
      </c>
      <c r="AA479" s="277"/>
      <c r="AB479" s="278">
        <v>158507.78</v>
      </c>
      <c r="AC479" s="278">
        <v>158507.78</v>
      </c>
      <c r="AD479" s="278">
        <v>0</v>
      </c>
      <c r="AE479" s="278">
        <v>0</v>
      </c>
      <c r="AF479" s="278">
        <v>439.07972299168972</v>
      </c>
      <c r="AG479" s="278">
        <v>439.07972299168972</v>
      </c>
      <c r="AH479" s="278">
        <v>0</v>
      </c>
      <c r="AI479" s="279">
        <v>439.07972299168972</v>
      </c>
      <c r="AJ479" s="277"/>
      <c r="AK479" s="280" t="e">
        <v>#REF!</v>
      </c>
      <c r="AL479" s="280" t="e">
        <v>#REF!</v>
      </c>
      <c r="AM479" s="281">
        <v>0</v>
      </c>
      <c r="AN479" s="281">
        <v>0</v>
      </c>
      <c r="AO479" s="281">
        <v>0</v>
      </c>
      <c r="AP479" s="282">
        <v>0</v>
      </c>
      <c r="AQ479" s="282">
        <v>0</v>
      </c>
      <c r="AR479" s="282">
        <v>0</v>
      </c>
      <c r="AS479" s="282">
        <v>0</v>
      </c>
      <c r="AT479" s="282">
        <v>0</v>
      </c>
      <c r="AU479" s="282">
        <v>0</v>
      </c>
      <c r="AV479" s="282">
        <v>0</v>
      </c>
      <c r="AW479" s="282">
        <v>0</v>
      </c>
      <c r="AX479" s="282">
        <v>0</v>
      </c>
      <c r="AY479" s="282">
        <v>0</v>
      </c>
      <c r="AZ479" s="282">
        <v>0</v>
      </c>
      <c r="BA479" s="282">
        <v>0</v>
      </c>
      <c r="BB479" s="281">
        <v>0</v>
      </c>
      <c r="BC479" s="281">
        <v>0</v>
      </c>
      <c r="BD479" s="283"/>
      <c r="BE479" s="284">
        <v>0.02</v>
      </c>
      <c r="BF479" s="280">
        <v>0</v>
      </c>
      <c r="BG479" s="285"/>
      <c r="BH479" s="286"/>
      <c r="BI479" s="285"/>
      <c r="BJ479" s="280">
        <v>0</v>
      </c>
      <c r="BK479" s="280">
        <v>0</v>
      </c>
      <c r="BL479" s="283"/>
      <c r="BM479" s="287">
        <v>0</v>
      </c>
      <c r="BN479" s="280">
        <v>0</v>
      </c>
      <c r="BO479" s="280">
        <v>0</v>
      </c>
      <c r="BP479" s="280" t="e">
        <v>#REF!</v>
      </c>
      <c r="BQ479" s="288" t="e">
        <v>#REF!</v>
      </c>
      <c r="BR479" s="289"/>
      <c r="BS479" s="290" t="e">
        <v>#REF!</v>
      </c>
      <c r="BU479" s="291"/>
      <c r="BV479" s="291">
        <v>0</v>
      </c>
      <c r="BW479" s="292">
        <v>0</v>
      </c>
      <c r="BX479" s="238" t="s">
        <v>859</v>
      </c>
      <c r="BY479" s="435">
        <f t="shared" si="14"/>
        <v>1</v>
      </c>
      <c r="BZ479" s="435">
        <v>1</v>
      </c>
      <c r="CA479" s="436">
        <f t="shared" si="15"/>
        <v>0</v>
      </c>
    </row>
    <row r="480" spans="1:79" s="268" customFormat="1" ht="47.25">
      <c r="A480" s="269">
        <v>467</v>
      </c>
      <c r="B480" s="269" t="s">
        <v>862</v>
      </c>
      <c r="C480" s="269" t="s">
        <v>95</v>
      </c>
      <c r="D480" s="271" t="s">
        <v>863</v>
      </c>
      <c r="E480" s="272">
        <v>41058</v>
      </c>
      <c r="F480" s="238"/>
      <c r="G480" s="238"/>
      <c r="H480" s="272">
        <v>40909</v>
      </c>
      <c r="I480" s="272">
        <v>50405</v>
      </c>
      <c r="J480" s="269"/>
      <c r="K480" s="269" t="s">
        <v>2145</v>
      </c>
      <c r="L480" s="273"/>
      <c r="M480" s="238">
        <v>1.2509999999999999</v>
      </c>
      <c r="N480" s="269" t="s">
        <v>2146</v>
      </c>
      <c r="O480" s="269" t="s">
        <v>82</v>
      </c>
      <c r="P480" s="269" t="s">
        <v>2147</v>
      </c>
      <c r="Q480" s="269"/>
      <c r="R480" s="294">
        <v>1010301189</v>
      </c>
      <c r="S480" s="238">
        <v>511</v>
      </c>
      <c r="T480" s="269" t="s">
        <v>131</v>
      </c>
      <c r="U480" s="269">
        <v>361</v>
      </c>
      <c r="V480" s="275">
        <v>361</v>
      </c>
      <c r="W480" s="269">
        <v>0</v>
      </c>
      <c r="X480" s="276">
        <v>26054</v>
      </c>
      <c r="Y480" s="293"/>
      <c r="Z480" s="277">
        <v>9783.18</v>
      </c>
      <c r="AA480" s="277"/>
      <c r="AB480" s="278">
        <v>9783.18</v>
      </c>
      <c r="AC480" s="278">
        <v>9783.18</v>
      </c>
      <c r="AD480" s="278">
        <v>0</v>
      </c>
      <c r="AE480" s="278">
        <v>0</v>
      </c>
      <c r="AF480" s="278">
        <v>27.100221606648201</v>
      </c>
      <c r="AG480" s="278">
        <v>27.100221606648201</v>
      </c>
      <c r="AH480" s="278">
        <v>0</v>
      </c>
      <c r="AI480" s="279">
        <v>27.100221606648201</v>
      </c>
      <c r="AJ480" s="277"/>
      <c r="AK480" s="280" t="e">
        <v>#REF!</v>
      </c>
      <c r="AL480" s="280" t="e">
        <v>#REF!</v>
      </c>
      <c r="AM480" s="281">
        <v>0</v>
      </c>
      <c r="AN480" s="281">
        <v>0</v>
      </c>
      <c r="AO480" s="281">
        <v>0</v>
      </c>
      <c r="AP480" s="282">
        <v>0</v>
      </c>
      <c r="AQ480" s="282">
        <v>0</v>
      </c>
      <c r="AR480" s="282">
        <v>0</v>
      </c>
      <c r="AS480" s="282">
        <v>0</v>
      </c>
      <c r="AT480" s="282">
        <v>0</v>
      </c>
      <c r="AU480" s="282">
        <v>0</v>
      </c>
      <c r="AV480" s="282">
        <v>0</v>
      </c>
      <c r="AW480" s="282">
        <v>0</v>
      </c>
      <c r="AX480" s="282">
        <v>0</v>
      </c>
      <c r="AY480" s="282">
        <v>0</v>
      </c>
      <c r="AZ480" s="282">
        <v>0</v>
      </c>
      <c r="BA480" s="282">
        <v>0</v>
      </c>
      <c r="BB480" s="281">
        <v>0</v>
      </c>
      <c r="BC480" s="281">
        <v>0</v>
      </c>
      <c r="BD480" s="283"/>
      <c r="BE480" s="284">
        <v>0.02</v>
      </c>
      <c r="BF480" s="280">
        <v>0</v>
      </c>
      <c r="BG480" s="285"/>
      <c r="BH480" s="286"/>
      <c r="BI480" s="285"/>
      <c r="BJ480" s="280">
        <v>0</v>
      </c>
      <c r="BK480" s="280">
        <v>0</v>
      </c>
      <c r="BL480" s="283"/>
      <c r="BM480" s="287">
        <v>0</v>
      </c>
      <c r="BN480" s="280">
        <v>0</v>
      </c>
      <c r="BO480" s="280">
        <v>0</v>
      </c>
      <c r="BP480" s="280" t="e">
        <v>#REF!</v>
      </c>
      <c r="BQ480" s="288" t="e">
        <v>#REF!</v>
      </c>
      <c r="BR480" s="289"/>
      <c r="BS480" s="290" t="e">
        <v>#REF!</v>
      </c>
      <c r="BU480" s="291"/>
      <c r="BV480" s="291">
        <v>0</v>
      </c>
      <c r="BW480" s="292">
        <v>0</v>
      </c>
      <c r="BX480" s="238" t="s">
        <v>859</v>
      </c>
      <c r="BY480" s="435">
        <f t="shared" si="14"/>
        <v>1</v>
      </c>
      <c r="BZ480" s="435">
        <v>1</v>
      </c>
      <c r="CA480" s="436">
        <f t="shared" si="15"/>
        <v>0</v>
      </c>
    </row>
    <row r="481" spans="1:79" s="268" customFormat="1" ht="47.25">
      <c r="A481" s="269">
        <v>468</v>
      </c>
      <c r="B481" s="269" t="s">
        <v>862</v>
      </c>
      <c r="C481" s="269" t="s">
        <v>95</v>
      </c>
      <c r="D481" s="271" t="s">
        <v>863</v>
      </c>
      <c r="E481" s="272">
        <v>41058</v>
      </c>
      <c r="F481" s="238"/>
      <c r="G481" s="238"/>
      <c r="H481" s="272">
        <v>40909</v>
      </c>
      <c r="I481" s="272">
        <v>50405</v>
      </c>
      <c r="J481" s="269"/>
      <c r="K481" s="269" t="s">
        <v>2148</v>
      </c>
      <c r="L481" s="273"/>
      <c r="M481" s="238">
        <v>1.0309999999999999</v>
      </c>
      <c r="N481" s="269" t="s">
        <v>2149</v>
      </c>
      <c r="O481" s="269" t="s">
        <v>82</v>
      </c>
      <c r="P481" s="269" t="s">
        <v>2150</v>
      </c>
      <c r="Q481" s="269"/>
      <c r="R481" s="294">
        <v>1010301190</v>
      </c>
      <c r="S481" s="238">
        <v>512</v>
      </c>
      <c r="T481" s="269" t="s">
        <v>266</v>
      </c>
      <c r="U481" s="269">
        <v>300</v>
      </c>
      <c r="V481" s="275">
        <v>300</v>
      </c>
      <c r="W481" s="269">
        <v>0</v>
      </c>
      <c r="X481" s="276">
        <v>26207</v>
      </c>
      <c r="Y481" s="293"/>
      <c r="Z481" s="277">
        <v>32681.200000000001</v>
      </c>
      <c r="AA481" s="277"/>
      <c r="AB481" s="278">
        <v>32681.200000000001</v>
      </c>
      <c r="AC481" s="278">
        <v>32681.200000000001</v>
      </c>
      <c r="AD481" s="278">
        <v>0</v>
      </c>
      <c r="AE481" s="278">
        <v>0</v>
      </c>
      <c r="AF481" s="278">
        <v>108.93733333333334</v>
      </c>
      <c r="AG481" s="278">
        <v>108.93733333333334</v>
      </c>
      <c r="AH481" s="278">
        <v>0</v>
      </c>
      <c r="AI481" s="279">
        <v>108.93733333333334</v>
      </c>
      <c r="AJ481" s="277"/>
      <c r="AK481" s="280" t="e">
        <v>#REF!</v>
      </c>
      <c r="AL481" s="280" t="e">
        <v>#REF!</v>
      </c>
      <c r="AM481" s="281">
        <v>0</v>
      </c>
      <c r="AN481" s="281">
        <v>0</v>
      </c>
      <c r="AO481" s="281">
        <v>0</v>
      </c>
      <c r="AP481" s="282">
        <v>0</v>
      </c>
      <c r="AQ481" s="282">
        <v>0</v>
      </c>
      <c r="AR481" s="282">
        <v>0</v>
      </c>
      <c r="AS481" s="282">
        <v>0</v>
      </c>
      <c r="AT481" s="282">
        <v>0</v>
      </c>
      <c r="AU481" s="282">
        <v>0</v>
      </c>
      <c r="AV481" s="282">
        <v>0</v>
      </c>
      <c r="AW481" s="282">
        <v>0</v>
      </c>
      <c r="AX481" s="282">
        <v>0</v>
      </c>
      <c r="AY481" s="282">
        <v>0</v>
      </c>
      <c r="AZ481" s="282">
        <v>0</v>
      </c>
      <c r="BA481" s="282">
        <v>0</v>
      </c>
      <c r="BB481" s="281">
        <v>0</v>
      </c>
      <c r="BC481" s="281">
        <v>0</v>
      </c>
      <c r="BD481" s="283"/>
      <c r="BE481" s="284">
        <v>0.02</v>
      </c>
      <c r="BF481" s="280">
        <v>0</v>
      </c>
      <c r="BG481" s="285"/>
      <c r="BH481" s="286"/>
      <c r="BI481" s="285"/>
      <c r="BJ481" s="280">
        <v>0</v>
      </c>
      <c r="BK481" s="280">
        <v>0</v>
      </c>
      <c r="BL481" s="283"/>
      <c r="BM481" s="287">
        <v>0</v>
      </c>
      <c r="BN481" s="280">
        <v>0</v>
      </c>
      <c r="BO481" s="280">
        <v>0</v>
      </c>
      <c r="BP481" s="280" t="e">
        <v>#REF!</v>
      </c>
      <c r="BQ481" s="288" t="e">
        <v>#REF!</v>
      </c>
      <c r="BR481" s="289"/>
      <c r="BS481" s="290" t="e">
        <v>#REF!</v>
      </c>
      <c r="BU481" s="291"/>
      <c r="BV481" s="291">
        <v>0</v>
      </c>
      <c r="BW481" s="292">
        <v>0</v>
      </c>
      <c r="BX481" s="238" t="s">
        <v>859</v>
      </c>
      <c r="BY481" s="435">
        <f t="shared" si="14"/>
        <v>1</v>
      </c>
      <c r="BZ481" s="435">
        <v>1</v>
      </c>
      <c r="CA481" s="436">
        <f t="shared" si="15"/>
        <v>0</v>
      </c>
    </row>
    <row r="482" spans="1:79" s="268" customFormat="1" ht="47.25">
      <c r="A482" s="269">
        <v>469</v>
      </c>
      <c r="B482" s="269" t="s">
        <v>862</v>
      </c>
      <c r="C482" s="269" t="s">
        <v>95</v>
      </c>
      <c r="D482" s="271" t="s">
        <v>863</v>
      </c>
      <c r="E482" s="272">
        <v>41058</v>
      </c>
      <c r="F482" s="238"/>
      <c r="G482" s="238"/>
      <c r="H482" s="272">
        <v>40909</v>
      </c>
      <c r="I482" s="272">
        <v>50405</v>
      </c>
      <c r="J482" s="269"/>
      <c r="K482" s="269" t="s">
        <v>2151</v>
      </c>
      <c r="L482" s="273"/>
      <c r="M482" s="238">
        <v>0.85899999999999999</v>
      </c>
      <c r="N482" s="269" t="s">
        <v>2152</v>
      </c>
      <c r="O482" s="269" t="s">
        <v>82</v>
      </c>
      <c r="P482" s="269" t="s">
        <v>2153</v>
      </c>
      <c r="Q482" s="269"/>
      <c r="R482" s="294">
        <v>1010301191</v>
      </c>
      <c r="S482" s="238">
        <v>513</v>
      </c>
      <c r="T482" s="269" t="s">
        <v>266</v>
      </c>
      <c r="U482" s="269">
        <v>300</v>
      </c>
      <c r="V482" s="275">
        <v>300</v>
      </c>
      <c r="W482" s="269">
        <v>0</v>
      </c>
      <c r="X482" s="276">
        <v>26268</v>
      </c>
      <c r="Y482" s="293"/>
      <c r="Z482" s="277">
        <v>238591.27</v>
      </c>
      <c r="AA482" s="277"/>
      <c r="AB482" s="278">
        <v>238591.27</v>
      </c>
      <c r="AC482" s="278">
        <v>238591.27</v>
      </c>
      <c r="AD482" s="278">
        <v>0</v>
      </c>
      <c r="AE482" s="278">
        <v>0</v>
      </c>
      <c r="AF482" s="278">
        <v>795.30423333333329</v>
      </c>
      <c r="AG482" s="278">
        <v>795.30423333333329</v>
      </c>
      <c r="AH482" s="278">
        <v>0</v>
      </c>
      <c r="AI482" s="279">
        <v>795.30423333333329</v>
      </c>
      <c r="AJ482" s="277"/>
      <c r="AK482" s="280" t="e">
        <v>#REF!</v>
      </c>
      <c r="AL482" s="280" t="e">
        <v>#REF!</v>
      </c>
      <c r="AM482" s="281">
        <v>0</v>
      </c>
      <c r="AN482" s="281">
        <v>0</v>
      </c>
      <c r="AO482" s="281">
        <v>0</v>
      </c>
      <c r="AP482" s="282">
        <v>0</v>
      </c>
      <c r="AQ482" s="282">
        <v>0</v>
      </c>
      <c r="AR482" s="282">
        <v>0</v>
      </c>
      <c r="AS482" s="282">
        <v>0</v>
      </c>
      <c r="AT482" s="282">
        <v>0</v>
      </c>
      <c r="AU482" s="282">
        <v>0</v>
      </c>
      <c r="AV482" s="282">
        <v>0</v>
      </c>
      <c r="AW482" s="282">
        <v>0</v>
      </c>
      <c r="AX482" s="282">
        <v>0</v>
      </c>
      <c r="AY482" s="282">
        <v>0</v>
      </c>
      <c r="AZ482" s="282">
        <v>0</v>
      </c>
      <c r="BA482" s="282">
        <v>0</v>
      </c>
      <c r="BB482" s="281">
        <v>0</v>
      </c>
      <c r="BC482" s="281">
        <v>0</v>
      </c>
      <c r="BD482" s="283"/>
      <c r="BE482" s="284">
        <v>0.02</v>
      </c>
      <c r="BF482" s="280">
        <v>0</v>
      </c>
      <c r="BG482" s="285"/>
      <c r="BH482" s="286"/>
      <c r="BI482" s="285"/>
      <c r="BJ482" s="280">
        <v>0</v>
      </c>
      <c r="BK482" s="280">
        <v>0</v>
      </c>
      <c r="BL482" s="283"/>
      <c r="BM482" s="287">
        <v>0</v>
      </c>
      <c r="BN482" s="280">
        <v>0</v>
      </c>
      <c r="BO482" s="280">
        <v>0</v>
      </c>
      <c r="BP482" s="280" t="e">
        <v>#REF!</v>
      </c>
      <c r="BQ482" s="288" t="e">
        <v>#REF!</v>
      </c>
      <c r="BR482" s="289"/>
      <c r="BS482" s="290" t="e">
        <v>#REF!</v>
      </c>
      <c r="BU482" s="291"/>
      <c r="BV482" s="291">
        <v>0</v>
      </c>
      <c r="BW482" s="292">
        <v>0</v>
      </c>
      <c r="BX482" s="238" t="s">
        <v>859</v>
      </c>
      <c r="BY482" s="435">
        <f t="shared" si="14"/>
        <v>1</v>
      </c>
      <c r="BZ482" s="435">
        <v>1</v>
      </c>
      <c r="CA482" s="436">
        <f t="shared" si="15"/>
        <v>0</v>
      </c>
    </row>
    <row r="483" spans="1:79" s="268" customFormat="1" ht="47.25">
      <c r="A483" s="269">
        <v>470</v>
      </c>
      <c r="B483" s="269" t="s">
        <v>862</v>
      </c>
      <c r="C483" s="269" t="s">
        <v>95</v>
      </c>
      <c r="D483" s="271" t="s">
        <v>863</v>
      </c>
      <c r="E483" s="272">
        <v>41058</v>
      </c>
      <c r="F483" s="238"/>
      <c r="G483" s="238"/>
      <c r="H483" s="272">
        <v>40909</v>
      </c>
      <c r="I483" s="272">
        <v>50405</v>
      </c>
      <c r="J483" s="269"/>
      <c r="K483" s="269" t="s">
        <v>2154</v>
      </c>
      <c r="L483" s="273"/>
      <c r="M483" s="238">
        <v>0.60499999999999998</v>
      </c>
      <c r="N483" s="269" t="s">
        <v>2155</v>
      </c>
      <c r="O483" s="269" t="s">
        <v>82</v>
      </c>
      <c r="P483" s="269" t="s">
        <v>2013</v>
      </c>
      <c r="Q483" s="269"/>
      <c r="R483" s="294">
        <v>1010301192</v>
      </c>
      <c r="S483" s="238">
        <v>514</v>
      </c>
      <c r="T483" s="269" t="s">
        <v>168</v>
      </c>
      <c r="U483" s="269">
        <v>300</v>
      </c>
      <c r="V483" s="275">
        <v>300</v>
      </c>
      <c r="W483" s="269">
        <v>0</v>
      </c>
      <c r="X483" s="276">
        <v>32690</v>
      </c>
      <c r="Y483" s="293"/>
      <c r="Z483" s="277">
        <v>603750.47</v>
      </c>
      <c r="AA483" s="277"/>
      <c r="AB483" s="278">
        <v>603750.47</v>
      </c>
      <c r="AC483" s="278">
        <v>603750.47</v>
      </c>
      <c r="AD483" s="278">
        <v>0</v>
      </c>
      <c r="AE483" s="278">
        <v>0</v>
      </c>
      <c r="AF483" s="278">
        <v>2012.5015666666666</v>
      </c>
      <c r="AG483" s="278">
        <v>2012.5015666666666</v>
      </c>
      <c r="AH483" s="278">
        <v>0</v>
      </c>
      <c r="AI483" s="279">
        <v>2012.5015666666666</v>
      </c>
      <c r="AJ483" s="277"/>
      <c r="AK483" s="280" t="e">
        <v>#REF!</v>
      </c>
      <c r="AL483" s="280" t="e">
        <v>#REF!</v>
      </c>
      <c r="AM483" s="281">
        <v>0</v>
      </c>
      <c r="AN483" s="281">
        <v>0</v>
      </c>
      <c r="AO483" s="281">
        <v>0</v>
      </c>
      <c r="AP483" s="282">
        <v>0</v>
      </c>
      <c r="AQ483" s="282">
        <v>0</v>
      </c>
      <c r="AR483" s="282">
        <v>0</v>
      </c>
      <c r="AS483" s="282">
        <v>0</v>
      </c>
      <c r="AT483" s="282">
        <v>0</v>
      </c>
      <c r="AU483" s="282">
        <v>0</v>
      </c>
      <c r="AV483" s="282">
        <v>0</v>
      </c>
      <c r="AW483" s="282">
        <v>0</v>
      </c>
      <c r="AX483" s="282">
        <v>0</v>
      </c>
      <c r="AY483" s="282">
        <v>0</v>
      </c>
      <c r="AZ483" s="282">
        <v>0</v>
      </c>
      <c r="BA483" s="282">
        <v>0</v>
      </c>
      <c r="BB483" s="281">
        <v>0</v>
      </c>
      <c r="BC483" s="281">
        <v>0</v>
      </c>
      <c r="BD483" s="283"/>
      <c r="BE483" s="284">
        <v>0.02</v>
      </c>
      <c r="BF483" s="280">
        <v>0</v>
      </c>
      <c r="BG483" s="285"/>
      <c r="BH483" s="286"/>
      <c r="BI483" s="285"/>
      <c r="BJ483" s="280">
        <v>0</v>
      </c>
      <c r="BK483" s="280">
        <v>0</v>
      </c>
      <c r="BL483" s="283"/>
      <c r="BM483" s="287">
        <v>0</v>
      </c>
      <c r="BN483" s="280">
        <v>0</v>
      </c>
      <c r="BO483" s="280">
        <v>0</v>
      </c>
      <c r="BP483" s="280" t="e">
        <v>#REF!</v>
      </c>
      <c r="BQ483" s="288" t="e">
        <v>#REF!</v>
      </c>
      <c r="BR483" s="289"/>
      <c r="BS483" s="290" t="e">
        <v>#REF!</v>
      </c>
      <c r="BU483" s="291"/>
      <c r="BV483" s="291">
        <v>0</v>
      </c>
      <c r="BW483" s="292">
        <v>0</v>
      </c>
      <c r="BX483" s="238" t="s">
        <v>859</v>
      </c>
      <c r="BY483" s="435">
        <f t="shared" si="14"/>
        <v>1</v>
      </c>
      <c r="BZ483" s="435">
        <v>1</v>
      </c>
      <c r="CA483" s="436">
        <f t="shared" si="15"/>
        <v>0</v>
      </c>
    </row>
    <row r="484" spans="1:79" s="268" customFormat="1" ht="31.5">
      <c r="A484" s="269">
        <v>471</v>
      </c>
      <c r="B484" s="269" t="s">
        <v>862</v>
      </c>
      <c r="C484" s="269" t="s">
        <v>95</v>
      </c>
      <c r="D484" s="271" t="s">
        <v>863</v>
      </c>
      <c r="E484" s="272">
        <v>41058</v>
      </c>
      <c r="F484" s="238"/>
      <c r="G484" s="238"/>
      <c r="H484" s="272">
        <v>40909</v>
      </c>
      <c r="I484" s="272">
        <v>50405</v>
      </c>
      <c r="J484" s="269"/>
      <c r="K484" s="269" t="s">
        <v>2156</v>
      </c>
      <c r="L484" s="273"/>
      <c r="M484" s="238">
        <v>1.2430000000000001</v>
      </c>
      <c r="N484" s="269" t="s">
        <v>2157</v>
      </c>
      <c r="O484" s="269" t="s">
        <v>82</v>
      </c>
      <c r="P484" s="269" t="s">
        <v>2158</v>
      </c>
      <c r="Q484" s="269"/>
      <c r="R484" s="294">
        <v>1010301193</v>
      </c>
      <c r="S484" s="238">
        <v>515</v>
      </c>
      <c r="T484" s="269" t="s">
        <v>131</v>
      </c>
      <c r="U484" s="269">
        <v>361</v>
      </c>
      <c r="V484" s="275">
        <v>361</v>
      </c>
      <c r="W484" s="269">
        <v>0</v>
      </c>
      <c r="X484" s="276">
        <v>26146</v>
      </c>
      <c r="Y484" s="293"/>
      <c r="Z484" s="277">
        <v>122843.53</v>
      </c>
      <c r="AA484" s="277"/>
      <c r="AB484" s="278">
        <v>122843.53</v>
      </c>
      <c r="AC484" s="278">
        <v>122843.53</v>
      </c>
      <c r="AD484" s="278">
        <v>0</v>
      </c>
      <c r="AE484" s="278">
        <v>0</v>
      </c>
      <c r="AF484" s="278">
        <v>340.28678670360108</v>
      </c>
      <c r="AG484" s="278">
        <v>340.28678670360108</v>
      </c>
      <c r="AH484" s="278">
        <v>0</v>
      </c>
      <c r="AI484" s="279">
        <v>340.28678670360108</v>
      </c>
      <c r="AJ484" s="277"/>
      <c r="AK484" s="280" t="e">
        <v>#REF!</v>
      </c>
      <c r="AL484" s="280" t="e">
        <v>#REF!</v>
      </c>
      <c r="AM484" s="281">
        <v>0</v>
      </c>
      <c r="AN484" s="281">
        <v>0</v>
      </c>
      <c r="AO484" s="281">
        <v>0</v>
      </c>
      <c r="AP484" s="282">
        <v>0</v>
      </c>
      <c r="AQ484" s="282">
        <v>0</v>
      </c>
      <c r="AR484" s="282">
        <v>0</v>
      </c>
      <c r="AS484" s="282">
        <v>0</v>
      </c>
      <c r="AT484" s="282">
        <v>0</v>
      </c>
      <c r="AU484" s="282">
        <v>0</v>
      </c>
      <c r="AV484" s="282">
        <v>0</v>
      </c>
      <c r="AW484" s="282">
        <v>0</v>
      </c>
      <c r="AX484" s="282">
        <v>0</v>
      </c>
      <c r="AY484" s="282">
        <v>0</v>
      </c>
      <c r="AZ484" s="282">
        <v>0</v>
      </c>
      <c r="BA484" s="282">
        <v>0</v>
      </c>
      <c r="BB484" s="281">
        <v>0</v>
      </c>
      <c r="BC484" s="281">
        <v>0</v>
      </c>
      <c r="BD484" s="283"/>
      <c r="BE484" s="284">
        <v>0.02</v>
      </c>
      <c r="BF484" s="280">
        <v>0</v>
      </c>
      <c r="BG484" s="285"/>
      <c r="BH484" s="286"/>
      <c r="BI484" s="285"/>
      <c r="BJ484" s="280">
        <v>0</v>
      </c>
      <c r="BK484" s="280">
        <v>0</v>
      </c>
      <c r="BL484" s="283"/>
      <c r="BM484" s="287">
        <v>0</v>
      </c>
      <c r="BN484" s="280">
        <v>0</v>
      </c>
      <c r="BO484" s="280">
        <v>0</v>
      </c>
      <c r="BP484" s="280" t="e">
        <v>#REF!</v>
      </c>
      <c r="BQ484" s="288" t="e">
        <v>#REF!</v>
      </c>
      <c r="BR484" s="289"/>
      <c r="BS484" s="290" t="e">
        <v>#REF!</v>
      </c>
      <c r="BU484" s="291"/>
      <c r="BV484" s="291">
        <v>0</v>
      </c>
      <c r="BW484" s="292">
        <v>0</v>
      </c>
      <c r="BX484" s="238" t="s">
        <v>859</v>
      </c>
      <c r="BY484" s="435">
        <f t="shared" si="14"/>
        <v>1</v>
      </c>
      <c r="BZ484" s="435">
        <v>1</v>
      </c>
      <c r="CA484" s="436">
        <f t="shared" si="15"/>
        <v>0</v>
      </c>
    </row>
    <row r="485" spans="1:79" s="268" customFormat="1" ht="31.5">
      <c r="A485" s="269">
        <v>472</v>
      </c>
      <c r="B485" s="269" t="s">
        <v>862</v>
      </c>
      <c r="C485" s="269" t="s">
        <v>95</v>
      </c>
      <c r="D485" s="271" t="s">
        <v>863</v>
      </c>
      <c r="E485" s="272">
        <v>41058</v>
      </c>
      <c r="F485" s="238"/>
      <c r="G485" s="238"/>
      <c r="H485" s="272">
        <v>40909</v>
      </c>
      <c r="I485" s="272">
        <v>50405</v>
      </c>
      <c r="J485" s="269"/>
      <c r="K485" s="269" t="s">
        <v>2159</v>
      </c>
      <c r="L485" s="273"/>
      <c r="M485" s="238">
        <v>6.4000000000000001E-2</v>
      </c>
      <c r="N485" s="269" t="s">
        <v>2160</v>
      </c>
      <c r="O485" s="269" t="s">
        <v>82</v>
      </c>
      <c r="P485" s="269" t="s">
        <v>2161</v>
      </c>
      <c r="Q485" s="269"/>
      <c r="R485" s="294">
        <v>1010301194</v>
      </c>
      <c r="S485" s="238">
        <v>516</v>
      </c>
      <c r="T485" s="269" t="s">
        <v>131</v>
      </c>
      <c r="U485" s="269">
        <v>361</v>
      </c>
      <c r="V485" s="275">
        <v>361</v>
      </c>
      <c r="W485" s="269">
        <v>0</v>
      </c>
      <c r="X485" s="276">
        <v>26115</v>
      </c>
      <c r="Y485" s="293"/>
      <c r="Z485" s="277">
        <v>33413.72</v>
      </c>
      <c r="AA485" s="277"/>
      <c r="AB485" s="278">
        <v>33413.72</v>
      </c>
      <c r="AC485" s="278">
        <v>33413.72</v>
      </c>
      <c r="AD485" s="278">
        <v>0</v>
      </c>
      <c r="AE485" s="278">
        <v>0</v>
      </c>
      <c r="AF485" s="278">
        <v>92.558781163434901</v>
      </c>
      <c r="AG485" s="278">
        <v>92.558781163434901</v>
      </c>
      <c r="AH485" s="278">
        <v>0</v>
      </c>
      <c r="AI485" s="279">
        <v>92.558781163434901</v>
      </c>
      <c r="AJ485" s="277"/>
      <c r="AK485" s="280" t="e">
        <v>#REF!</v>
      </c>
      <c r="AL485" s="280" t="e">
        <v>#REF!</v>
      </c>
      <c r="AM485" s="281">
        <v>0</v>
      </c>
      <c r="AN485" s="281">
        <v>0</v>
      </c>
      <c r="AO485" s="281">
        <v>0</v>
      </c>
      <c r="AP485" s="282">
        <v>0</v>
      </c>
      <c r="AQ485" s="282">
        <v>0</v>
      </c>
      <c r="AR485" s="282">
        <v>0</v>
      </c>
      <c r="AS485" s="282">
        <v>0</v>
      </c>
      <c r="AT485" s="282">
        <v>0</v>
      </c>
      <c r="AU485" s="282">
        <v>0</v>
      </c>
      <c r="AV485" s="282">
        <v>0</v>
      </c>
      <c r="AW485" s="282">
        <v>0</v>
      </c>
      <c r="AX485" s="282">
        <v>0</v>
      </c>
      <c r="AY485" s="282">
        <v>0</v>
      </c>
      <c r="AZ485" s="282">
        <v>0</v>
      </c>
      <c r="BA485" s="282">
        <v>0</v>
      </c>
      <c r="BB485" s="281">
        <v>0</v>
      </c>
      <c r="BC485" s="281">
        <v>0</v>
      </c>
      <c r="BD485" s="283"/>
      <c r="BE485" s="284">
        <v>0.02</v>
      </c>
      <c r="BF485" s="280">
        <v>0</v>
      </c>
      <c r="BG485" s="285"/>
      <c r="BH485" s="286"/>
      <c r="BI485" s="285"/>
      <c r="BJ485" s="280">
        <v>0</v>
      </c>
      <c r="BK485" s="280">
        <v>0</v>
      </c>
      <c r="BL485" s="283"/>
      <c r="BM485" s="287">
        <v>0</v>
      </c>
      <c r="BN485" s="280">
        <v>0</v>
      </c>
      <c r="BO485" s="280">
        <v>0</v>
      </c>
      <c r="BP485" s="280" t="e">
        <v>#REF!</v>
      </c>
      <c r="BQ485" s="288" t="e">
        <v>#REF!</v>
      </c>
      <c r="BR485" s="289"/>
      <c r="BS485" s="290" t="e">
        <v>#REF!</v>
      </c>
      <c r="BU485" s="291"/>
      <c r="BV485" s="291">
        <v>0</v>
      </c>
      <c r="BW485" s="292">
        <v>0</v>
      </c>
      <c r="BX485" s="238" t="s">
        <v>859</v>
      </c>
      <c r="BY485" s="435">
        <f t="shared" si="14"/>
        <v>1</v>
      </c>
      <c r="BZ485" s="435">
        <v>1</v>
      </c>
      <c r="CA485" s="436">
        <f t="shared" si="15"/>
        <v>0</v>
      </c>
    </row>
    <row r="486" spans="1:79" s="268" customFormat="1" ht="47.25">
      <c r="A486" s="269">
        <v>473</v>
      </c>
      <c r="B486" s="269" t="s">
        <v>862</v>
      </c>
      <c r="C486" s="269" t="s">
        <v>95</v>
      </c>
      <c r="D486" s="271" t="s">
        <v>863</v>
      </c>
      <c r="E486" s="272">
        <v>41058</v>
      </c>
      <c r="F486" s="238"/>
      <c r="G486" s="238"/>
      <c r="H486" s="272">
        <v>40909</v>
      </c>
      <c r="I486" s="272">
        <v>50405</v>
      </c>
      <c r="J486" s="269"/>
      <c r="K486" s="269" t="s">
        <v>2162</v>
      </c>
      <c r="L486" s="273"/>
      <c r="M486" s="238">
        <v>0.48499999999999999</v>
      </c>
      <c r="N486" s="269" t="s">
        <v>2163</v>
      </c>
      <c r="O486" s="269" t="s">
        <v>82</v>
      </c>
      <c r="P486" s="269" t="s">
        <v>2164</v>
      </c>
      <c r="Q486" s="269"/>
      <c r="R486" s="294">
        <v>1010301195</v>
      </c>
      <c r="S486" s="238">
        <v>517</v>
      </c>
      <c r="T486" s="269" t="s">
        <v>266</v>
      </c>
      <c r="U486" s="269">
        <v>300</v>
      </c>
      <c r="V486" s="275">
        <v>300</v>
      </c>
      <c r="W486" s="269">
        <v>0</v>
      </c>
      <c r="X486" s="276">
        <v>26634</v>
      </c>
      <c r="Y486" s="293"/>
      <c r="Z486" s="277">
        <v>43872.06</v>
      </c>
      <c r="AA486" s="277"/>
      <c r="AB486" s="278">
        <v>43872.06</v>
      </c>
      <c r="AC486" s="278">
        <v>43872.06</v>
      </c>
      <c r="AD486" s="278">
        <v>0</v>
      </c>
      <c r="AE486" s="278">
        <v>0</v>
      </c>
      <c r="AF486" s="278">
        <v>146.24019999999999</v>
      </c>
      <c r="AG486" s="278">
        <v>146.24019999999999</v>
      </c>
      <c r="AH486" s="278">
        <v>0</v>
      </c>
      <c r="AI486" s="279">
        <v>146.24019999999999</v>
      </c>
      <c r="AJ486" s="277"/>
      <c r="AK486" s="280" t="e">
        <v>#REF!</v>
      </c>
      <c r="AL486" s="280" t="e">
        <v>#REF!</v>
      </c>
      <c r="AM486" s="281">
        <v>0</v>
      </c>
      <c r="AN486" s="281">
        <v>0</v>
      </c>
      <c r="AO486" s="281">
        <v>0</v>
      </c>
      <c r="AP486" s="282">
        <v>0</v>
      </c>
      <c r="AQ486" s="282">
        <v>0</v>
      </c>
      <c r="AR486" s="282">
        <v>0</v>
      </c>
      <c r="AS486" s="282">
        <v>0</v>
      </c>
      <c r="AT486" s="282">
        <v>0</v>
      </c>
      <c r="AU486" s="282">
        <v>0</v>
      </c>
      <c r="AV486" s="282">
        <v>0</v>
      </c>
      <c r="AW486" s="282">
        <v>0</v>
      </c>
      <c r="AX486" s="282">
        <v>0</v>
      </c>
      <c r="AY486" s="282">
        <v>0</v>
      </c>
      <c r="AZ486" s="282">
        <v>0</v>
      </c>
      <c r="BA486" s="282">
        <v>0</v>
      </c>
      <c r="BB486" s="281">
        <v>0</v>
      </c>
      <c r="BC486" s="281">
        <v>0</v>
      </c>
      <c r="BD486" s="283"/>
      <c r="BE486" s="284">
        <v>0.02</v>
      </c>
      <c r="BF486" s="280">
        <v>0</v>
      </c>
      <c r="BG486" s="285"/>
      <c r="BH486" s="286"/>
      <c r="BI486" s="285"/>
      <c r="BJ486" s="280">
        <v>0</v>
      </c>
      <c r="BK486" s="280">
        <v>0</v>
      </c>
      <c r="BL486" s="283"/>
      <c r="BM486" s="287">
        <v>0</v>
      </c>
      <c r="BN486" s="280">
        <v>0</v>
      </c>
      <c r="BO486" s="280">
        <v>0</v>
      </c>
      <c r="BP486" s="280" t="e">
        <v>#REF!</v>
      </c>
      <c r="BQ486" s="288" t="e">
        <v>#REF!</v>
      </c>
      <c r="BR486" s="289"/>
      <c r="BS486" s="290" t="e">
        <v>#REF!</v>
      </c>
      <c r="BU486" s="291">
        <v>0</v>
      </c>
      <c r="BV486" s="291">
        <v>0</v>
      </c>
      <c r="BW486" s="292">
        <v>0</v>
      </c>
      <c r="BX486" s="238" t="s">
        <v>859</v>
      </c>
      <c r="BY486" s="435">
        <f t="shared" si="14"/>
        <v>1</v>
      </c>
      <c r="BZ486" s="435">
        <v>1</v>
      </c>
      <c r="CA486" s="436">
        <f t="shared" si="15"/>
        <v>0</v>
      </c>
    </row>
    <row r="487" spans="1:79" s="268" customFormat="1" ht="31.5">
      <c r="A487" s="269">
        <v>474</v>
      </c>
      <c r="B487" s="269" t="s">
        <v>862</v>
      </c>
      <c r="C487" s="269" t="s">
        <v>95</v>
      </c>
      <c r="D487" s="271" t="s">
        <v>863</v>
      </c>
      <c r="E487" s="272">
        <v>41058</v>
      </c>
      <c r="F487" s="238"/>
      <c r="G487" s="238"/>
      <c r="H487" s="272">
        <v>40909</v>
      </c>
      <c r="I487" s="272">
        <v>50405</v>
      </c>
      <c r="J487" s="269"/>
      <c r="K487" s="269" t="s">
        <v>2165</v>
      </c>
      <c r="L487" s="273"/>
      <c r="M487" s="238">
        <v>1.554</v>
      </c>
      <c r="N487" s="269" t="s">
        <v>2166</v>
      </c>
      <c r="O487" s="269" t="s">
        <v>82</v>
      </c>
      <c r="P487" s="269" t="s">
        <v>2167</v>
      </c>
      <c r="Q487" s="269"/>
      <c r="R487" s="294">
        <v>1010301196</v>
      </c>
      <c r="S487" s="238">
        <v>518</v>
      </c>
      <c r="T487" s="269" t="s">
        <v>131</v>
      </c>
      <c r="U487" s="269">
        <v>361</v>
      </c>
      <c r="V487" s="275">
        <v>361</v>
      </c>
      <c r="W487" s="269">
        <v>0</v>
      </c>
      <c r="X487" s="276">
        <v>25934</v>
      </c>
      <c r="Y487" s="293"/>
      <c r="Z487" s="277">
        <v>310409.59000000003</v>
      </c>
      <c r="AA487" s="277"/>
      <c r="AB487" s="278">
        <v>310409.59000000003</v>
      </c>
      <c r="AC487" s="278">
        <v>310409.59000000003</v>
      </c>
      <c r="AD487" s="278">
        <v>0</v>
      </c>
      <c r="AE487" s="278">
        <v>0</v>
      </c>
      <c r="AF487" s="278">
        <v>859.86036011080341</v>
      </c>
      <c r="AG487" s="278">
        <v>859.86036011080341</v>
      </c>
      <c r="AH487" s="278">
        <v>0</v>
      </c>
      <c r="AI487" s="279">
        <v>859.86036011080341</v>
      </c>
      <c r="AJ487" s="277"/>
      <c r="AK487" s="280" t="e">
        <v>#REF!</v>
      </c>
      <c r="AL487" s="280" t="e">
        <v>#REF!</v>
      </c>
      <c r="AM487" s="281">
        <v>0</v>
      </c>
      <c r="AN487" s="281">
        <v>0</v>
      </c>
      <c r="AO487" s="281">
        <v>0</v>
      </c>
      <c r="AP487" s="282">
        <v>0</v>
      </c>
      <c r="AQ487" s="282">
        <v>0</v>
      </c>
      <c r="AR487" s="282">
        <v>0</v>
      </c>
      <c r="AS487" s="282">
        <v>0</v>
      </c>
      <c r="AT487" s="282">
        <v>0</v>
      </c>
      <c r="AU487" s="282">
        <v>0</v>
      </c>
      <c r="AV487" s="282">
        <v>0</v>
      </c>
      <c r="AW487" s="282">
        <v>0</v>
      </c>
      <c r="AX487" s="282">
        <v>0</v>
      </c>
      <c r="AY487" s="282">
        <v>0</v>
      </c>
      <c r="AZ487" s="282">
        <v>0</v>
      </c>
      <c r="BA487" s="282">
        <v>0</v>
      </c>
      <c r="BB487" s="281">
        <v>0</v>
      </c>
      <c r="BC487" s="281">
        <v>0</v>
      </c>
      <c r="BD487" s="283"/>
      <c r="BE487" s="284">
        <v>0.02</v>
      </c>
      <c r="BF487" s="280">
        <v>0</v>
      </c>
      <c r="BG487" s="285"/>
      <c r="BH487" s="286"/>
      <c r="BI487" s="285"/>
      <c r="BJ487" s="280">
        <v>0</v>
      </c>
      <c r="BK487" s="280">
        <v>0</v>
      </c>
      <c r="BL487" s="283"/>
      <c r="BM487" s="287">
        <v>0</v>
      </c>
      <c r="BN487" s="280">
        <v>0</v>
      </c>
      <c r="BO487" s="280">
        <v>0</v>
      </c>
      <c r="BP487" s="280" t="e">
        <v>#REF!</v>
      </c>
      <c r="BQ487" s="288" t="e">
        <v>#REF!</v>
      </c>
      <c r="BR487" s="289"/>
      <c r="BS487" s="290" t="e">
        <v>#REF!</v>
      </c>
      <c r="BU487" s="291">
        <v>0</v>
      </c>
      <c r="BV487" s="291">
        <v>0</v>
      </c>
      <c r="BW487" s="292">
        <v>0</v>
      </c>
      <c r="BX487" s="238" t="s">
        <v>859</v>
      </c>
      <c r="BY487" s="435">
        <f t="shared" si="14"/>
        <v>1</v>
      </c>
      <c r="BZ487" s="435">
        <v>1</v>
      </c>
      <c r="CA487" s="436">
        <f t="shared" si="15"/>
        <v>0</v>
      </c>
    </row>
    <row r="488" spans="1:79" s="268" customFormat="1" ht="31.5">
      <c r="A488" s="269">
        <v>475</v>
      </c>
      <c r="B488" s="269" t="s">
        <v>862</v>
      </c>
      <c r="C488" s="269" t="s">
        <v>95</v>
      </c>
      <c r="D488" s="271" t="s">
        <v>863</v>
      </c>
      <c r="E488" s="272">
        <v>41058</v>
      </c>
      <c r="F488" s="238"/>
      <c r="G488" s="238"/>
      <c r="H488" s="272">
        <v>40909</v>
      </c>
      <c r="I488" s="272">
        <v>50405</v>
      </c>
      <c r="J488" s="269"/>
      <c r="K488" s="269" t="s">
        <v>2168</v>
      </c>
      <c r="L488" s="273"/>
      <c r="M488" s="238">
        <v>0.94950000000000001</v>
      </c>
      <c r="N488" s="269" t="s">
        <v>2169</v>
      </c>
      <c r="O488" s="269" t="s">
        <v>82</v>
      </c>
      <c r="P488" s="269" t="s">
        <v>2170</v>
      </c>
      <c r="Q488" s="269"/>
      <c r="R488" s="294">
        <v>1010301197</v>
      </c>
      <c r="S488" s="238">
        <v>519</v>
      </c>
      <c r="T488" s="269" t="s">
        <v>131</v>
      </c>
      <c r="U488" s="269">
        <v>361</v>
      </c>
      <c r="V488" s="275">
        <v>361</v>
      </c>
      <c r="W488" s="269">
        <v>0</v>
      </c>
      <c r="X488" s="276">
        <v>25934</v>
      </c>
      <c r="Y488" s="293"/>
      <c r="Z488" s="277">
        <v>439073.6</v>
      </c>
      <c r="AA488" s="277"/>
      <c r="AB488" s="278">
        <v>439073.6</v>
      </c>
      <c r="AC488" s="278">
        <v>439073.6</v>
      </c>
      <c r="AD488" s="278">
        <v>0</v>
      </c>
      <c r="AE488" s="278">
        <v>0</v>
      </c>
      <c r="AF488" s="278">
        <v>1216.2703601108033</v>
      </c>
      <c r="AG488" s="278">
        <v>1216.2703601108033</v>
      </c>
      <c r="AH488" s="278">
        <v>0</v>
      </c>
      <c r="AI488" s="279">
        <v>1216.2703601108033</v>
      </c>
      <c r="AJ488" s="277"/>
      <c r="AK488" s="280" t="e">
        <v>#REF!</v>
      </c>
      <c r="AL488" s="280" t="e">
        <v>#REF!</v>
      </c>
      <c r="AM488" s="281">
        <v>0</v>
      </c>
      <c r="AN488" s="281">
        <v>0</v>
      </c>
      <c r="AO488" s="281">
        <v>0</v>
      </c>
      <c r="AP488" s="282">
        <v>0</v>
      </c>
      <c r="AQ488" s="282">
        <v>0</v>
      </c>
      <c r="AR488" s="282">
        <v>0</v>
      </c>
      <c r="AS488" s="282">
        <v>0</v>
      </c>
      <c r="AT488" s="282">
        <v>0</v>
      </c>
      <c r="AU488" s="282">
        <v>0</v>
      </c>
      <c r="AV488" s="282">
        <v>0</v>
      </c>
      <c r="AW488" s="282">
        <v>0</v>
      </c>
      <c r="AX488" s="282">
        <v>0</v>
      </c>
      <c r="AY488" s="282">
        <v>0</v>
      </c>
      <c r="AZ488" s="282">
        <v>0</v>
      </c>
      <c r="BA488" s="282">
        <v>0</v>
      </c>
      <c r="BB488" s="281">
        <v>0</v>
      </c>
      <c r="BC488" s="281">
        <v>0</v>
      </c>
      <c r="BD488" s="283"/>
      <c r="BE488" s="284">
        <v>0.02</v>
      </c>
      <c r="BF488" s="280">
        <v>0</v>
      </c>
      <c r="BG488" s="285"/>
      <c r="BH488" s="286"/>
      <c r="BI488" s="285"/>
      <c r="BJ488" s="280">
        <v>0</v>
      </c>
      <c r="BK488" s="280">
        <v>0</v>
      </c>
      <c r="BL488" s="283"/>
      <c r="BM488" s="287">
        <v>0</v>
      </c>
      <c r="BN488" s="280">
        <v>0</v>
      </c>
      <c r="BO488" s="280">
        <v>0</v>
      </c>
      <c r="BP488" s="280" t="e">
        <v>#REF!</v>
      </c>
      <c r="BQ488" s="288" t="e">
        <v>#REF!</v>
      </c>
      <c r="BR488" s="289"/>
      <c r="BS488" s="290" t="e">
        <v>#REF!</v>
      </c>
      <c r="BU488" s="291">
        <v>0</v>
      </c>
      <c r="BV488" s="291">
        <v>0</v>
      </c>
      <c r="BW488" s="292">
        <v>0</v>
      </c>
      <c r="BX488" s="238" t="s">
        <v>859</v>
      </c>
      <c r="BY488" s="435">
        <f t="shared" si="14"/>
        <v>1</v>
      </c>
      <c r="BZ488" s="435">
        <v>1</v>
      </c>
      <c r="CA488" s="436">
        <f t="shared" si="15"/>
        <v>0</v>
      </c>
    </row>
    <row r="489" spans="1:79" s="268" customFormat="1" ht="31.5">
      <c r="A489" s="269">
        <v>476</v>
      </c>
      <c r="B489" s="269" t="s">
        <v>862</v>
      </c>
      <c r="C489" s="269" t="s">
        <v>95</v>
      </c>
      <c r="D489" s="271" t="s">
        <v>863</v>
      </c>
      <c r="E489" s="272">
        <v>41058</v>
      </c>
      <c r="F489" s="238"/>
      <c r="G489" s="238"/>
      <c r="H489" s="272">
        <v>40909</v>
      </c>
      <c r="I489" s="272">
        <v>50405</v>
      </c>
      <c r="J489" s="269"/>
      <c r="K489" s="269" t="s">
        <v>2171</v>
      </c>
      <c r="L489" s="273"/>
      <c r="M489" s="238">
        <v>0.63700000000000001</v>
      </c>
      <c r="N489" s="269" t="s">
        <v>2172</v>
      </c>
      <c r="O489" s="269" t="s">
        <v>82</v>
      </c>
      <c r="P489" s="269" t="s">
        <v>2173</v>
      </c>
      <c r="Q489" s="269"/>
      <c r="R489" s="294">
        <v>1010301198</v>
      </c>
      <c r="S489" s="238">
        <v>520</v>
      </c>
      <c r="T489" s="269" t="s">
        <v>131</v>
      </c>
      <c r="U489" s="269">
        <v>361</v>
      </c>
      <c r="V489" s="275">
        <v>361</v>
      </c>
      <c r="W489" s="269">
        <v>0</v>
      </c>
      <c r="X489" s="276">
        <v>26573</v>
      </c>
      <c r="Y489" s="293"/>
      <c r="Z489" s="277">
        <v>65702.179999999993</v>
      </c>
      <c r="AA489" s="277"/>
      <c r="AB489" s="278">
        <v>65702.179999999993</v>
      </c>
      <c r="AC489" s="278">
        <v>65702.179999999993</v>
      </c>
      <c r="AD489" s="278">
        <v>0</v>
      </c>
      <c r="AE489" s="278">
        <v>0</v>
      </c>
      <c r="AF489" s="278">
        <v>182.00049861495842</v>
      </c>
      <c r="AG489" s="278">
        <v>182.00049861495842</v>
      </c>
      <c r="AH489" s="278">
        <v>0</v>
      </c>
      <c r="AI489" s="279">
        <v>182.00049861495842</v>
      </c>
      <c r="AJ489" s="277"/>
      <c r="AK489" s="280" t="e">
        <v>#REF!</v>
      </c>
      <c r="AL489" s="280" t="e">
        <v>#REF!</v>
      </c>
      <c r="AM489" s="281">
        <v>0</v>
      </c>
      <c r="AN489" s="281">
        <v>0</v>
      </c>
      <c r="AO489" s="281">
        <v>0</v>
      </c>
      <c r="AP489" s="282">
        <v>0</v>
      </c>
      <c r="AQ489" s="282">
        <v>0</v>
      </c>
      <c r="AR489" s="282">
        <v>0</v>
      </c>
      <c r="AS489" s="282">
        <v>0</v>
      </c>
      <c r="AT489" s="282">
        <v>0</v>
      </c>
      <c r="AU489" s="282">
        <v>0</v>
      </c>
      <c r="AV489" s="282">
        <v>0</v>
      </c>
      <c r="AW489" s="282">
        <v>0</v>
      </c>
      <c r="AX489" s="282">
        <v>0</v>
      </c>
      <c r="AY489" s="282">
        <v>0</v>
      </c>
      <c r="AZ489" s="282">
        <v>0</v>
      </c>
      <c r="BA489" s="282">
        <v>0</v>
      </c>
      <c r="BB489" s="281">
        <v>0</v>
      </c>
      <c r="BC489" s="281">
        <v>0</v>
      </c>
      <c r="BD489" s="283"/>
      <c r="BE489" s="284">
        <v>0.02</v>
      </c>
      <c r="BF489" s="280">
        <v>0</v>
      </c>
      <c r="BG489" s="285"/>
      <c r="BH489" s="286"/>
      <c r="BI489" s="285"/>
      <c r="BJ489" s="280">
        <v>0</v>
      </c>
      <c r="BK489" s="280">
        <v>0</v>
      </c>
      <c r="BL489" s="283"/>
      <c r="BM489" s="287">
        <v>0</v>
      </c>
      <c r="BN489" s="280">
        <v>0</v>
      </c>
      <c r="BO489" s="280">
        <v>0</v>
      </c>
      <c r="BP489" s="280" t="e">
        <v>#REF!</v>
      </c>
      <c r="BQ489" s="288" t="e">
        <v>#REF!</v>
      </c>
      <c r="BR489" s="289"/>
      <c r="BS489" s="290" t="e">
        <v>#REF!</v>
      </c>
      <c r="BU489" s="291">
        <v>0</v>
      </c>
      <c r="BV489" s="291">
        <v>0</v>
      </c>
      <c r="BW489" s="292">
        <v>0</v>
      </c>
      <c r="BX489" s="238" t="s">
        <v>859</v>
      </c>
      <c r="BY489" s="435">
        <f t="shared" si="14"/>
        <v>1</v>
      </c>
      <c r="BZ489" s="435">
        <v>1</v>
      </c>
      <c r="CA489" s="436">
        <f t="shared" si="15"/>
        <v>0</v>
      </c>
    </row>
    <row r="490" spans="1:79" s="268" customFormat="1" ht="47.25">
      <c r="A490" s="269">
        <v>477</v>
      </c>
      <c r="B490" s="269" t="s">
        <v>862</v>
      </c>
      <c r="C490" s="269" t="s">
        <v>95</v>
      </c>
      <c r="D490" s="271" t="s">
        <v>863</v>
      </c>
      <c r="E490" s="272">
        <v>41058</v>
      </c>
      <c r="F490" s="238"/>
      <c r="G490" s="238"/>
      <c r="H490" s="272">
        <v>40909</v>
      </c>
      <c r="I490" s="272">
        <v>50405</v>
      </c>
      <c r="J490" s="269"/>
      <c r="K490" s="269" t="s">
        <v>2174</v>
      </c>
      <c r="L490" s="273"/>
      <c r="M490" s="238">
        <v>1.601</v>
      </c>
      <c r="N490" s="269" t="s">
        <v>2175</v>
      </c>
      <c r="O490" s="269" t="s">
        <v>82</v>
      </c>
      <c r="P490" s="269" t="s">
        <v>2176</v>
      </c>
      <c r="Q490" s="269"/>
      <c r="R490" s="294">
        <v>1010301199</v>
      </c>
      <c r="S490" s="238">
        <v>521</v>
      </c>
      <c r="T490" s="269" t="s">
        <v>266</v>
      </c>
      <c r="U490" s="269">
        <v>300</v>
      </c>
      <c r="V490" s="275">
        <v>300</v>
      </c>
      <c r="W490" s="269">
        <v>0</v>
      </c>
      <c r="X490" s="276">
        <v>26330</v>
      </c>
      <c r="Y490" s="293"/>
      <c r="Z490" s="277">
        <v>187336.6</v>
      </c>
      <c r="AA490" s="277"/>
      <c r="AB490" s="278">
        <v>187336.6</v>
      </c>
      <c r="AC490" s="278">
        <v>187336.6</v>
      </c>
      <c r="AD490" s="278">
        <v>0</v>
      </c>
      <c r="AE490" s="278">
        <v>0</v>
      </c>
      <c r="AF490" s="278">
        <v>624.45533333333333</v>
      </c>
      <c r="AG490" s="278">
        <v>624.45533333333333</v>
      </c>
      <c r="AH490" s="278">
        <v>0</v>
      </c>
      <c r="AI490" s="279">
        <v>624.45533333333333</v>
      </c>
      <c r="AJ490" s="277"/>
      <c r="AK490" s="280" t="e">
        <v>#REF!</v>
      </c>
      <c r="AL490" s="280" t="e">
        <v>#REF!</v>
      </c>
      <c r="AM490" s="281">
        <v>0</v>
      </c>
      <c r="AN490" s="281">
        <v>0</v>
      </c>
      <c r="AO490" s="281">
        <v>0</v>
      </c>
      <c r="AP490" s="282">
        <v>0</v>
      </c>
      <c r="AQ490" s="282">
        <v>0</v>
      </c>
      <c r="AR490" s="282">
        <v>0</v>
      </c>
      <c r="AS490" s="282">
        <v>0</v>
      </c>
      <c r="AT490" s="282">
        <v>0</v>
      </c>
      <c r="AU490" s="282">
        <v>0</v>
      </c>
      <c r="AV490" s="282">
        <v>0</v>
      </c>
      <c r="AW490" s="282">
        <v>0</v>
      </c>
      <c r="AX490" s="282">
        <v>0</v>
      </c>
      <c r="AY490" s="282">
        <v>0</v>
      </c>
      <c r="AZ490" s="282">
        <v>0</v>
      </c>
      <c r="BA490" s="282">
        <v>0</v>
      </c>
      <c r="BB490" s="281">
        <v>0</v>
      </c>
      <c r="BC490" s="281">
        <v>0</v>
      </c>
      <c r="BD490" s="283"/>
      <c r="BE490" s="284">
        <v>0.02</v>
      </c>
      <c r="BF490" s="280">
        <v>0</v>
      </c>
      <c r="BG490" s="285"/>
      <c r="BH490" s="286"/>
      <c r="BI490" s="285"/>
      <c r="BJ490" s="280">
        <v>0</v>
      </c>
      <c r="BK490" s="280">
        <v>0</v>
      </c>
      <c r="BL490" s="283"/>
      <c r="BM490" s="287">
        <v>0</v>
      </c>
      <c r="BN490" s="280">
        <v>0</v>
      </c>
      <c r="BO490" s="280">
        <v>0</v>
      </c>
      <c r="BP490" s="280" t="e">
        <v>#REF!</v>
      </c>
      <c r="BQ490" s="288" t="e">
        <v>#REF!</v>
      </c>
      <c r="BR490" s="289"/>
      <c r="BS490" s="290" t="e">
        <v>#REF!</v>
      </c>
      <c r="BU490" s="291">
        <v>0</v>
      </c>
      <c r="BV490" s="291">
        <v>0</v>
      </c>
      <c r="BW490" s="292">
        <v>0</v>
      </c>
      <c r="BX490" s="238" t="s">
        <v>859</v>
      </c>
      <c r="BY490" s="435">
        <f t="shared" si="14"/>
        <v>1</v>
      </c>
      <c r="BZ490" s="435">
        <v>1</v>
      </c>
      <c r="CA490" s="436">
        <f t="shared" si="15"/>
        <v>0</v>
      </c>
    </row>
    <row r="491" spans="1:79" s="268" customFormat="1" ht="47.25">
      <c r="A491" s="269">
        <v>478</v>
      </c>
      <c r="B491" s="269" t="s">
        <v>862</v>
      </c>
      <c r="C491" s="269" t="s">
        <v>95</v>
      </c>
      <c r="D491" s="271" t="s">
        <v>863</v>
      </c>
      <c r="E491" s="272">
        <v>41058</v>
      </c>
      <c r="F491" s="238"/>
      <c r="G491" s="238"/>
      <c r="H491" s="272">
        <v>40909</v>
      </c>
      <c r="I491" s="272">
        <v>50405</v>
      </c>
      <c r="J491" s="269"/>
      <c r="K491" s="269" t="s">
        <v>2177</v>
      </c>
      <c r="L491" s="273"/>
      <c r="M491" s="238">
        <v>2.238</v>
      </c>
      <c r="N491" s="269" t="s">
        <v>2178</v>
      </c>
      <c r="O491" s="269" t="s">
        <v>82</v>
      </c>
      <c r="P491" s="269" t="s">
        <v>2179</v>
      </c>
      <c r="Q491" s="269"/>
      <c r="R491" s="294">
        <v>1010301200</v>
      </c>
      <c r="S491" s="238">
        <v>522</v>
      </c>
      <c r="T491" s="269" t="s">
        <v>266</v>
      </c>
      <c r="U491" s="269">
        <v>300</v>
      </c>
      <c r="V491" s="275">
        <v>300</v>
      </c>
      <c r="W491" s="269">
        <v>0</v>
      </c>
      <c r="X491" s="276">
        <v>26390</v>
      </c>
      <c r="Y491" s="293"/>
      <c r="Z491" s="277">
        <v>208437.36</v>
      </c>
      <c r="AA491" s="277"/>
      <c r="AB491" s="278">
        <v>208437.36</v>
      </c>
      <c r="AC491" s="278">
        <v>208437.36</v>
      </c>
      <c r="AD491" s="278">
        <v>0</v>
      </c>
      <c r="AE491" s="278">
        <v>0</v>
      </c>
      <c r="AF491" s="278">
        <v>694.7912</v>
      </c>
      <c r="AG491" s="278">
        <v>694.7912</v>
      </c>
      <c r="AH491" s="278">
        <v>0</v>
      </c>
      <c r="AI491" s="279">
        <v>694.7912</v>
      </c>
      <c r="AJ491" s="277"/>
      <c r="AK491" s="280" t="e">
        <v>#REF!</v>
      </c>
      <c r="AL491" s="280" t="e">
        <v>#REF!</v>
      </c>
      <c r="AM491" s="281">
        <v>0</v>
      </c>
      <c r="AN491" s="281">
        <v>0</v>
      </c>
      <c r="AO491" s="281">
        <v>0</v>
      </c>
      <c r="AP491" s="282">
        <v>0</v>
      </c>
      <c r="AQ491" s="282">
        <v>0</v>
      </c>
      <c r="AR491" s="282">
        <v>0</v>
      </c>
      <c r="AS491" s="282">
        <v>0</v>
      </c>
      <c r="AT491" s="282">
        <v>0</v>
      </c>
      <c r="AU491" s="282">
        <v>0</v>
      </c>
      <c r="AV491" s="282">
        <v>0</v>
      </c>
      <c r="AW491" s="282">
        <v>0</v>
      </c>
      <c r="AX491" s="282">
        <v>0</v>
      </c>
      <c r="AY491" s="282">
        <v>0</v>
      </c>
      <c r="AZ491" s="282">
        <v>0</v>
      </c>
      <c r="BA491" s="282">
        <v>0</v>
      </c>
      <c r="BB491" s="281">
        <v>0</v>
      </c>
      <c r="BC491" s="281">
        <v>0</v>
      </c>
      <c r="BD491" s="283"/>
      <c r="BE491" s="284">
        <v>0.02</v>
      </c>
      <c r="BF491" s="280">
        <v>0</v>
      </c>
      <c r="BG491" s="285"/>
      <c r="BH491" s="286"/>
      <c r="BI491" s="285"/>
      <c r="BJ491" s="280">
        <v>0</v>
      </c>
      <c r="BK491" s="280">
        <v>0</v>
      </c>
      <c r="BL491" s="283"/>
      <c r="BM491" s="287">
        <v>0</v>
      </c>
      <c r="BN491" s="280">
        <v>0</v>
      </c>
      <c r="BO491" s="280">
        <v>0</v>
      </c>
      <c r="BP491" s="280" t="e">
        <v>#REF!</v>
      </c>
      <c r="BQ491" s="288" t="e">
        <v>#REF!</v>
      </c>
      <c r="BR491" s="289"/>
      <c r="BS491" s="290" t="e">
        <v>#REF!</v>
      </c>
      <c r="BU491" s="291">
        <v>0</v>
      </c>
      <c r="BV491" s="291">
        <v>0</v>
      </c>
      <c r="BW491" s="292">
        <v>0</v>
      </c>
      <c r="BX491" s="238" t="s">
        <v>859</v>
      </c>
      <c r="BY491" s="435">
        <f t="shared" si="14"/>
        <v>1</v>
      </c>
      <c r="BZ491" s="435">
        <v>1</v>
      </c>
      <c r="CA491" s="436">
        <f t="shared" si="15"/>
        <v>0</v>
      </c>
    </row>
    <row r="492" spans="1:79" s="268" customFormat="1" ht="47.25">
      <c r="A492" s="269">
        <v>479</v>
      </c>
      <c r="B492" s="269" t="s">
        <v>862</v>
      </c>
      <c r="C492" s="269" t="s">
        <v>95</v>
      </c>
      <c r="D492" s="271" t="s">
        <v>863</v>
      </c>
      <c r="E492" s="272">
        <v>41058</v>
      </c>
      <c r="F492" s="238"/>
      <c r="G492" s="238"/>
      <c r="H492" s="272">
        <v>40909</v>
      </c>
      <c r="I492" s="272">
        <v>50405</v>
      </c>
      <c r="J492" s="269"/>
      <c r="K492" s="269" t="s">
        <v>2180</v>
      </c>
      <c r="L492" s="273"/>
      <c r="M492" s="238">
        <v>1.3025</v>
      </c>
      <c r="N492" s="269" t="s">
        <v>1883</v>
      </c>
      <c r="O492" s="269" t="s">
        <v>82</v>
      </c>
      <c r="P492" s="269" t="s">
        <v>1884</v>
      </c>
      <c r="Q492" s="269"/>
      <c r="R492" s="294">
        <v>1010301201</v>
      </c>
      <c r="S492" s="238">
        <v>523</v>
      </c>
      <c r="T492" s="269" t="s">
        <v>266</v>
      </c>
      <c r="U492" s="269">
        <v>300</v>
      </c>
      <c r="V492" s="275">
        <v>300</v>
      </c>
      <c r="W492" s="269">
        <v>0</v>
      </c>
      <c r="X492" s="276">
        <v>26390</v>
      </c>
      <c r="Y492" s="293"/>
      <c r="Z492" s="277">
        <v>296451.90000000002</v>
      </c>
      <c r="AA492" s="277"/>
      <c r="AB492" s="278">
        <v>296451.90000000002</v>
      </c>
      <c r="AC492" s="278">
        <v>296451.90000000002</v>
      </c>
      <c r="AD492" s="278">
        <v>0</v>
      </c>
      <c r="AE492" s="278">
        <v>0</v>
      </c>
      <c r="AF492" s="278">
        <v>988.17300000000012</v>
      </c>
      <c r="AG492" s="278">
        <v>988.17300000000012</v>
      </c>
      <c r="AH492" s="278">
        <v>0</v>
      </c>
      <c r="AI492" s="279">
        <v>988.17300000000012</v>
      </c>
      <c r="AJ492" s="277"/>
      <c r="AK492" s="280" t="e">
        <v>#REF!</v>
      </c>
      <c r="AL492" s="280" t="e">
        <v>#REF!</v>
      </c>
      <c r="AM492" s="281">
        <v>0</v>
      </c>
      <c r="AN492" s="281">
        <v>0</v>
      </c>
      <c r="AO492" s="281">
        <v>0</v>
      </c>
      <c r="AP492" s="282">
        <v>0</v>
      </c>
      <c r="AQ492" s="282">
        <v>0</v>
      </c>
      <c r="AR492" s="282">
        <v>0</v>
      </c>
      <c r="AS492" s="282">
        <v>0</v>
      </c>
      <c r="AT492" s="282">
        <v>0</v>
      </c>
      <c r="AU492" s="282">
        <v>0</v>
      </c>
      <c r="AV492" s="282">
        <v>0</v>
      </c>
      <c r="AW492" s="282">
        <v>0</v>
      </c>
      <c r="AX492" s="282">
        <v>0</v>
      </c>
      <c r="AY492" s="282">
        <v>0</v>
      </c>
      <c r="AZ492" s="282">
        <v>0</v>
      </c>
      <c r="BA492" s="282">
        <v>0</v>
      </c>
      <c r="BB492" s="281">
        <v>0</v>
      </c>
      <c r="BC492" s="281">
        <v>0</v>
      </c>
      <c r="BD492" s="283"/>
      <c r="BE492" s="284">
        <v>0.02</v>
      </c>
      <c r="BF492" s="280">
        <v>0</v>
      </c>
      <c r="BG492" s="285"/>
      <c r="BH492" s="286"/>
      <c r="BI492" s="285"/>
      <c r="BJ492" s="280">
        <v>0</v>
      </c>
      <c r="BK492" s="280">
        <v>0</v>
      </c>
      <c r="BL492" s="283"/>
      <c r="BM492" s="287">
        <v>0</v>
      </c>
      <c r="BN492" s="280">
        <v>0</v>
      </c>
      <c r="BO492" s="280">
        <v>0</v>
      </c>
      <c r="BP492" s="280" t="e">
        <v>#REF!</v>
      </c>
      <c r="BQ492" s="288" t="e">
        <v>#REF!</v>
      </c>
      <c r="BR492" s="289"/>
      <c r="BS492" s="290" t="e">
        <v>#REF!</v>
      </c>
      <c r="BU492" s="291">
        <v>0</v>
      </c>
      <c r="BV492" s="291">
        <v>0</v>
      </c>
      <c r="BW492" s="292">
        <v>0</v>
      </c>
      <c r="BX492" s="238" t="s">
        <v>859</v>
      </c>
      <c r="BY492" s="435">
        <f t="shared" si="14"/>
        <v>1</v>
      </c>
      <c r="BZ492" s="435">
        <v>1</v>
      </c>
      <c r="CA492" s="436">
        <f t="shared" si="15"/>
        <v>0</v>
      </c>
    </row>
    <row r="493" spans="1:79" s="268" customFormat="1" ht="47.25">
      <c r="A493" s="269">
        <v>480</v>
      </c>
      <c r="B493" s="269" t="s">
        <v>862</v>
      </c>
      <c r="C493" s="269" t="s">
        <v>95</v>
      </c>
      <c r="D493" s="271" t="s">
        <v>863</v>
      </c>
      <c r="E493" s="272">
        <v>41058</v>
      </c>
      <c r="F493" s="238"/>
      <c r="G493" s="238"/>
      <c r="H493" s="272">
        <v>40909</v>
      </c>
      <c r="I493" s="272">
        <v>50405</v>
      </c>
      <c r="J493" s="269"/>
      <c r="K493" s="269" t="s">
        <v>2181</v>
      </c>
      <c r="L493" s="273"/>
      <c r="M493" s="238">
        <v>0.161</v>
      </c>
      <c r="N493" s="269" t="s">
        <v>2182</v>
      </c>
      <c r="O493" s="269" t="s">
        <v>82</v>
      </c>
      <c r="P493" s="269" t="s">
        <v>1881</v>
      </c>
      <c r="Q493" s="269"/>
      <c r="R493" s="294">
        <v>1010301202</v>
      </c>
      <c r="S493" s="238">
        <v>524</v>
      </c>
      <c r="T493" s="269" t="s">
        <v>266</v>
      </c>
      <c r="U493" s="269">
        <v>300</v>
      </c>
      <c r="V493" s="275">
        <v>300</v>
      </c>
      <c r="W493" s="269">
        <v>0</v>
      </c>
      <c r="X493" s="276">
        <v>27120</v>
      </c>
      <c r="Y493" s="293"/>
      <c r="Z493" s="277">
        <v>27641.78</v>
      </c>
      <c r="AA493" s="277"/>
      <c r="AB493" s="278">
        <v>27641.78</v>
      </c>
      <c r="AC493" s="278">
        <v>27641.78</v>
      </c>
      <c r="AD493" s="278">
        <v>0</v>
      </c>
      <c r="AE493" s="278">
        <v>0</v>
      </c>
      <c r="AF493" s="278">
        <v>92.139266666666657</v>
      </c>
      <c r="AG493" s="278">
        <v>92.139266666666657</v>
      </c>
      <c r="AH493" s="278">
        <v>0</v>
      </c>
      <c r="AI493" s="279">
        <v>92.139266666666657</v>
      </c>
      <c r="AJ493" s="277"/>
      <c r="AK493" s="280" t="e">
        <v>#REF!</v>
      </c>
      <c r="AL493" s="280" t="e">
        <v>#REF!</v>
      </c>
      <c r="AM493" s="281">
        <v>0</v>
      </c>
      <c r="AN493" s="281">
        <v>0</v>
      </c>
      <c r="AO493" s="281">
        <v>0</v>
      </c>
      <c r="AP493" s="282">
        <v>0</v>
      </c>
      <c r="AQ493" s="282">
        <v>0</v>
      </c>
      <c r="AR493" s="282">
        <v>0</v>
      </c>
      <c r="AS493" s="282">
        <v>0</v>
      </c>
      <c r="AT493" s="282">
        <v>0</v>
      </c>
      <c r="AU493" s="282">
        <v>0</v>
      </c>
      <c r="AV493" s="282">
        <v>0</v>
      </c>
      <c r="AW493" s="282">
        <v>0</v>
      </c>
      <c r="AX493" s="282">
        <v>0</v>
      </c>
      <c r="AY493" s="282">
        <v>0</v>
      </c>
      <c r="AZ493" s="282">
        <v>0</v>
      </c>
      <c r="BA493" s="282">
        <v>0</v>
      </c>
      <c r="BB493" s="281">
        <v>0</v>
      </c>
      <c r="BC493" s="281">
        <v>0</v>
      </c>
      <c r="BD493" s="283"/>
      <c r="BE493" s="284">
        <v>0.02</v>
      </c>
      <c r="BF493" s="280">
        <v>0</v>
      </c>
      <c r="BG493" s="285"/>
      <c r="BH493" s="286"/>
      <c r="BI493" s="285"/>
      <c r="BJ493" s="280">
        <v>0</v>
      </c>
      <c r="BK493" s="280">
        <v>0</v>
      </c>
      <c r="BL493" s="283"/>
      <c r="BM493" s="287">
        <v>0</v>
      </c>
      <c r="BN493" s="280">
        <v>0</v>
      </c>
      <c r="BO493" s="280">
        <v>0</v>
      </c>
      <c r="BP493" s="280" t="e">
        <v>#REF!</v>
      </c>
      <c r="BQ493" s="288" t="e">
        <v>#REF!</v>
      </c>
      <c r="BR493" s="289"/>
      <c r="BS493" s="290" t="e">
        <v>#REF!</v>
      </c>
      <c r="BU493" s="291">
        <v>0</v>
      </c>
      <c r="BV493" s="291">
        <v>0</v>
      </c>
      <c r="BW493" s="292">
        <v>0</v>
      </c>
      <c r="BX493" s="238" t="s">
        <v>859</v>
      </c>
      <c r="BY493" s="435">
        <f t="shared" si="14"/>
        <v>1</v>
      </c>
      <c r="BZ493" s="435">
        <v>1</v>
      </c>
      <c r="CA493" s="436">
        <f t="shared" si="15"/>
        <v>0</v>
      </c>
    </row>
    <row r="494" spans="1:79" s="268" customFormat="1" ht="47.25">
      <c r="A494" s="269">
        <v>481</v>
      </c>
      <c r="B494" s="269" t="s">
        <v>862</v>
      </c>
      <c r="C494" s="269" t="s">
        <v>95</v>
      </c>
      <c r="D494" s="271" t="s">
        <v>863</v>
      </c>
      <c r="E494" s="272">
        <v>41058</v>
      </c>
      <c r="F494" s="238"/>
      <c r="G494" s="238"/>
      <c r="H494" s="272">
        <v>40909</v>
      </c>
      <c r="I494" s="272">
        <v>50405</v>
      </c>
      <c r="J494" s="269"/>
      <c r="K494" s="269" t="s">
        <v>2183</v>
      </c>
      <c r="L494" s="273"/>
      <c r="M494" s="238">
        <v>0.84799999999999998</v>
      </c>
      <c r="N494" s="269" t="s">
        <v>1907</v>
      </c>
      <c r="O494" s="269" t="s">
        <v>82</v>
      </c>
      <c r="P494" s="269" t="s">
        <v>1908</v>
      </c>
      <c r="Q494" s="269"/>
      <c r="R494" s="294">
        <v>1010301204</v>
      </c>
      <c r="S494" s="238">
        <v>525</v>
      </c>
      <c r="T494" s="269" t="s">
        <v>193</v>
      </c>
      <c r="U494" s="269">
        <v>361</v>
      </c>
      <c r="V494" s="275">
        <v>361</v>
      </c>
      <c r="W494" s="269">
        <v>0</v>
      </c>
      <c r="X494" s="276">
        <v>26299</v>
      </c>
      <c r="Y494" s="293"/>
      <c r="Z494" s="277">
        <v>175289.65</v>
      </c>
      <c r="AA494" s="277"/>
      <c r="AB494" s="278">
        <v>175289.65</v>
      </c>
      <c r="AC494" s="278">
        <v>175289.65</v>
      </c>
      <c r="AD494" s="278">
        <v>0</v>
      </c>
      <c r="AE494" s="278">
        <v>0</v>
      </c>
      <c r="AF494" s="278">
        <v>485.56689750692522</v>
      </c>
      <c r="AG494" s="278">
        <v>485.56689750692522</v>
      </c>
      <c r="AH494" s="278">
        <v>0</v>
      </c>
      <c r="AI494" s="279">
        <v>485.56689750692522</v>
      </c>
      <c r="AJ494" s="277"/>
      <c r="AK494" s="280" t="e">
        <v>#REF!</v>
      </c>
      <c r="AL494" s="280" t="e">
        <v>#REF!</v>
      </c>
      <c r="AM494" s="281">
        <v>0</v>
      </c>
      <c r="AN494" s="281">
        <v>0</v>
      </c>
      <c r="AO494" s="281">
        <v>0</v>
      </c>
      <c r="AP494" s="282">
        <v>0</v>
      </c>
      <c r="AQ494" s="282">
        <v>0</v>
      </c>
      <c r="AR494" s="282">
        <v>0</v>
      </c>
      <c r="AS494" s="282">
        <v>0</v>
      </c>
      <c r="AT494" s="282">
        <v>0</v>
      </c>
      <c r="AU494" s="282">
        <v>0</v>
      </c>
      <c r="AV494" s="282">
        <v>0</v>
      </c>
      <c r="AW494" s="282">
        <v>0</v>
      </c>
      <c r="AX494" s="282">
        <v>0</v>
      </c>
      <c r="AY494" s="282">
        <v>0</v>
      </c>
      <c r="AZ494" s="282">
        <v>0</v>
      </c>
      <c r="BA494" s="282">
        <v>0</v>
      </c>
      <c r="BB494" s="281">
        <v>0</v>
      </c>
      <c r="BC494" s="281">
        <v>0</v>
      </c>
      <c r="BD494" s="283"/>
      <c r="BE494" s="284">
        <v>0.02</v>
      </c>
      <c r="BF494" s="280">
        <v>0</v>
      </c>
      <c r="BG494" s="285"/>
      <c r="BH494" s="286"/>
      <c r="BI494" s="285"/>
      <c r="BJ494" s="280">
        <v>0</v>
      </c>
      <c r="BK494" s="280">
        <v>0</v>
      </c>
      <c r="BL494" s="283"/>
      <c r="BM494" s="287">
        <v>0</v>
      </c>
      <c r="BN494" s="280">
        <v>0</v>
      </c>
      <c r="BO494" s="280">
        <v>0</v>
      </c>
      <c r="BP494" s="280" t="e">
        <v>#REF!</v>
      </c>
      <c r="BQ494" s="288" t="e">
        <v>#REF!</v>
      </c>
      <c r="BR494" s="289"/>
      <c r="BS494" s="290" t="e">
        <v>#REF!</v>
      </c>
      <c r="BU494" s="291">
        <v>0</v>
      </c>
      <c r="BV494" s="291">
        <v>0</v>
      </c>
      <c r="BW494" s="292">
        <v>0</v>
      </c>
      <c r="BX494" s="238" t="s">
        <v>859</v>
      </c>
      <c r="BY494" s="435">
        <f t="shared" si="14"/>
        <v>1</v>
      </c>
      <c r="BZ494" s="435">
        <v>1</v>
      </c>
      <c r="CA494" s="436">
        <f t="shared" si="15"/>
        <v>0</v>
      </c>
    </row>
    <row r="495" spans="1:79" s="268" customFormat="1" ht="47.25">
      <c r="A495" s="269">
        <v>482</v>
      </c>
      <c r="B495" s="269" t="s">
        <v>862</v>
      </c>
      <c r="C495" s="269" t="s">
        <v>95</v>
      </c>
      <c r="D495" s="271" t="s">
        <v>863</v>
      </c>
      <c r="E495" s="272">
        <v>41058</v>
      </c>
      <c r="F495" s="238"/>
      <c r="G495" s="238"/>
      <c r="H495" s="272">
        <v>40909</v>
      </c>
      <c r="I495" s="272">
        <v>50405</v>
      </c>
      <c r="J495" s="269"/>
      <c r="K495" s="269" t="s">
        <v>2184</v>
      </c>
      <c r="L495" s="273"/>
      <c r="M495" s="238">
        <v>0.67749999999999999</v>
      </c>
      <c r="N495" s="269" t="s">
        <v>2185</v>
      </c>
      <c r="O495" s="269" t="s">
        <v>82</v>
      </c>
      <c r="P495" s="269" t="s">
        <v>2186</v>
      </c>
      <c r="Q495" s="269"/>
      <c r="R495" s="294">
        <v>1010301205</v>
      </c>
      <c r="S495" s="238">
        <v>526</v>
      </c>
      <c r="T495" s="269" t="s">
        <v>266</v>
      </c>
      <c r="U495" s="269">
        <v>300</v>
      </c>
      <c r="V495" s="275">
        <v>300</v>
      </c>
      <c r="W495" s="269">
        <v>0</v>
      </c>
      <c r="X495" s="276">
        <v>26359</v>
      </c>
      <c r="Y495" s="293"/>
      <c r="Z495" s="277">
        <v>144254.43</v>
      </c>
      <c r="AA495" s="277"/>
      <c r="AB495" s="278">
        <v>144254.43</v>
      </c>
      <c r="AC495" s="278">
        <v>144254.43</v>
      </c>
      <c r="AD495" s="278">
        <v>0</v>
      </c>
      <c r="AE495" s="278">
        <v>0</v>
      </c>
      <c r="AF495" s="278">
        <v>480.84809999999999</v>
      </c>
      <c r="AG495" s="278">
        <v>480.84809999999999</v>
      </c>
      <c r="AH495" s="278">
        <v>0</v>
      </c>
      <c r="AI495" s="279">
        <v>480.84809999999999</v>
      </c>
      <c r="AJ495" s="277"/>
      <c r="AK495" s="280" t="e">
        <v>#REF!</v>
      </c>
      <c r="AL495" s="280" t="e">
        <v>#REF!</v>
      </c>
      <c r="AM495" s="281">
        <v>0</v>
      </c>
      <c r="AN495" s="281">
        <v>0</v>
      </c>
      <c r="AO495" s="281">
        <v>0</v>
      </c>
      <c r="AP495" s="282">
        <v>0</v>
      </c>
      <c r="AQ495" s="282">
        <v>0</v>
      </c>
      <c r="AR495" s="282">
        <v>0</v>
      </c>
      <c r="AS495" s="282">
        <v>0</v>
      </c>
      <c r="AT495" s="282">
        <v>0</v>
      </c>
      <c r="AU495" s="282">
        <v>0</v>
      </c>
      <c r="AV495" s="282">
        <v>0</v>
      </c>
      <c r="AW495" s="282">
        <v>0</v>
      </c>
      <c r="AX495" s="282">
        <v>0</v>
      </c>
      <c r="AY495" s="282">
        <v>0</v>
      </c>
      <c r="AZ495" s="282">
        <v>0</v>
      </c>
      <c r="BA495" s="282">
        <v>0</v>
      </c>
      <c r="BB495" s="281">
        <v>0</v>
      </c>
      <c r="BC495" s="281">
        <v>0</v>
      </c>
      <c r="BD495" s="283"/>
      <c r="BE495" s="284">
        <v>0.02</v>
      </c>
      <c r="BF495" s="280">
        <v>0</v>
      </c>
      <c r="BG495" s="285"/>
      <c r="BH495" s="286"/>
      <c r="BI495" s="285"/>
      <c r="BJ495" s="280">
        <v>0</v>
      </c>
      <c r="BK495" s="280">
        <v>0</v>
      </c>
      <c r="BL495" s="283"/>
      <c r="BM495" s="287">
        <v>0</v>
      </c>
      <c r="BN495" s="280">
        <v>0</v>
      </c>
      <c r="BO495" s="280">
        <v>0</v>
      </c>
      <c r="BP495" s="280" t="e">
        <v>#REF!</v>
      </c>
      <c r="BQ495" s="288" t="e">
        <v>#REF!</v>
      </c>
      <c r="BR495" s="289"/>
      <c r="BS495" s="290" t="e">
        <v>#REF!</v>
      </c>
      <c r="BU495" s="291">
        <v>0</v>
      </c>
      <c r="BV495" s="291">
        <v>0</v>
      </c>
      <c r="BW495" s="292">
        <v>0</v>
      </c>
      <c r="BX495" s="238" t="s">
        <v>859</v>
      </c>
      <c r="BY495" s="435">
        <f t="shared" si="14"/>
        <v>1</v>
      </c>
      <c r="BZ495" s="435">
        <v>1</v>
      </c>
      <c r="CA495" s="436">
        <f t="shared" si="15"/>
        <v>0</v>
      </c>
    </row>
    <row r="496" spans="1:79" s="268" customFormat="1" ht="47.25">
      <c r="A496" s="269">
        <v>483</v>
      </c>
      <c r="B496" s="269" t="s">
        <v>862</v>
      </c>
      <c r="C496" s="269" t="s">
        <v>95</v>
      </c>
      <c r="D496" s="271" t="s">
        <v>863</v>
      </c>
      <c r="E496" s="272">
        <v>41058</v>
      </c>
      <c r="F496" s="238"/>
      <c r="G496" s="238"/>
      <c r="H496" s="272">
        <v>40909</v>
      </c>
      <c r="I496" s="272">
        <v>50405</v>
      </c>
      <c r="J496" s="269"/>
      <c r="K496" s="269" t="s">
        <v>2187</v>
      </c>
      <c r="L496" s="273"/>
      <c r="M496" s="238">
        <v>0.66400000000000003</v>
      </c>
      <c r="N496" s="269" t="s">
        <v>2188</v>
      </c>
      <c r="O496" s="269" t="s">
        <v>82</v>
      </c>
      <c r="P496" s="269" t="s">
        <v>2189</v>
      </c>
      <c r="Q496" s="269"/>
      <c r="R496" s="294">
        <v>1010301206</v>
      </c>
      <c r="S496" s="238">
        <v>527</v>
      </c>
      <c r="T496" s="269" t="s">
        <v>193</v>
      </c>
      <c r="U496" s="269">
        <v>361</v>
      </c>
      <c r="V496" s="275">
        <v>361</v>
      </c>
      <c r="W496" s="269">
        <v>0</v>
      </c>
      <c r="X496" s="276">
        <v>26634</v>
      </c>
      <c r="Y496" s="293"/>
      <c r="Z496" s="277">
        <v>86786.54</v>
      </c>
      <c r="AA496" s="277"/>
      <c r="AB496" s="278">
        <v>86786.54</v>
      </c>
      <c r="AC496" s="278">
        <v>86786.54</v>
      </c>
      <c r="AD496" s="278">
        <v>0</v>
      </c>
      <c r="AE496" s="278">
        <v>0</v>
      </c>
      <c r="AF496" s="278">
        <v>240.40592797783933</v>
      </c>
      <c r="AG496" s="278">
        <v>240.40592797783933</v>
      </c>
      <c r="AH496" s="278">
        <v>0</v>
      </c>
      <c r="AI496" s="279">
        <v>240.40592797783933</v>
      </c>
      <c r="AJ496" s="277"/>
      <c r="AK496" s="280" t="e">
        <v>#REF!</v>
      </c>
      <c r="AL496" s="280" t="e">
        <v>#REF!</v>
      </c>
      <c r="AM496" s="281">
        <v>0</v>
      </c>
      <c r="AN496" s="281">
        <v>0</v>
      </c>
      <c r="AO496" s="281">
        <v>0</v>
      </c>
      <c r="AP496" s="282">
        <v>0</v>
      </c>
      <c r="AQ496" s="282">
        <v>0</v>
      </c>
      <c r="AR496" s="282">
        <v>0</v>
      </c>
      <c r="AS496" s="282">
        <v>0</v>
      </c>
      <c r="AT496" s="282">
        <v>0</v>
      </c>
      <c r="AU496" s="282">
        <v>0</v>
      </c>
      <c r="AV496" s="282">
        <v>0</v>
      </c>
      <c r="AW496" s="282">
        <v>0</v>
      </c>
      <c r="AX496" s="282">
        <v>0</v>
      </c>
      <c r="AY496" s="282">
        <v>0</v>
      </c>
      <c r="AZ496" s="282">
        <v>0</v>
      </c>
      <c r="BA496" s="282">
        <v>0</v>
      </c>
      <c r="BB496" s="281">
        <v>0</v>
      </c>
      <c r="BC496" s="281">
        <v>0</v>
      </c>
      <c r="BD496" s="283"/>
      <c r="BE496" s="284">
        <v>0.02</v>
      </c>
      <c r="BF496" s="280">
        <v>0</v>
      </c>
      <c r="BG496" s="285"/>
      <c r="BH496" s="286"/>
      <c r="BI496" s="285"/>
      <c r="BJ496" s="280">
        <v>0</v>
      </c>
      <c r="BK496" s="280">
        <v>0</v>
      </c>
      <c r="BL496" s="283"/>
      <c r="BM496" s="287">
        <v>0</v>
      </c>
      <c r="BN496" s="280">
        <v>0</v>
      </c>
      <c r="BO496" s="280">
        <v>0</v>
      </c>
      <c r="BP496" s="280" t="e">
        <v>#REF!</v>
      </c>
      <c r="BQ496" s="288" t="e">
        <v>#REF!</v>
      </c>
      <c r="BR496" s="289"/>
      <c r="BS496" s="290" t="e">
        <v>#REF!</v>
      </c>
      <c r="BU496" s="291">
        <v>0</v>
      </c>
      <c r="BV496" s="291">
        <v>0</v>
      </c>
      <c r="BW496" s="292">
        <v>0</v>
      </c>
      <c r="BX496" s="238" t="s">
        <v>859</v>
      </c>
      <c r="BY496" s="435">
        <f t="shared" si="14"/>
        <v>1</v>
      </c>
      <c r="BZ496" s="435">
        <v>1</v>
      </c>
      <c r="CA496" s="436">
        <f t="shared" si="15"/>
        <v>0</v>
      </c>
    </row>
    <row r="497" spans="1:79" s="268" customFormat="1" ht="24" hidden="1" customHeight="1">
      <c r="A497" s="269">
        <v>484</v>
      </c>
      <c r="B497" s="269" t="s">
        <v>862</v>
      </c>
      <c r="C497" s="269" t="s">
        <v>95</v>
      </c>
      <c r="D497" s="271" t="s">
        <v>863</v>
      </c>
      <c r="E497" s="272">
        <v>41058</v>
      </c>
      <c r="F497" s="238"/>
      <c r="G497" s="238"/>
      <c r="H497" s="272">
        <v>40909</v>
      </c>
      <c r="I497" s="272">
        <v>50405</v>
      </c>
      <c r="J497" s="269"/>
      <c r="K497" s="269" t="s">
        <v>2190</v>
      </c>
      <c r="L497" s="273"/>
      <c r="M497" s="238">
        <v>1</v>
      </c>
      <c r="N497" s="269" t="s">
        <v>2191</v>
      </c>
      <c r="O497" s="269" t="s">
        <v>81</v>
      </c>
      <c r="P497" s="269">
        <v>0</v>
      </c>
      <c r="Q497" s="269"/>
      <c r="R497" s="294" t="s">
        <v>78</v>
      </c>
      <c r="S497" s="238">
        <v>528</v>
      </c>
      <c r="T497" s="269" t="s">
        <v>135</v>
      </c>
      <c r="U497" s="269">
        <v>84</v>
      </c>
      <c r="V497" s="275">
        <v>84</v>
      </c>
      <c r="W497" s="269">
        <v>0</v>
      </c>
      <c r="X497" s="276">
        <v>42355</v>
      </c>
      <c r="Y497" s="293"/>
      <c r="Z497" s="277">
        <v>6426544.9199999999</v>
      </c>
      <c r="AA497" s="277"/>
      <c r="AB497" s="278">
        <v>6426544.9199999999</v>
      </c>
      <c r="AC497" s="278">
        <v>3672311.4171428569</v>
      </c>
      <c r="AD497" s="278">
        <v>2754233.5028571431</v>
      </c>
      <c r="AE497" s="278">
        <v>1836155.6571428576</v>
      </c>
      <c r="AF497" s="278">
        <v>76506.487142857135</v>
      </c>
      <c r="AG497" s="278">
        <v>76506.487142857135</v>
      </c>
      <c r="AH497" s="278">
        <v>0</v>
      </c>
      <c r="AI497" s="279">
        <v>76506.487142857135</v>
      </c>
      <c r="AJ497" s="277"/>
      <c r="AK497" s="280" t="e">
        <v>#REF!</v>
      </c>
      <c r="AL497" s="280" t="e">
        <v>#REF!</v>
      </c>
      <c r="AM497" s="281">
        <v>918077.84571428562</v>
      </c>
      <c r="AN497" s="281">
        <v>918077.84571428562</v>
      </c>
      <c r="AO497" s="281">
        <v>2754233.5028571431</v>
      </c>
      <c r="AP497" s="282">
        <v>2677727.0157142859</v>
      </c>
      <c r="AQ497" s="282">
        <v>2601220.5285714287</v>
      </c>
      <c r="AR497" s="282">
        <v>2524714.0414285716</v>
      </c>
      <c r="AS497" s="282">
        <v>2448207.5542857144</v>
      </c>
      <c r="AT497" s="282">
        <v>2371701.0671428572</v>
      </c>
      <c r="AU497" s="282">
        <v>2295194.58</v>
      </c>
      <c r="AV497" s="282">
        <v>2218688.0928571429</v>
      </c>
      <c r="AW497" s="282">
        <v>2142181.6057142857</v>
      </c>
      <c r="AX497" s="282">
        <v>2065675.1185714286</v>
      </c>
      <c r="AY497" s="282">
        <v>1989168.6314285714</v>
      </c>
      <c r="AZ497" s="282">
        <v>1912662.1442857143</v>
      </c>
      <c r="BA497" s="282">
        <v>1836155.6571428571</v>
      </c>
      <c r="BB497" s="281">
        <v>2295194.58</v>
      </c>
      <c r="BC497" s="281">
        <v>2295194.58</v>
      </c>
      <c r="BD497" s="283"/>
      <c r="BE497" s="284">
        <v>0.02</v>
      </c>
      <c r="BF497" s="280">
        <v>0</v>
      </c>
      <c r="BG497" s="285"/>
      <c r="BH497" s="286"/>
      <c r="BI497" s="285"/>
      <c r="BJ497" s="280">
        <v>0</v>
      </c>
      <c r="BK497" s="280">
        <v>0</v>
      </c>
      <c r="BL497" s="283"/>
      <c r="BM497" s="287">
        <v>0</v>
      </c>
      <c r="BN497" s="280">
        <v>0</v>
      </c>
      <c r="BO497" s="280">
        <v>0</v>
      </c>
      <c r="BP497" s="280" t="e">
        <v>#REF!</v>
      </c>
      <c r="BQ497" s="288" t="e">
        <v>#REF!</v>
      </c>
      <c r="BR497" s="289"/>
      <c r="BS497" s="290" t="e">
        <v>#REF!</v>
      </c>
      <c r="BU497" s="291">
        <v>918077.88</v>
      </c>
      <c r="BV497" s="291">
        <v>3.4285714384168386E-2</v>
      </c>
      <c r="BW497" s="292">
        <v>0</v>
      </c>
      <c r="BX497" s="238"/>
      <c r="BY497" s="435">
        <f t="shared" si="14"/>
        <v>0.57142857676358649</v>
      </c>
      <c r="BZ497" s="435">
        <v>0.7142857196207294</v>
      </c>
      <c r="CA497" s="436">
        <f t="shared" si="15"/>
        <v>0.1428571428571429</v>
      </c>
    </row>
    <row r="498" spans="1:79" s="268" customFormat="1" ht="47.25" hidden="1" customHeight="1">
      <c r="A498" s="269">
        <v>485</v>
      </c>
      <c r="B498" s="269" t="s">
        <v>862</v>
      </c>
      <c r="C498" s="269" t="s">
        <v>95</v>
      </c>
      <c r="D498" s="271" t="s">
        <v>2192</v>
      </c>
      <c r="E498" s="272">
        <v>41306</v>
      </c>
      <c r="F498" s="238"/>
      <c r="G498" s="238"/>
      <c r="H498" s="272">
        <v>41275</v>
      </c>
      <c r="I498" s="272"/>
      <c r="J498" s="269" t="s">
        <v>2193</v>
      </c>
      <c r="K498" s="269" t="s">
        <v>2194</v>
      </c>
      <c r="L498" s="273"/>
      <c r="M498" s="238">
        <v>1</v>
      </c>
      <c r="N498" s="269" t="s">
        <v>2191</v>
      </c>
      <c r="O498" s="269" t="s">
        <v>81</v>
      </c>
      <c r="P498" s="269">
        <v>0</v>
      </c>
      <c r="Q498" s="269"/>
      <c r="R498" s="294" t="s">
        <v>79</v>
      </c>
      <c r="S498" s="238">
        <v>529</v>
      </c>
      <c r="T498" s="269" t="s">
        <v>135</v>
      </c>
      <c r="U498" s="269">
        <v>180</v>
      </c>
      <c r="V498" s="275">
        <v>180</v>
      </c>
      <c r="W498" s="269">
        <v>180</v>
      </c>
      <c r="X498" s="276">
        <v>42368</v>
      </c>
      <c r="Y498" s="293"/>
      <c r="Z498" s="277">
        <v>9344492.5800000001</v>
      </c>
      <c r="AA498" s="277"/>
      <c r="AB498" s="278">
        <v>9344492.5800000001</v>
      </c>
      <c r="AC498" s="278">
        <v>2491864.6880000001</v>
      </c>
      <c r="AD498" s="278">
        <v>6852627.892</v>
      </c>
      <c r="AE498" s="278">
        <v>6229661.7199999997</v>
      </c>
      <c r="AF498" s="278">
        <v>51913.847666666668</v>
      </c>
      <c r="AG498" s="278">
        <v>51913.847666666668</v>
      </c>
      <c r="AH498" s="278">
        <v>51913.847666666668</v>
      </c>
      <c r="AI498" s="279">
        <v>51913.847666666668</v>
      </c>
      <c r="AJ498" s="277"/>
      <c r="AK498" s="280" t="e">
        <v>#REF!</v>
      </c>
      <c r="AL498" s="280" t="e">
        <v>#REF!</v>
      </c>
      <c r="AM498" s="281">
        <v>622966.17200000002</v>
      </c>
      <c r="AN498" s="281">
        <v>622966.17200000002</v>
      </c>
      <c r="AO498" s="281">
        <v>6852627.892</v>
      </c>
      <c r="AP498" s="282">
        <v>6800714.0443333331</v>
      </c>
      <c r="AQ498" s="282">
        <v>6748800.1966666663</v>
      </c>
      <c r="AR498" s="282">
        <v>6696886.3489999995</v>
      </c>
      <c r="AS498" s="282">
        <v>6644972.5013333326</v>
      </c>
      <c r="AT498" s="282">
        <v>6593058.6536666658</v>
      </c>
      <c r="AU498" s="282">
        <v>6541144.8059999989</v>
      </c>
      <c r="AV498" s="282">
        <v>6489230.9583333321</v>
      </c>
      <c r="AW498" s="282">
        <v>6437317.1106666652</v>
      </c>
      <c r="AX498" s="282">
        <v>6385403.2629999984</v>
      </c>
      <c r="AY498" s="282">
        <v>6333489.4153333316</v>
      </c>
      <c r="AZ498" s="282">
        <v>6281575.5676666647</v>
      </c>
      <c r="BA498" s="282">
        <v>6229661.7199999979</v>
      </c>
      <c r="BB498" s="281">
        <v>6541144.8059999989</v>
      </c>
      <c r="BC498" s="281">
        <v>6541144.8059999999</v>
      </c>
      <c r="BD498" s="283"/>
      <c r="BE498" s="284">
        <v>0.02</v>
      </c>
      <c r="BF498" s="280">
        <v>0</v>
      </c>
      <c r="BG498" s="285"/>
      <c r="BH498" s="286"/>
      <c r="BI498" s="285"/>
      <c r="BJ498" s="280">
        <v>0</v>
      </c>
      <c r="BK498" s="280">
        <v>0</v>
      </c>
      <c r="BL498" s="283"/>
      <c r="BM498" s="287">
        <v>0</v>
      </c>
      <c r="BN498" s="280">
        <v>0</v>
      </c>
      <c r="BO498" s="280">
        <v>0</v>
      </c>
      <c r="BP498" s="280" t="e">
        <v>#REF!</v>
      </c>
      <c r="BQ498" s="288" t="e">
        <v>#REF!</v>
      </c>
      <c r="BR498" s="289"/>
      <c r="BS498" s="290" t="e">
        <v>#REF!</v>
      </c>
      <c r="BU498" s="291">
        <v>622966.19999999995</v>
      </c>
      <c r="BV498" s="291">
        <v>2.7999999932944775E-2</v>
      </c>
      <c r="BW498" s="292">
        <v>0</v>
      </c>
      <c r="BX498" s="238"/>
      <c r="BY498" s="435">
        <f t="shared" si="14"/>
        <v>0.26666666666666666</v>
      </c>
      <c r="BZ498" s="435">
        <v>0.33333333333333337</v>
      </c>
      <c r="CA498" s="436">
        <f t="shared" si="15"/>
        <v>6.6666666666666707E-2</v>
      </c>
    </row>
    <row r="499" spans="1:79" s="268" customFormat="1" ht="31.5">
      <c r="A499" s="269">
        <v>486</v>
      </c>
      <c r="B499" s="269" t="s">
        <v>862</v>
      </c>
      <c r="C499" s="269" t="s">
        <v>95</v>
      </c>
      <c r="D499" s="271" t="s">
        <v>863</v>
      </c>
      <c r="E499" s="272">
        <v>41058</v>
      </c>
      <c r="F499" s="238"/>
      <c r="G499" s="238"/>
      <c r="H499" s="272">
        <v>40909</v>
      </c>
      <c r="I499" s="272">
        <v>50405</v>
      </c>
      <c r="J499" s="269"/>
      <c r="K499" s="269" t="s">
        <v>2195</v>
      </c>
      <c r="L499" s="273"/>
      <c r="M499" s="238">
        <v>1.2330000000000001</v>
      </c>
      <c r="N499" s="269" t="s">
        <v>2196</v>
      </c>
      <c r="O499" s="269" t="s">
        <v>82</v>
      </c>
      <c r="P499" s="269" t="s">
        <v>1914</v>
      </c>
      <c r="Q499" s="269"/>
      <c r="R499" s="294">
        <v>1010301207</v>
      </c>
      <c r="S499" s="238">
        <v>530</v>
      </c>
      <c r="T499" s="269" t="s">
        <v>131</v>
      </c>
      <c r="U499" s="269">
        <v>361</v>
      </c>
      <c r="V499" s="275">
        <v>361</v>
      </c>
      <c r="W499" s="269">
        <v>0</v>
      </c>
      <c r="X499" s="276">
        <v>26908</v>
      </c>
      <c r="Y499" s="293"/>
      <c r="Z499" s="277">
        <v>298031.69</v>
      </c>
      <c r="AA499" s="277"/>
      <c r="AB499" s="278">
        <v>298031.69</v>
      </c>
      <c r="AC499" s="278">
        <v>298031.69</v>
      </c>
      <c r="AD499" s="278">
        <v>0</v>
      </c>
      <c r="AE499" s="278">
        <v>0</v>
      </c>
      <c r="AF499" s="278">
        <v>825.57254847645424</v>
      </c>
      <c r="AG499" s="278">
        <v>825.57254847645424</v>
      </c>
      <c r="AH499" s="278">
        <v>0</v>
      </c>
      <c r="AI499" s="279">
        <v>825.57254847645424</v>
      </c>
      <c r="AJ499" s="277"/>
      <c r="AK499" s="280" t="e">
        <v>#REF!</v>
      </c>
      <c r="AL499" s="280" t="e">
        <v>#REF!</v>
      </c>
      <c r="AM499" s="281">
        <v>0</v>
      </c>
      <c r="AN499" s="281">
        <v>0</v>
      </c>
      <c r="AO499" s="281">
        <v>0</v>
      </c>
      <c r="AP499" s="282">
        <v>0</v>
      </c>
      <c r="AQ499" s="282">
        <v>0</v>
      </c>
      <c r="AR499" s="282">
        <v>0</v>
      </c>
      <c r="AS499" s="282">
        <v>0</v>
      </c>
      <c r="AT499" s="282">
        <v>0</v>
      </c>
      <c r="AU499" s="282">
        <v>0</v>
      </c>
      <c r="AV499" s="282">
        <v>0</v>
      </c>
      <c r="AW499" s="282">
        <v>0</v>
      </c>
      <c r="AX499" s="282">
        <v>0</v>
      </c>
      <c r="AY499" s="282">
        <v>0</v>
      </c>
      <c r="AZ499" s="282">
        <v>0</v>
      </c>
      <c r="BA499" s="282">
        <v>0</v>
      </c>
      <c r="BB499" s="281">
        <v>0</v>
      </c>
      <c r="BC499" s="281">
        <v>0</v>
      </c>
      <c r="BD499" s="283"/>
      <c r="BE499" s="284">
        <v>0.02</v>
      </c>
      <c r="BF499" s="280">
        <v>0</v>
      </c>
      <c r="BG499" s="285"/>
      <c r="BH499" s="286"/>
      <c r="BI499" s="285"/>
      <c r="BJ499" s="280">
        <v>0</v>
      </c>
      <c r="BK499" s="280">
        <v>0</v>
      </c>
      <c r="BL499" s="283"/>
      <c r="BM499" s="287">
        <v>0</v>
      </c>
      <c r="BN499" s="280">
        <v>0</v>
      </c>
      <c r="BO499" s="280">
        <v>0</v>
      </c>
      <c r="BP499" s="280" t="e">
        <v>#REF!</v>
      </c>
      <c r="BQ499" s="288" t="e">
        <v>#REF!</v>
      </c>
      <c r="BR499" s="289"/>
      <c r="BS499" s="290" t="e">
        <v>#REF!</v>
      </c>
      <c r="BU499" s="291">
        <v>0</v>
      </c>
      <c r="BV499" s="291">
        <v>0</v>
      </c>
      <c r="BW499" s="292">
        <v>0</v>
      </c>
      <c r="BX499" s="238" t="s">
        <v>857</v>
      </c>
      <c r="BY499" s="435">
        <f t="shared" si="14"/>
        <v>1</v>
      </c>
      <c r="BZ499" s="435">
        <v>1</v>
      </c>
      <c r="CA499" s="436">
        <f t="shared" si="15"/>
        <v>0</v>
      </c>
    </row>
    <row r="500" spans="1:79" s="268" customFormat="1" ht="47.25">
      <c r="A500" s="269">
        <v>487</v>
      </c>
      <c r="B500" s="269" t="s">
        <v>862</v>
      </c>
      <c r="C500" s="269" t="s">
        <v>95</v>
      </c>
      <c r="D500" s="271" t="s">
        <v>863</v>
      </c>
      <c r="E500" s="272">
        <v>41058</v>
      </c>
      <c r="F500" s="238"/>
      <c r="G500" s="238"/>
      <c r="H500" s="272">
        <v>40909</v>
      </c>
      <c r="I500" s="272">
        <v>50405</v>
      </c>
      <c r="J500" s="269"/>
      <c r="K500" s="269" t="s">
        <v>2197</v>
      </c>
      <c r="L500" s="273"/>
      <c r="M500" s="238">
        <v>0.56699999999999995</v>
      </c>
      <c r="N500" s="269" t="s">
        <v>2095</v>
      </c>
      <c r="O500" s="269" t="s">
        <v>82</v>
      </c>
      <c r="P500" s="269" t="s">
        <v>2198</v>
      </c>
      <c r="Q500" s="269"/>
      <c r="R500" s="294">
        <v>1010301208</v>
      </c>
      <c r="S500" s="238">
        <v>531</v>
      </c>
      <c r="T500" s="269" t="s">
        <v>266</v>
      </c>
      <c r="U500" s="269">
        <v>300</v>
      </c>
      <c r="V500" s="275">
        <v>300</v>
      </c>
      <c r="W500" s="269">
        <v>0</v>
      </c>
      <c r="X500" s="276">
        <v>27120</v>
      </c>
      <c r="Y500" s="293"/>
      <c r="Z500" s="277">
        <v>115187.32</v>
      </c>
      <c r="AA500" s="277"/>
      <c r="AB500" s="278">
        <v>115187.32</v>
      </c>
      <c r="AC500" s="278">
        <v>115187.32</v>
      </c>
      <c r="AD500" s="278">
        <v>0</v>
      </c>
      <c r="AE500" s="278">
        <v>0</v>
      </c>
      <c r="AF500" s="278">
        <v>383.95773333333335</v>
      </c>
      <c r="AG500" s="278">
        <v>383.95773333333335</v>
      </c>
      <c r="AH500" s="278">
        <v>0</v>
      </c>
      <c r="AI500" s="279">
        <v>383.95773333333335</v>
      </c>
      <c r="AJ500" s="277"/>
      <c r="AK500" s="280" t="e">
        <v>#REF!</v>
      </c>
      <c r="AL500" s="280" t="e">
        <v>#REF!</v>
      </c>
      <c r="AM500" s="281">
        <v>0</v>
      </c>
      <c r="AN500" s="281">
        <v>0</v>
      </c>
      <c r="AO500" s="281">
        <v>0</v>
      </c>
      <c r="AP500" s="282">
        <v>0</v>
      </c>
      <c r="AQ500" s="282">
        <v>0</v>
      </c>
      <c r="AR500" s="282">
        <v>0</v>
      </c>
      <c r="AS500" s="282">
        <v>0</v>
      </c>
      <c r="AT500" s="282">
        <v>0</v>
      </c>
      <c r="AU500" s="282">
        <v>0</v>
      </c>
      <c r="AV500" s="282">
        <v>0</v>
      </c>
      <c r="AW500" s="282">
        <v>0</v>
      </c>
      <c r="AX500" s="282">
        <v>0</v>
      </c>
      <c r="AY500" s="282">
        <v>0</v>
      </c>
      <c r="AZ500" s="282">
        <v>0</v>
      </c>
      <c r="BA500" s="282">
        <v>0</v>
      </c>
      <c r="BB500" s="281">
        <v>0</v>
      </c>
      <c r="BC500" s="281">
        <v>0</v>
      </c>
      <c r="BD500" s="283"/>
      <c r="BE500" s="284">
        <v>0.02</v>
      </c>
      <c r="BF500" s="280">
        <v>0</v>
      </c>
      <c r="BG500" s="285"/>
      <c r="BH500" s="286"/>
      <c r="BI500" s="285"/>
      <c r="BJ500" s="280">
        <v>0</v>
      </c>
      <c r="BK500" s="280">
        <v>0</v>
      </c>
      <c r="BL500" s="283"/>
      <c r="BM500" s="287">
        <v>0</v>
      </c>
      <c r="BN500" s="280">
        <v>0</v>
      </c>
      <c r="BO500" s="280">
        <v>0</v>
      </c>
      <c r="BP500" s="280" t="e">
        <v>#REF!</v>
      </c>
      <c r="BQ500" s="288" t="e">
        <v>#REF!</v>
      </c>
      <c r="BR500" s="289"/>
      <c r="BS500" s="290" t="e">
        <v>#REF!</v>
      </c>
      <c r="BU500" s="291"/>
      <c r="BV500" s="291">
        <v>0</v>
      </c>
      <c r="BW500" s="292">
        <v>0</v>
      </c>
      <c r="BX500" s="238" t="s">
        <v>857</v>
      </c>
      <c r="BY500" s="435">
        <f t="shared" si="14"/>
        <v>1</v>
      </c>
      <c r="BZ500" s="435">
        <v>1</v>
      </c>
      <c r="CA500" s="436">
        <f t="shared" si="15"/>
        <v>0</v>
      </c>
    </row>
    <row r="501" spans="1:79" s="268" customFormat="1" ht="31.5">
      <c r="A501" s="269">
        <v>488</v>
      </c>
      <c r="B501" s="269" t="s">
        <v>862</v>
      </c>
      <c r="C501" s="269" t="s">
        <v>95</v>
      </c>
      <c r="D501" s="271" t="s">
        <v>863</v>
      </c>
      <c r="E501" s="272">
        <v>41058</v>
      </c>
      <c r="F501" s="238"/>
      <c r="G501" s="238"/>
      <c r="H501" s="272">
        <v>40909</v>
      </c>
      <c r="I501" s="272">
        <v>50405</v>
      </c>
      <c r="J501" s="269"/>
      <c r="K501" s="269" t="s">
        <v>2199</v>
      </c>
      <c r="L501" s="273"/>
      <c r="M501" s="238">
        <v>2.4504999999999999</v>
      </c>
      <c r="N501" s="269" t="s">
        <v>2200</v>
      </c>
      <c r="O501" s="269" t="s">
        <v>82</v>
      </c>
      <c r="P501" s="269" t="s">
        <v>2201</v>
      </c>
      <c r="Q501" s="269"/>
      <c r="R501" s="294">
        <v>1010301209</v>
      </c>
      <c r="S501" s="238">
        <v>532</v>
      </c>
      <c r="T501" s="269" t="s">
        <v>131</v>
      </c>
      <c r="U501" s="269">
        <v>361</v>
      </c>
      <c r="V501" s="275">
        <v>361</v>
      </c>
      <c r="W501" s="269">
        <v>0</v>
      </c>
      <c r="X501" s="276">
        <v>26543</v>
      </c>
      <c r="Y501" s="293"/>
      <c r="Z501" s="277">
        <v>204639.19</v>
      </c>
      <c r="AA501" s="277"/>
      <c r="AB501" s="278">
        <v>204639.19</v>
      </c>
      <c r="AC501" s="278">
        <v>204639.19</v>
      </c>
      <c r="AD501" s="278">
        <v>0</v>
      </c>
      <c r="AE501" s="278">
        <v>0</v>
      </c>
      <c r="AF501" s="278">
        <v>566.8675623268698</v>
      </c>
      <c r="AG501" s="278">
        <v>566.8675623268698</v>
      </c>
      <c r="AH501" s="278">
        <v>0</v>
      </c>
      <c r="AI501" s="279">
        <v>566.8675623268698</v>
      </c>
      <c r="AJ501" s="277"/>
      <c r="AK501" s="280" t="e">
        <v>#REF!</v>
      </c>
      <c r="AL501" s="280" t="e">
        <v>#REF!</v>
      </c>
      <c r="AM501" s="281">
        <v>0</v>
      </c>
      <c r="AN501" s="281">
        <v>0</v>
      </c>
      <c r="AO501" s="281">
        <v>0</v>
      </c>
      <c r="AP501" s="282">
        <v>0</v>
      </c>
      <c r="AQ501" s="282">
        <v>0</v>
      </c>
      <c r="AR501" s="282">
        <v>0</v>
      </c>
      <c r="AS501" s="282">
        <v>0</v>
      </c>
      <c r="AT501" s="282">
        <v>0</v>
      </c>
      <c r="AU501" s="282">
        <v>0</v>
      </c>
      <c r="AV501" s="282">
        <v>0</v>
      </c>
      <c r="AW501" s="282">
        <v>0</v>
      </c>
      <c r="AX501" s="282">
        <v>0</v>
      </c>
      <c r="AY501" s="282">
        <v>0</v>
      </c>
      <c r="AZ501" s="282">
        <v>0</v>
      </c>
      <c r="BA501" s="282">
        <v>0</v>
      </c>
      <c r="BB501" s="281">
        <v>0</v>
      </c>
      <c r="BC501" s="281">
        <v>0</v>
      </c>
      <c r="BD501" s="283"/>
      <c r="BE501" s="284">
        <v>0.02</v>
      </c>
      <c r="BF501" s="280">
        <v>0</v>
      </c>
      <c r="BG501" s="285"/>
      <c r="BH501" s="286"/>
      <c r="BI501" s="285"/>
      <c r="BJ501" s="280">
        <v>0</v>
      </c>
      <c r="BK501" s="280">
        <v>0</v>
      </c>
      <c r="BL501" s="283"/>
      <c r="BM501" s="287">
        <v>0</v>
      </c>
      <c r="BN501" s="280">
        <v>0</v>
      </c>
      <c r="BO501" s="280">
        <v>0</v>
      </c>
      <c r="BP501" s="280" t="e">
        <v>#REF!</v>
      </c>
      <c r="BQ501" s="288" t="e">
        <v>#REF!</v>
      </c>
      <c r="BR501" s="289"/>
      <c r="BS501" s="290" t="e">
        <v>#REF!</v>
      </c>
      <c r="BU501" s="291"/>
      <c r="BV501" s="291">
        <v>0</v>
      </c>
      <c r="BW501" s="292">
        <v>0</v>
      </c>
      <c r="BX501" s="238" t="s">
        <v>857</v>
      </c>
      <c r="BY501" s="435">
        <f t="shared" si="14"/>
        <v>1</v>
      </c>
      <c r="BZ501" s="435">
        <v>1</v>
      </c>
      <c r="CA501" s="436">
        <f t="shared" si="15"/>
        <v>0</v>
      </c>
    </row>
    <row r="502" spans="1:79" s="268" customFormat="1" ht="47.25">
      <c r="A502" s="269">
        <v>489</v>
      </c>
      <c r="B502" s="269" t="s">
        <v>862</v>
      </c>
      <c r="C502" s="269" t="s">
        <v>95</v>
      </c>
      <c r="D502" s="271" t="s">
        <v>863</v>
      </c>
      <c r="E502" s="272">
        <v>41058</v>
      </c>
      <c r="F502" s="238"/>
      <c r="G502" s="238"/>
      <c r="H502" s="272">
        <v>40909</v>
      </c>
      <c r="I502" s="272">
        <v>50405</v>
      </c>
      <c r="J502" s="269"/>
      <c r="K502" s="269" t="s">
        <v>2202</v>
      </c>
      <c r="L502" s="273"/>
      <c r="M502" s="238">
        <v>0.80300000000000005</v>
      </c>
      <c r="N502" s="269" t="s">
        <v>2203</v>
      </c>
      <c r="O502" s="269" t="s">
        <v>82</v>
      </c>
      <c r="P502" s="269" t="s">
        <v>2204</v>
      </c>
      <c r="Q502" s="269"/>
      <c r="R502" s="294">
        <v>1010301210</v>
      </c>
      <c r="S502" s="238">
        <v>533</v>
      </c>
      <c r="T502" s="269" t="s">
        <v>266</v>
      </c>
      <c r="U502" s="269">
        <v>300</v>
      </c>
      <c r="V502" s="275">
        <v>300</v>
      </c>
      <c r="W502" s="269">
        <v>0</v>
      </c>
      <c r="X502" s="276">
        <v>27120</v>
      </c>
      <c r="Y502" s="293"/>
      <c r="Z502" s="277">
        <v>271810.83</v>
      </c>
      <c r="AA502" s="277"/>
      <c r="AB502" s="278">
        <v>271810.83</v>
      </c>
      <c r="AC502" s="278">
        <v>271810.83</v>
      </c>
      <c r="AD502" s="278">
        <v>0</v>
      </c>
      <c r="AE502" s="278">
        <v>0</v>
      </c>
      <c r="AF502" s="278">
        <v>906.03610000000003</v>
      </c>
      <c r="AG502" s="278">
        <v>906.03610000000003</v>
      </c>
      <c r="AH502" s="278">
        <v>0</v>
      </c>
      <c r="AI502" s="279">
        <v>906.03610000000003</v>
      </c>
      <c r="AJ502" s="277"/>
      <c r="AK502" s="280" t="e">
        <v>#REF!</v>
      </c>
      <c r="AL502" s="280" t="e">
        <v>#REF!</v>
      </c>
      <c r="AM502" s="281">
        <v>0</v>
      </c>
      <c r="AN502" s="281">
        <v>0</v>
      </c>
      <c r="AO502" s="281">
        <v>0</v>
      </c>
      <c r="AP502" s="282">
        <v>0</v>
      </c>
      <c r="AQ502" s="282">
        <v>0</v>
      </c>
      <c r="AR502" s="282">
        <v>0</v>
      </c>
      <c r="AS502" s="282">
        <v>0</v>
      </c>
      <c r="AT502" s="282">
        <v>0</v>
      </c>
      <c r="AU502" s="282">
        <v>0</v>
      </c>
      <c r="AV502" s="282">
        <v>0</v>
      </c>
      <c r="AW502" s="282">
        <v>0</v>
      </c>
      <c r="AX502" s="282">
        <v>0</v>
      </c>
      <c r="AY502" s="282">
        <v>0</v>
      </c>
      <c r="AZ502" s="282">
        <v>0</v>
      </c>
      <c r="BA502" s="282">
        <v>0</v>
      </c>
      <c r="BB502" s="281">
        <v>0</v>
      </c>
      <c r="BC502" s="281">
        <v>0</v>
      </c>
      <c r="BD502" s="283"/>
      <c r="BE502" s="284">
        <v>0.02</v>
      </c>
      <c r="BF502" s="280">
        <v>0</v>
      </c>
      <c r="BG502" s="285"/>
      <c r="BH502" s="286"/>
      <c r="BI502" s="285"/>
      <c r="BJ502" s="280">
        <v>0</v>
      </c>
      <c r="BK502" s="280">
        <v>0</v>
      </c>
      <c r="BL502" s="283"/>
      <c r="BM502" s="287">
        <v>0</v>
      </c>
      <c r="BN502" s="280">
        <v>0</v>
      </c>
      <c r="BO502" s="280">
        <v>0</v>
      </c>
      <c r="BP502" s="280" t="e">
        <v>#REF!</v>
      </c>
      <c r="BQ502" s="288" t="e">
        <v>#REF!</v>
      </c>
      <c r="BR502" s="289"/>
      <c r="BS502" s="290" t="e">
        <v>#REF!</v>
      </c>
      <c r="BU502" s="291"/>
      <c r="BV502" s="291">
        <v>0</v>
      </c>
      <c r="BW502" s="292">
        <v>0</v>
      </c>
      <c r="BX502" s="238" t="s">
        <v>857</v>
      </c>
      <c r="BY502" s="435">
        <f t="shared" si="14"/>
        <v>1</v>
      </c>
      <c r="BZ502" s="435">
        <v>1</v>
      </c>
      <c r="CA502" s="436">
        <f t="shared" si="15"/>
        <v>0</v>
      </c>
    </row>
    <row r="503" spans="1:79" s="268" customFormat="1" ht="47.25">
      <c r="A503" s="269">
        <v>490</v>
      </c>
      <c r="B503" s="269" t="s">
        <v>862</v>
      </c>
      <c r="C503" s="269" t="s">
        <v>95</v>
      </c>
      <c r="D503" s="271" t="s">
        <v>863</v>
      </c>
      <c r="E503" s="272">
        <v>41058</v>
      </c>
      <c r="F503" s="238"/>
      <c r="G503" s="238"/>
      <c r="H503" s="272">
        <v>40909</v>
      </c>
      <c r="I503" s="272">
        <v>50405</v>
      </c>
      <c r="J503" s="269"/>
      <c r="K503" s="269" t="s">
        <v>2205</v>
      </c>
      <c r="L503" s="273"/>
      <c r="M503" s="238">
        <v>0.82599999999999996</v>
      </c>
      <c r="N503" s="269" t="s">
        <v>2065</v>
      </c>
      <c r="O503" s="269" t="s">
        <v>82</v>
      </c>
      <c r="P503" s="269" t="s">
        <v>2066</v>
      </c>
      <c r="Q503" s="269"/>
      <c r="R503" s="294">
        <v>1010301211</v>
      </c>
      <c r="S503" s="238">
        <v>534</v>
      </c>
      <c r="T503" s="269" t="s">
        <v>266</v>
      </c>
      <c r="U503" s="269">
        <v>300</v>
      </c>
      <c r="V503" s="275">
        <v>300</v>
      </c>
      <c r="W503" s="269">
        <v>0</v>
      </c>
      <c r="X503" s="276">
        <v>27120</v>
      </c>
      <c r="Y503" s="293"/>
      <c r="Z503" s="277">
        <v>169711.88</v>
      </c>
      <c r="AA503" s="277"/>
      <c r="AB503" s="278">
        <v>169711.88</v>
      </c>
      <c r="AC503" s="278">
        <v>169711.88</v>
      </c>
      <c r="AD503" s="278">
        <v>0</v>
      </c>
      <c r="AE503" s="278">
        <v>0</v>
      </c>
      <c r="AF503" s="278">
        <v>565.70626666666669</v>
      </c>
      <c r="AG503" s="278">
        <v>565.70626666666669</v>
      </c>
      <c r="AH503" s="278">
        <v>0</v>
      </c>
      <c r="AI503" s="279">
        <v>565.70626666666669</v>
      </c>
      <c r="AJ503" s="277"/>
      <c r="AK503" s="280" t="e">
        <v>#REF!</v>
      </c>
      <c r="AL503" s="280" t="e">
        <v>#REF!</v>
      </c>
      <c r="AM503" s="281">
        <v>0</v>
      </c>
      <c r="AN503" s="281">
        <v>0</v>
      </c>
      <c r="AO503" s="281">
        <v>0</v>
      </c>
      <c r="AP503" s="282">
        <v>0</v>
      </c>
      <c r="AQ503" s="282">
        <v>0</v>
      </c>
      <c r="AR503" s="282">
        <v>0</v>
      </c>
      <c r="AS503" s="282">
        <v>0</v>
      </c>
      <c r="AT503" s="282">
        <v>0</v>
      </c>
      <c r="AU503" s="282">
        <v>0</v>
      </c>
      <c r="AV503" s="282">
        <v>0</v>
      </c>
      <c r="AW503" s="282">
        <v>0</v>
      </c>
      <c r="AX503" s="282">
        <v>0</v>
      </c>
      <c r="AY503" s="282">
        <v>0</v>
      </c>
      <c r="AZ503" s="282">
        <v>0</v>
      </c>
      <c r="BA503" s="282">
        <v>0</v>
      </c>
      <c r="BB503" s="281">
        <v>0</v>
      </c>
      <c r="BC503" s="281">
        <v>0</v>
      </c>
      <c r="BD503" s="283"/>
      <c r="BE503" s="284">
        <v>0.02</v>
      </c>
      <c r="BF503" s="280">
        <v>0</v>
      </c>
      <c r="BG503" s="285"/>
      <c r="BH503" s="286"/>
      <c r="BI503" s="285"/>
      <c r="BJ503" s="280">
        <v>0</v>
      </c>
      <c r="BK503" s="280">
        <v>0</v>
      </c>
      <c r="BL503" s="283"/>
      <c r="BM503" s="287">
        <v>0</v>
      </c>
      <c r="BN503" s="280">
        <v>0</v>
      </c>
      <c r="BO503" s="280">
        <v>0</v>
      </c>
      <c r="BP503" s="280" t="e">
        <v>#REF!</v>
      </c>
      <c r="BQ503" s="288" t="e">
        <v>#REF!</v>
      </c>
      <c r="BR503" s="289"/>
      <c r="BS503" s="290" t="e">
        <v>#REF!</v>
      </c>
      <c r="BU503" s="291"/>
      <c r="BV503" s="291">
        <v>0</v>
      </c>
      <c r="BW503" s="292">
        <v>0</v>
      </c>
      <c r="BX503" s="238" t="s">
        <v>857</v>
      </c>
      <c r="BY503" s="435">
        <f t="shared" si="14"/>
        <v>1</v>
      </c>
      <c r="BZ503" s="435">
        <v>1</v>
      </c>
      <c r="CA503" s="436">
        <f t="shared" si="15"/>
        <v>0</v>
      </c>
    </row>
    <row r="504" spans="1:79" s="268" customFormat="1" ht="31.5">
      <c r="A504" s="269">
        <v>491</v>
      </c>
      <c r="B504" s="269" t="s">
        <v>862</v>
      </c>
      <c r="C504" s="269" t="s">
        <v>95</v>
      </c>
      <c r="D504" s="271" t="s">
        <v>863</v>
      </c>
      <c r="E504" s="272">
        <v>41058</v>
      </c>
      <c r="F504" s="238"/>
      <c r="G504" s="238"/>
      <c r="H504" s="272">
        <v>40909</v>
      </c>
      <c r="I504" s="272">
        <v>50405</v>
      </c>
      <c r="J504" s="269"/>
      <c r="K504" s="269" t="s">
        <v>2206</v>
      </c>
      <c r="L504" s="273"/>
      <c r="M504" s="238">
        <v>0.46600000000000003</v>
      </c>
      <c r="N504" s="269" t="s">
        <v>2207</v>
      </c>
      <c r="O504" s="269" t="s">
        <v>82</v>
      </c>
      <c r="P504" s="269" t="s">
        <v>2208</v>
      </c>
      <c r="Q504" s="269"/>
      <c r="R504" s="294">
        <v>1010301212</v>
      </c>
      <c r="S504" s="238">
        <v>535</v>
      </c>
      <c r="T504" s="269" t="s">
        <v>131</v>
      </c>
      <c r="U504" s="269">
        <v>361</v>
      </c>
      <c r="V504" s="275">
        <v>361</v>
      </c>
      <c r="W504" s="269">
        <v>0</v>
      </c>
      <c r="X504" s="276">
        <v>26299</v>
      </c>
      <c r="Y504" s="293"/>
      <c r="Z504" s="277">
        <v>30479.21</v>
      </c>
      <c r="AA504" s="277"/>
      <c r="AB504" s="278">
        <v>30479.21</v>
      </c>
      <c r="AC504" s="278">
        <v>30479.21</v>
      </c>
      <c r="AD504" s="278">
        <v>0</v>
      </c>
      <c r="AE504" s="278">
        <v>0</v>
      </c>
      <c r="AF504" s="278">
        <v>84.429944598337954</v>
      </c>
      <c r="AG504" s="278">
        <v>84.429944598337954</v>
      </c>
      <c r="AH504" s="278">
        <v>0</v>
      </c>
      <c r="AI504" s="279">
        <v>84.429944598337954</v>
      </c>
      <c r="AJ504" s="277"/>
      <c r="AK504" s="280" t="e">
        <v>#REF!</v>
      </c>
      <c r="AL504" s="280" t="e">
        <v>#REF!</v>
      </c>
      <c r="AM504" s="281">
        <v>0</v>
      </c>
      <c r="AN504" s="281">
        <v>0</v>
      </c>
      <c r="AO504" s="281">
        <v>0</v>
      </c>
      <c r="AP504" s="282">
        <v>0</v>
      </c>
      <c r="AQ504" s="282">
        <v>0</v>
      </c>
      <c r="AR504" s="282">
        <v>0</v>
      </c>
      <c r="AS504" s="282">
        <v>0</v>
      </c>
      <c r="AT504" s="282">
        <v>0</v>
      </c>
      <c r="AU504" s="282">
        <v>0</v>
      </c>
      <c r="AV504" s="282">
        <v>0</v>
      </c>
      <c r="AW504" s="282">
        <v>0</v>
      </c>
      <c r="AX504" s="282">
        <v>0</v>
      </c>
      <c r="AY504" s="282">
        <v>0</v>
      </c>
      <c r="AZ504" s="282">
        <v>0</v>
      </c>
      <c r="BA504" s="282">
        <v>0</v>
      </c>
      <c r="BB504" s="281">
        <v>0</v>
      </c>
      <c r="BC504" s="281">
        <v>0</v>
      </c>
      <c r="BD504" s="283"/>
      <c r="BE504" s="284">
        <v>0.02</v>
      </c>
      <c r="BF504" s="280">
        <v>0</v>
      </c>
      <c r="BG504" s="285"/>
      <c r="BH504" s="286"/>
      <c r="BI504" s="285"/>
      <c r="BJ504" s="280">
        <v>0</v>
      </c>
      <c r="BK504" s="280">
        <v>0</v>
      </c>
      <c r="BL504" s="283"/>
      <c r="BM504" s="287">
        <v>0</v>
      </c>
      <c r="BN504" s="280">
        <v>0</v>
      </c>
      <c r="BO504" s="280">
        <v>0</v>
      </c>
      <c r="BP504" s="280" t="e">
        <v>#REF!</v>
      </c>
      <c r="BQ504" s="288" t="e">
        <v>#REF!</v>
      </c>
      <c r="BR504" s="289"/>
      <c r="BS504" s="290" t="e">
        <v>#REF!</v>
      </c>
      <c r="BU504" s="291"/>
      <c r="BV504" s="291">
        <v>0</v>
      </c>
      <c r="BW504" s="292">
        <v>0</v>
      </c>
      <c r="BX504" s="238" t="s">
        <v>857</v>
      </c>
      <c r="BY504" s="435">
        <f t="shared" si="14"/>
        <v>1</v>
      </c>
      <c r="BZ504" s="435">
        <v>1</v>
      </c>
      <c r="CA504" s="436">
        <f t="shared" si="15"/>
        <v>0</v>
      </c>
    </row>
    <row r="505" spans="1:79" s="268" customFormat="1" ht="47.25">
      <c r="A505" s="269">
        <v>492</v>
      </c>
      <c r="B505" s="269" t="s">
        <v>862</v>
      </c>
      <c r="C505" s="269" t="s">
        <v>95</v>
      </c>
      <c r="D505" s="271" t="s">
        <v>863</v>
      </c>
      <c r="E505" s="272">
        <v>41058</v>
      </c>
      <c r="F505" s="238"/>
      <c r="G505" s="238"/>
      <c r="H505" s="272">
        <v>40909</v>
      </c>
      <c r="I505" s="272">
        <v>50405</v>
      </c>
      <c r="J505" s="269"/>
      <c r="K505" s="269" t="s">
        <v>2209</v>
      </c>
      <c r="L505" s="273"/>
      <c r="M505" s="238">
        <v>1.0980000000000001</v>
      </c>
      <c r="N505" s="269" t="s">
        <v>1797</v>
      </c>
      <c r="O505" s="269" t="s">
        <v>82</v>
      </c>
      <c r="P505" s="269" t="s">
        <v>1798</v>
      </c>
      <c r="Q505" s="269"/>
      <c r="R505" s="294">
        <v>1010301213</v>
      </c>
      <c r="S505" s="238">
        <v>536</v>
      </c>
      <c r="T505" s="269" t="s">
        <v>266</v>
      </c>
      <c r="U505" s="269">
        <v>300</v>
      </c>
      <c r="V505" s="275">
        <v>300</v>
      </c>
      <c r="W505" s="269">
        <v>0</v>
      </c>
      <c r="X505" s="276">
        <v>27120</v>
      </c>
      <c r="Y505" s="293"/>
      <c r="Z505" s="277">
        <v>57635.58</v>
      </c>
      <c r="AA505" s="277"/>
      <c r="AB505" s="278">
        <v>57635.58</v>
      </c>
      <c r="AC505" s="278">
        <v>57635.58</v>
      </c>
      <c r="AD505" s="278">
        <v>0</v>
      </c>
      <c r="AE505" s="278">
        <v>0</v>
      </c>
      <c r="AF505" s="278">
        <v>192.11860000000001</v>
      </c>
      <c r="AG505" s="278">
        <v>192.11860000000001</v>
      </c>
      <c r="AH505" s="278">
        <v>0</v>
      </c>
      <c r="AI505" s="279">
        <v>192.11860000000001</v>
      </c>
      <c r="AJ505" s="277"/>
      <c r="AK505" s="280" t="e">
        <v>#REF!</v>
      </c>
      <c r="AL505" s="280" t="e">
        <v>#REF!</v>
      </c>
      <c r="AM505" s="281">
        <v>0</v>
      </c>
      <c r="AN505" s="281">
        <v>0</v>
      </c>
      <c r="AO505" s="281">
        <v>0</v>
      </c>
      <c r="AP505" s="282">
        <v>0</v>
      </c>
      <c r="AQ505" s="282">
        <v>0</v>
      </c>
      <c r="AR505" s="282">
        <v>0</v>
      </c>
      <c r="AS505" s="282">
        <v>0</v>
      </c>
      <c r="AT505" s="282">
        <v>0</v>
      </c>
      <c r="AU505" s="282">
        <v>0</v>
      </c>
      <c r="AV505" s="282">
        <v>0</v>
      </c>
      <c r="AW505" s="282">
        <v>0</v>
      </c>
      <c r="AX505" s="282">
        <v>0</v>
      </c>
      <c r="AY505" s="282">
        <v>0</v>
      </c>
      <c r="AZ505" s="282">
        <v>0</v>
      </c>
      <c r="BA505" s="282">
        <v>0</v>
      </c>
      <c r="BB505" s="281">
        <v>0</v>
      </c>
      <c r="BC505" s="281">
        <v>0</v>
      </c>
      <c r="BD505" s="283"/>
      <c r="BE505" s="284">
        <v>0.02</v>
      </c>
      <c r="BF505" s="280">
        <v>0</v>
      </c>
      <c r="BG505" s="285"/>
      <c r="BH505" s="286"/>
      <c r="BI505" s="285"/>
      <c r="BJ505" s="280">
        <v>0</v>
      </c>
      <c r="BK505" s="280">
        <v>0</v>
      </c>
      <c r="BL505" s="283"/>
      <c r="BM505" s="287">
        <v>0</v>
      </c>
      <c r="BN505" s="280">
        <v>0</v>
      </c>
      <c r="BO505" s="280">
        <v>0</v>
      </c>
      <c r="BP505" s="280" t="e">
        <v>#REF!</v>
      </c>
      <c r="BQ505" s="288" t="e">
        <v>#REF!</v>
      </c>
      <c r="BR505" s="289"/>
      <c r="BS505" s="290" t="e">
        <v>#REF!</v>
      </c>
      <c r="BU505" s="291"/>
      <c r="BV505" s="291">
        <v>0</v>
      </c>
      <c r="BW505" s="292">
        <v>0</v>
      </c>
      <c r="BX505" s="238" t="s">
        <v>857</v>
      </c>
      <c r="BY505" s="435">
        <f t="shared" si="14"/>
        <v>1</v>
      </c>
      <c r="BZ505" s="435">
        <v>1</v>
      </c>
      <c r="CA505" s="436">
        <f t="shared" si="15"/>
        <v>0</v>
      </c>
    </row>
    <row r="506" spans="1:79" s="268" customFormat="1" ht="47.25">
      <c r="A506" s="269">
        <v>493</v>
      </c>
      <c r="B506" s="269" t="s">
        <v>862</v>
      </c>
      <c r="C506" s="269" t="s">
        <v>95</v>
      </c>
      <c r="D506" s="271" t="s">
        <v>863</v>
      </c>
      <c r="E506" s="272">
        <v>41058</v>
      </c>
      <c r="F506" s="238"/>
      <c r="G506" s="238"/>
      <c r="H506" s="272">
        <v>40909</v>
      </c>
      <c r="I506" s="272">
        <v>50405</v>
      </c>
      <c r="J506" s="269"/>
      <c r="K506" s="269" t="s">
        <v>2210</v>
      </c>
      <c r="L506" s="273"/>
      <c r="M506" s="238">
        <v>4.3999999999999997E-2</v>
      </c>
      <c r="N506" s="269" t="s">
        <v>2211</v>
      </c>
      <c r="O506" s="269" t="s">
        <v>82</v>
      </c>
      <c r="P506" s="269" t="s">
        <v>2212</v>
      </c>
      <c r="Q506" s="269"/>
      <c r="R506" s="294">
        <v>1010301214</v>
      </c>
      <c r="S506" s="238">
        <v>537</v>
      </c>
      <c r="T506" s="269" t="s">
        <v>266</v>
      </c>
      <c r="U506" s="269">
        <v>300</v>
      </c>
      <c r="V506" s="275">
        <v>300</v>
      </c>
      <c r="W506" s="269">
        <v>0</v>
      </c>
      <c r="X506" s="276">
        <v>38657</v>
      </c>
      <c r="Y506" s="293"/>
      <c r="Z506" s="277">
        <v>808856.88</v>
      </c>
      <c r="AA506" s="277"/>
      <c r="AB506" s="278">
        <v>808856.88</v>
      </c>
      <c r="AC506" s="278">
        <v>450556.91080000007</v>
      </c>
      <c r="AD506" s="278">
        <v>358299.96919999993</v>
      </c>
      <c r="AE506" s="278">
        <v>325945.6939999999</v>
      </c>
      <c r="AF506" s="278">
        <v>2696.1896000000002</v>
      </c>
      <c r="AG506" s="278">
        <v>2696.1896000000002</v>
      </c>
      <c r="AH506" s="278">
        <v>0</v>
      </c>
      <c r="AI506" s="279">
        <v>2696.1896000000002</v>
      </c>
      <c r="AJ506" s="277"/>
      <c r="AK506" s="280" t="e">
        <v>#REF!</v>
      </c>
      <c r="AL506" s="280" t="e">
        <v>#REF!</v>
      </c>
      <c r="AM506" s="281">
        <v>32354.275200000004</v>
      </c>
      <c r="AN506" s="281">
        <v>32354.275200000004</v>
      </c>
      <c r="AO506" s="281">
        <v>358299.96919999993</v>
      </c>
      <c r="AP506" s="282">
        <v>355603.77959999995</v>
      </c>
      <c r="AQ506" s="282">
        <v>352907.58999999997</v>
      </c>
      <c r="AR506" s="282">
        <v>350211.40039999998</v>
      </c>
      <c r="AS506" s="282">
        <v>347515.2108</v>
      </c>
      <c r="AT506" s="282">
        <v>344819.02120000002</v>
      </c>
      <c r="AU506" s="282">
        <v>342122.83160000003</v>
      </c>
      <c r="AV506" s="282">
        <v>339426.64200000005</v>
      </c>
      <c r="AW506" s="282">
        <v>336730.45240000007</v>
      </c>
      <c r="AX506" s="282">
        <v>334034.26280000008</v>
      </c>
      <c r="AY506" s="282">
        <v>331338.0732000001</v>
      </c>
      <c r="AZ506" s="282">
        <v>328641.88360000012</v>
      </c>
      <c r="BA506" s="282">
        <v>325945.69400000013</v>
      </c>
      <c r="BB506" s="281">
        <v>342122.83160000009</v>
      </c>
      <c r="BC506" s="281">
        <v>342122.83159999992</v>
      </c>
      <c r="BD506" s="283"/>
      <c r="BE506" s="284">
        <v>0.02</v>
      </c>
      <c r="BF506" s="280">
        <v>0</v>
      </c>
      <c r="BG506" s="285"/>
      <c r="BH506" s="286"/>
      <c r="BI506" s="285"/>
      <c r="BJ506" s="280">
        <v>0</v>
      </c>
      <c r="BK506" s="280">
        <v>0</v>
      </c>
      <c r="BL506" s="283"/>
      <c r="BM506" s="287">
        <v>0</v>
      </c>
      <c r="BN506" s="280">
        <v>0</v>
      </c>
      <c r="BO506" s="280">
        <v>0</v>
      </c>
      <c r="BP506" s="280" t="e">
        <v>#REF!</v>
      </c>
      <c r="BQ506" s="288" t="e">
        <v>#REF!</v>
      </c>
      <c r="BR506" s="289"/>
      <c r="BS506" s="290" t="e">
        <v>#REF!</v>
      </c>
      <c r="BU506" s="291">
        <v>32354.28</v>
      </c>
      <c r="BV506" s="291">
        <v>4.7999999951571226E-3</v>
      </c>
      <c r="BW506" s="292">
        <v>0</v>
      </c>
      <c r="BX506" s="238" t="s">
        <v>857</v>
      </c>
      <c r="BY506" s="435">
        <f t="shared" si="14"/>
        <v>0.55702921238674519</v>
      </c>
      <c r="BZ506" s="435">
        <v>0.59702921238674522</v>
      </c>
      <c r="CA506" s="436">
        <f t="shared" si="15"/>
        <v>4.0000000000000036E-2</v>
      </c>
    </row>
    <row r="507" spans="1:79" s="268" customFormat="1" ht="47.25">
      <c r="A507" s="269">
        <v>494</v>
      </c>
      <c r="B507" s="269" t="s">
        <v>862</v>
      </c>
      <c r="C507" s="269" t="s">
        <v>95</v>
      </c>
      <c r="D507" s="271" t="s">
        <v>863</v>
      </c>
      <c r="E507" s="272">
        <v>41058</v>
      </c>
      <c r="F507" s="238"/>
      <c r="G507" s="238"/>
      <c r="H507" s="272">
        <v>40909</v>
      </c>
      <c r="I507" s="272">
        <v>50405</v>
      </c>
      <c r="J507" s="269"/>
      <c r="K507" s="269" t="s">
        <v>2213</v>
      </c>
      <c r="L507" s="273"/>
      <c r="M507" s="238">
        <v>1.071</v>
      </c>
      <c r="N507" s="269" t="s">
        <v>2214</v>
      </c>
      <c r="O507" s="269" t="s">
        <v>82</v>
      </c>
      <c r="P507" s="269" t="s">
        <v>2215</v>
      </c>
      <c r="Q507" s="269"/>
      <c r="R507" s="294">
        <v>1010301215</v>
      </c>
      <c r="S507" s="238">
        <v>538</v>
      </c>
      <c r="T507" s="269" t="s">
        <v>87</v>
      </c>
      <c r="U507" s="269">
        <v>240</v>
      </c>
      <c r="V507" s="275">
        <v>240</v>
      </c>
      <c r="W507" s="269">
        <v>0</v>
      </c>
      <c r="X507" s="276">
        <v>27120</v>
      </c>
      <c r="Y507" s="293"/>
      <c r="Z507" s="277">
        <v>43589.64</v>
      </c>
      <c r="AA507" s="277"/>
      <c r="AB507" s="278">
        <v>43589.64</v>
      </c>
      <c r="AC507" s="278">
        <v>43589.64</v>
      </c>
      <c r="AD507" s="278">
        <v>0</v>
      </c>
      <c r="AE507" s="278">
        <v>0</v>
      </c>
      <c r="AF507" s="278">
        <v>181.62350000000001</v>
      </c>
      <c r="AG507" s="278">
        <v>181.62350000000001</v>
      </c>
      <c r="AH507" s="278">
        <v>0</v>
      </c>
      <c r="AI507" s="279">
        <v>181.62350000000001</v>
      </c>
      <c r="AJ507" s="277"/>
      <c r="AK507" s="280" t="e">
        <v>#REF!</v>
      </c>
      <c r="AL507" s="280" t="e">
        <v>#REF!</v>
      </c>
      <c r="AM507" s="281">
        <v>0</v>
      </c>
      <c r="AN507" s="281">
        <v>0</v>
      </c>
      <c r="AO507" s="281">
        <v>0</v>
      </c>
      <c r="AP507" s="282">
        <v>0</v>
      </c>
      <c r="AQ507" s="282">
        <v>0</v>
      </c>
      <c r="AR507" s="282">
        <v>0</v>
      </c>
      <c r="AS507" s="282">
        <v>0</v>
      </c>
      <c r="AT507" s="282">
        <v>0</v>
      </c>
      <c r="AU507" s="282">
        <v>0</v>
      </c>
      <c r="AV507" s="282">
        <v>0</v>
      </c>
      <c r="AW507" s="282">
        <v>0</v>
      </c>
      <c r="AX507" s="282">
        <v>0</v>
      </c>
      <c r="AY507" s="282">
        <v>0</v>
      </c>
      <c r="AZ507" s="282">
        <v>0</v>
      </c>
      <c r="BA507" s="282">
        <v>0</v>
      </c>
      <c r="BB507" s="281">
        <v>0</v>
      </c>
      <c r="BC507" s="281">
        <v>0</v>
      </c>
      <c r="BD507" s="283"/>
      <c r="BE507" s="284">
        <v>0.02</v>
      </c>
      <c r="BF507" s="280">
        <v>0</v>
      </c>
      <c r="BG507" s="285"/>
      <c r="BH507" s="286"/>
      <c r="BI507" s="285"/>
      <c r="BJ507" s="280">
        <v>0</v>
      </c>
      <c r="BK507" s="280">
        <v>0</v>
      </c>
      <c r="BL507" s="283"/>
      <c r="BM507" s="287">
        <v>0</v>
      </c>
      <c r="BN507" s="280">
        <v>0</v>
      </c>
      <c r="BO507" s="280">
        <v>0</v>
      </c>
      <c r="BP507" s="280" t="e">
        <v>#REF!</v>
      </c>
      <c r="BQ507" s="288" t="e">
        <v>#REF!</v>
      </c>
      <c r="BR507" s="289"/>
      <c r="BS507" s="290" t="e">
        <v>#REF!</v>
      </c>
      <c r="BU507" s="291"/>
      <c r="BV507" s="291">
        <v>0</v>
      </c>
      <c r="BW507" s="292">
        <v>0</v>
      </c>
      <c r="BX507" s="238" t="s">
        <v>857</v>
      </c>
      <c r="BY507" s="435">
        <f t="shared" si="14"/>
        <v>1</v>
      </c>
      <c r="BZ507" s="435">
        <v>1</v>
      </c>
      <c r="CA507" s="436">
        <f t="shared" si="15"/>
        <v>0</v>
      </c>
    </row>
    <row r="508" spans="1:79" s="268" customFormat="1" ht="47.25">
      <c r="A508" s="269">
        <v>495</v>
      </c>
      <c r="B508" s="269" t="s">
        <v>862</v>
      </c>
      <c r="C508" s="269" t="s">
        <v>95</v>
      </c>
      <c r="D508" s="271" t="s">
        <v>863</v>
      </c>
      <c r="E508" s="272">
        <v>41058</v>
      </c>
      <c r="F508" s="238"/>
      <c r="G508" s="238"/>
      <c r="H508" s="272">
        <v>40909</v>
      </c>
      <c r="I508" s="272">
        <v>50405</v>
      </c>
      <c r="J508" s="269"/>
      <c r="K508" s="269" t="s">
        <v>2216</v>
      </c>
      <c r="L508" s="273"/>
      <c r="M508" s="238">
        <v>4.2679999999999998</v>
      </c>
      <c r="N508" s="269" t="s">
        <v>1982</v>
      </c>
      <c r="O508" s="269" t="s">
        <v>82</v>
      </c>
      <c r="P508" s="269" t="s">
        <v>1983</v>
      </c>
      <c r="Q508" s="269"/>
      <c r="R508" s="294">
        <v>1010301216</v>
      </c>
      <c r="S508" s="238">
        <v>539</v>
      </c>
      <c r="T508" s="269" t="s">
        <v>266</v>
      </c>
      <c r="U508" s="269">
        <v>300</v>
      </c>
      <c r="V508" s="275">
        <v>300</v>
      </c>
      <c r="W508" s="269">
        <v>0</v>
      </c>
      <c r="X508" s="276">
        <v>26330</v>
      </c>
      <c r="Y508" s="293"/>
      <c r="Z508" s="277">
        <v>698100.55</v>
      </c>
      <c r="AA508" s="277"/>
      <c r="AB508" s="278">
        <v>698100.55</v>
      </c>
      <c r="AC508" s="278">
        <v>698100.55</v>
      </c>
      <c r="AD508" s="278">
        <v>0</v>
      </c>
      <c r="AE508" s="278">
        <v>0</v>
      </c>
      <c r="AF508" s="278">
        <v>2327.0018333333337</v>
      </c>
      <c r="AG508" s="278">
        <v>2327.0018333333337</v>
      </c>
      <c r="AH508" s="278">
        <v>0</v>
      </c>
      <c r="AI508" s="279">
        <v>2327.0018333333337</v>
      </c>
      <c r="AJ508" s="277"/>
      <c r="AK508" s="280" t="e">
        <v>#REF!</v>
      </c>
      <c r="AL508" s="280" t="e">
        <v>#REF!</v>
      </c>
      <c r="AM508" s="281">
        <v>0</v>
      </c>
      <c r="AN508" s="281">
        <v>0</v>
      </c>
      <c r="AO508" s="281">
        <v>0</v>
      </c>
      <c r="AP508" s="282">
        <v>0</v>
      </c>
      <c r="AQ508" s="282">
        <v>0</v>
      </c>
      <c r="AR508" s="282">
        <v>0</v>
      </c>
      <c r="AS508" s="282">
        <v>0</v>
      </c>
      <c r="AT508" s="282">
        <v>0</v>
      </c>
      <c r="AU508" s="282">
        <v>0</v>
      </c>
      <c r="AV508" s="282">
        <v>0</v>
      </c>
      <c r="AW508" s="282">
        <v>0</v>
      </c>
      <c r="AX508" s="282">
        <v>0</v>
      </c>
      <c r="AY508" s="282">
        <v>0</v>
      </c>
      <c r="AZ508" s="282">
        <v>0</v>
      </c>
      <c r="BA508" s="282">
        <v>0</v>
      </c>
      <c r="BB508" s="281">
        <v>0</v>
      </c>
      <c r="BC508" s="281">
        <v>0</v>
      </c>
      <c r="BD508" s="283"/>
      <c r="BE508" s="284">
        <v>0.02</v>
      </c>
      <c r="BF508" s="280">
        <v>0</v>
      </c>
      <c r="BG508" s="285"/>
      <c r="BH508" s="286"/>
      <c r="BI508" s="285"/>
      <c r="BJ508" s="280">
        <v>0</v>
      </c>
      <c r="BK508" s="280">
        <v>0</v>
      </c>
      <c r="BL508" s="283"/>
      <c r="BM508" s="287">
        <v>0</v>
      </c>
      <c r="BN508" s="280">
        <v>0</v>
      </c>
      <c r="BO508" s="280">
        <v>0</v>
      </c>
      <c r="BP508" s="280" t="e">
        <v>#REF!</v>
      </c>
      <c r="BQ508" s="288" t="e">
        <v>#REF!</v>
      </c>
      <c r="BR508" s="289"/>
      <c r="BS508" s="290" t="e">
        <v>#REF!</v>
      </c>
      <c r="BU508" s="291"/>
      <c r="BV508" s="291">
        <v>0</v>
      </c>
      <c r="BW508" s="292">
        <v>0</v>
      </c>
      <c r="BX508" s="238" t="s">
        <v>857</v>
      </c>
      <c r="BY508" s="435">
        <f t="shared" si="14"/>
        <v>1</v>
      </c>
      <c r="BZ508" s="435">
        <v>1</v>
      </c>
      <c r="CA508" s="436">
        <f t="shared" si="15"/>
        <v>0</v>
      </c>
    </row>
    <row r="509" spans="1:79" s="268" customFormat="1" ht="47.25">
      <c r="A509" s="269">
        <v>496</v>
      </c>
      <c r="B509" s="269" t="s">
        <v>862</v>
      </c>
      <c r="C509" s="269" t="s">
        <v>95</v>
      </c>
      <c r="D509" s="271" t="s">
        <v>863</v>
      </c>
      <c r="E509" s="272">
        <v>41058</v>
      </c>
      <c r="F509" s="238"/>
      <c r="G509" s="238"/>
      <c r="H509" s="272">
        <v>40909</v>
      </c>
      <c r="I509" s="272">
        <v>50405</v>
      </c>
      <c r="J509" s="269"/>
      <c r="K509" s="269" t="s">
        <v>2217</v>
      </c>
      <c r="L509" s="273"/>
      <c r="M509" s="238">
        <v>2.1815000000000002</v>
      </c>
      <c r="N509" s="269" t="s">
        <v>1972</v>
      </c>
      <c r="O509" s="269" t="s">
        <v>82</v>
      </c>
      <c r="P509" s="269" t="s">
        <v>1973</v>
      </c>
      <c r="Q509" s="269"/>
      <c r="R509" s="294">
        <v>1010301217</v>
      </c>
      <c r="S509" s="238">
        <v>540</v>
      </c>
      <c r="T509" s="269" t="s">
        <v>266</v>
      </c>
      <c r="U509" s="269">
        <v>300</v>
      </c>
      <c r="V509" s="275">
        <v>300</v>
      </c>
      <c r="W509" s="269">
        <v>0</v>
      </c>
      <c r="X509" s="276">
        <v>27120</v>
      </c>
      <c r="Y509" s="293"/>
      <c r="Z509" s="277">
        <v>1104364.98</v>
      </c>
      <c r="AA509" s="277"/>
      <c r="AB509" s="278">
        <v>1104364.98</v>
      </c>
      <c r="AC509" s="278">
        <v>1104364.98</v>
      </c>
      <c r="AD509" s="278">
        <v>0</v>
      </c>
      <c r="AE509" s="278">
        <v>0</v>
      </c>
      <c r="AF509" s="278">
        <v>3681.2165999999997</v>
      </c>
      <c r="AG509" s="278">
        <v>3681.2165999999997</v>
      </c>
      <c r="AH509" s="278">
        <v>0</v>
      </c>
      <c r="AI509" s="279">
        <v>3681.2165999999997</v>
      </c>
      <c r="AJ509" s="277"/>
      <c r="AK509" s="280" t="e">
        <v>#REF!</v>
      </c>
      <c r="AL509" s="280" t="e">
        <v>#REF!</v>
      </c>
      <c r="AM509" s="281">
        <v>0</v>
      </c>
      <c r="AN509" s="281">
        <v>0</v>
      </c>
      <c r="AO509" s="281">
        <v>0</v>
      </c>
      <c r="AP509" s="282">
        <v>0</v>
      </c>
      <c r="AQ509" s="282">
        <v>0</v>
      </c>
      <c r="AR509" s="282">
        <v>0</v>
      </c>
      <c r="AS509" s="282">
        <v>0</v>
      </c>
      <c r="AT509" s="282">
        <v>0</v>
      </c>
      <c r="AU509" s="282">
        <v>0</v>
      </c>
      <c r="AV509" s="282">
        <v>0</v>
      </c>
      <c r="AW509" s="282">
        <v>0</v>
      </c>
      <c r="AX509" s="282">
        <v>0</v>
      </c>
      <c r="AY509" s="282">
        <v>0</v>
      </c>
      <c r="AZ509" s="282">
        <v>0</v>
      </c>
      <c r="BA509" s="282">
        <v>0</v>
      </c>
      <c r="BB509" s="281">
        <v>0</v>
      </c>
      <c r="BC509" s="281">
        <v>0</v>
      </c>
      <c r="BD509" s="283"/>
      <c r="BE509" s="284">
        <v>0.02</v>
      </c>
      <c r="BF509" s="280">
        <v>0</v>
      </c>
      <c r="BG509" s="285"/>
      <c r="BH509" s="286"/>
      <c r="BI509" s="285"/>
      <c r="BJ509" s="280">
        <v>0</v>
      </c>
      <c r="BK509" s="280">
        <v>0</v>
      </c>
      <c r="BL509" s="283"/>
      <c r="BM509" s="287">
        <v>0</v>
      </c>
      <c r="BN509" s="280">
        <v>0</v>
      </c>
      <c r="BO509" s="280">
        <v>0</v>
      </c>
      <c r="BP509" s="280" t="e">
        <v>#REF!</v>
      </c>
      <c r="BQ509" s="288" t="e">
        <v>#REF!</v>
      </c>
      <c r="BR509" s="289"/>
      <c r="BS509" s="290" t="e">
        <v>#REF!</v>
      </c>
      <c r="BU509" s="291"/>
      <c r="BV509" s="291">
        <v>0</v>
      </c>
      <c r="BW509" s="292">
        <v>0</v>
      </c>
      <c r="BX509" s="238" t="s">
        <v>857</v>
      </c>
      <c r="BY509" s="435">
        <f t="shared" si="14"/>
        <v>1</v>
      </c>
      <c r="BZ509" s="435">
        <v>1</v>
      </c>
      <c r="CA509" s="436">
        <f t="shared" si="15"/>
        <v>0</v>
      </c>
    </row>
    <row r="510" spans="1:79" s="268" customFormat="1" ht="47.25">
      <c r="A510" s="269">
        <v>497</v>
      </c>
      <c r="B510" s="269" t="s">
        <v>862</v>
      </c>
      <c r="C510" s="269" t="s">
        <v>95</v>
      </c>
      <c r="D510" s="271" t="s">
        <v>863</v>
      </c>
      <c r="E510" s="272">
        <v>41058</v>
      </c>
      <c r="F510" s="238"/>
      <c r="G510" s="238"/>
      <c r="H510" s="272">
        <v>40909</v>
      </c>
      <c r="I510" s="272">
        <v>50405</v>
      </c>
      <c r="J510" s="269"/>
      <c r="K510" s="269" t="s">
        <v>2218</v>
      </c>
      <c r="L510" s="273"/>
      <c r="M510" s="238">
        <v>0.81879999999999997</v>
      </c>
      <c r="N510" s="269" t="s">
        <v>1865</v>
      </c>
      <c r="O510" s="269" t="s">
        <v>82</v>
      </c>
      <c r="P510" s="269" t="s">
        <v>1866</v>
      </c>
      <c r="Q510" s="269"/>
      <c r="R510" s="294">
        <v>1010301218</v>
      </c>
      <c r="S510" s="238">
        <v>541</v>
      </c>
      <c r="T510" s="269" t="s">
        <v>266</v>
      </c>
      <c r="U510" s="269">
        <v>300</v>
      </c>
      <c r="V510" s="275">
        <v>300</v>
      </c>
      <c r="W510" s="269">
        <v>0</v>
      </c>
      <c r="X510" s="276">
        <v>26846</v>
      </c>
      <c r="Y510" s="293"/>
      <c r="Z510" s="277">
        <v>30854.3</v>
      </c>
      <c r="AA510" s="277"/>
      <c r="AB510" s="278">
        <v>30854.3</v>
      </c>
      <c r="AC510" s="278">
        <v>30854.3</v>
      </c>
      <c r="AD510" s="278">
        <v>0</v>
      </c>
      <c r="AE510" s="278">
        <v>0</v>
      </c>
      <c r="AF510" s="278">
        <v>102.84766666666667</v>
      </c>
      <c r="AG510" s="278">
        <v>102.84766666666667</v>
      </c>
      <c r="AH510" s="278">
        <v>0</v>
      </c>
      <c r="AI510" s="279">
        <v>102.84766666666667</v>
      </c>
      <c r="AJ510" s="277"/>
      <c r="AK510" s="280" t="e">
        <v>#REF!</v>
      </c>
      <c r="AL510" s="280" t="e">
        <v>#REF!</v>
      </c>
      <c r="AM510" s="281">
        <v>0</v>
      </c>
      <c r="AN510" s="281">
        <v>0</v>
      </c>
      <c r="AO510" s="281">
        <v>0</v>
      </c>
      <c r="AP510" s="282">
        <v>0</v>
      </c>
      <c r="AQ510" s="282">
        <v>0</v>
      </c>
      <c r="AR510" s="282">
        <v>0</v>
      </c>
      <c r="AS510" s="282">
        <v>0</v>
      </c>
      <c r="AT510" s="282">
        <v>0</v>
      </c>
      <c r="AU510" s="282">
        <v>0</v>
      </c>
      <c r="AV510" s="282">
        <v>0</v>
      </c>
      <c r="AW510" s="282">
        <v>0</v>
      </c>
      <c r="AX510" s="282">
        <v>0</v>
      </c>
      <c r="AY510" s="282">
        <v>0</v>
      </c>
      <c r="AZ510" s="282">
        <v>0</v>
      </c>
      <c r="BA510" s="282">
        <v>0</v>
      </c>
      <c r="BB510" s="281">
        <v>0</v>
      </c>
      <c r="BC510" s="281">
        <v>0</v>
      </c>
      <c r="BD510" s="283"/>
      <c r="BE510" s="284">
        <v>0.02</v>
      </c>
      <c r="BF510" s="280">
        <v>0</v>
      </c>
      <c r="BG510" s="285"/>
      <c r="BH510" s="286"/>
      <c r="BI510" s="285"/>
      <c r="BJ510" s="280">
        <v>0</v>
      </c>
      <c r="BK510" s="280">
        <v>0</v>
      </c>
      <c r="BL510" s="283"/>
      <c r="BM510" s="287">
        <v>0</v>
      </c>
      <c r="BN510" s="280">
        <v>0</v>
      </c>
      <c r="BO510" s="280">
        <v>0</v>
      </c>
      <c r="BP510" s="280" t="e">
        <v>#REF!</v>
      </c>
      <c r="BQ510" s="288" t="e">
        <v>#REF!</v>
      </c>
      <c r="BR510" s="289"/>
      <c r="BS510" s="290" t="e">
        <v>#REF!</v>
      </c>
      <c r="BU510" s="291"/>
      <c r="BV510" s="291">
        <v>0</v>
      </c>
      <c r="BW510" s="292">
        <v>0</v>
      </c>
      <c r="BX510" s="238" t="s">
        <v>857</v>
      </c>
      <c r="BY510" s="435">
        <f t="shared" si="14"/>
        <v>1</v>
      </c>
      <c r="BZ510" s="435">
        <v>1</v>
      </c>
      <c r="CA510" s="436">
        <f t="shared" si="15"/>
        <v>0</v>
      </c>
    </row>
    <row r="511" spans="1:79" s="268" customFormat="1" ht="47.25">
      <c r="A511" s="269">
        <v>498</v>
      </c>
      <c r="B511" s="269" t="s">
        <v>862</v>
      </c>
      <c r="C511" s="269" t="s">
        <v>95</v>
      </c>
      <c r="D511" s="271" t="s">
        <v>863</v>
      </c>
      <c r="E511" s="272">
        <v>41058</v>
      </c>
      <c r="F511" s="238"/>
      <c r="G511" s="238"/>
      <c r="H511" s="272">
        <v>40909</v>
      </c>
      <c r="I511" s="272">
        <v>50405</v>
      </c>
      <c r="J511" s="269"/>
      <c r="K511" s="269" t="s">
        <v>2219</v>
      </c>
      <c r="L511" s="273"/>
      <c r="M511" s="238">
        <v>0.42</v>
      </c>
      <c r="N511" s="269" t="s">
        <v>1764</v>
      </c>
      <c r="O511" s="269" t="s">
        <v>82</v>
      </c>
      <c r="P511" s="269" t="s">
        <v>1765</v>
      </c>
      <c r="Q511" s="269"/>
      <c r="R511" s="294">
        <v>1010301219</v>
      </c>
      <c r="S511" s="238">
        <v>542</v>
      </c>
      <c r="T511" s="269" t="s">
        <v>266</v>
      </c>
      <c r="U511" s="269">
        <v>300</v>
      </c>
      <c r="V511" s="275">
        <v>300</v>
      </c>
      <c r="W511" s="269">
        <v>0</v>
      </c>
      <c r="X511" s="276">
        <v>37438</v>
      </c>
      <c r="Y511" s="293"/>
      <c r="Z511" s="277">
        <v>62546.59</v>
      </c>
      <c r="AA511" s="277"/>
      <c r="AB511" s="278">
        <v>62546.59</v>
      </c>
      <c r="AC511" s="278">
        <v>43184.4231</v>
      </c>
      <c r="AD511" s="278">
        <v>19362.166899999997</v>
      </c>
      <c r="AE511" s="278">
        <v>16860.303299999996</v>
      </c>
      <c r="AF511" s="278">
        <v>208.48863333333333</v>
      </c>
      <c r="AG511" s="278">
        <v>208.48863333333333</v>
      </c>
      <c r="AH511" s="278">
        <v>0</v>
      </c>
      <c r="AI511" s="279">
        <v>208.48863333333333</v>
      </c>
      <c r="AJ511" s="277"/>
      <c r="AK511" s="280" t="e">
        <v>#REF!</v>
      </c>
      <c r="AL511" s="280" t="e">
        <v>#REF!</v>
      </c>
      <c r="AM511" s="281">
        <v>2501.8635999999997</v>
      </c>
      <c r="AN511" s="281">
        <v>2501.8635999999997</v>
      </c>
      <c r="AO511" s="281">
        <v>19362.166899999997</v>
      </c>
      <c r="AP511" s="282">
        <v>19153.678266666662</v>
      </c>
      <c r="AQ511" s="282">
        <v>18945.189633333328</v>
      </c>
      <c r="AR511" s="282">
        <v>18736.700999999994</v>
      </c>
      <c r="AS511" s="282">
        <v>18528.212366666659</v>
      </c>
      <c r="AT511" s="282">
        <v>18319.723733333325</v>
      </c>
      <c r="AU511" s="282">
        <v>18111.235099999991</v>
      </c>
      <c r="AV511" s="282">
        <v>17902.746466666656</v>
      </c>
      <c r="AW511" s="282">
        <v>17694.257833333322</v>
      </c>
      <c r="AX511" s="282">
        <v>17485.769199999988</v>
      </c>
      <c r="AY511" s="282">
        <v>17277.280566666654</v>
      </c>
      <c r="AZ511" s="282">
        <v>17068.791933333319</v>
      </c>
      <c r="BA511" s="282">
        <v>16860.303299999985</v>
      </c>
      <c r="BB511" s="281">
        <v>18111.235099999991</v>
      </c>
      <c r="BC511" s="281">
        <v>18111.235099999998</v>
      </c>
      <c r="BD511" s="283"/>
      <c r="BE511" s="284">
        <v>0.02</v>
      </c>
      <c r="BF511" s="280">
        <v>0</v>
      </c>
      <c r="BG511" s="285"/>
      <c r="BH511" s="286"/>
      <c r="BI511" s="285"/>
      <c r="BJ511" s="280">
        <v>0</v>
      </c>
      <c r="BK511" s="280">
        <v>0</v>
      </c>
      <c r="BL511" s="283"/>
      <c r="BM511" s="287">
        <v>0</v>
      </c>
      <c r="BN511" s="280">
        <v>0</v>
      </c>
      <c r="BO511" s="280">
        <v>0</v>
      </c>
      <c r="BP511" s="280" t="e">
        <v>#REF!</v>
      </c>
      <c r="BQ511" s="288" t="e">
        <v>#REF!</v>
      </c>
      <c r="BR511" s="289"/>
      <c r="BS511" s="290" t="e">
        <v>#REF!</v>
      </c>
      <c r="BU511" s="291">
        <v>2501.88</v>
      </c>
      <c r="BV511" s="291">
        <v>1.6400000000430737E-2</v>
      </c>
      <c r="BW511" s="292">
        <v>0</v>
      </c>
      <c r="BX511" s="238" t="s">
        <v>857</v>
      </c>
      <c r="BY511" s="435">
        <f t="shared" si="14"/>
        <v>0.69043609092038438</v>
      </c>
      <c r="BZ511" s="435">
        <v>0.73043609092038431</v>
      </c>
      <c r="CA511" s="436">
        <f t="shared" si="15"/>
        <v>3.9999999999999925E-2</v>
      </c>
    </row>
    <row r="512" spans="1:79" s="268" customFormat="1" ht="31.5">
      <c r="A512" s="269">
        <v>499</v>
      </c>
      <c r="B512" s="269" t="s">
        <v>862</v>
      </c>
      <c r="C512" s="269" t="s">
        <v>95</v>
      </c>
      <c r="D512" s="271" t="s">
        <v>863</v>
      </c>
      <c r="E512" s="272">
        <v>41058</v>
      </c>
      <c r="F512" s="238">
        <v>5</v>
      </c>
      <c r="G512" s="296">
        <v>41188</v>
      </c>
      <c r="H512" s="272">
        <v>40909</v>
      </c>
      <c r="I512" s="272">
        <v>50405</v>
      </c>
      <c r="J512" s="269"/>
      <c r="K512" s="269" t="s">
        <v>2220</v>
      </c>
      <c r="L512" s="273"/>
      <c r="M512" s="238">
        <v>1.0287999999999999</v>
      </c>
      <c r="N512" s="269" t="s">
        <v>2221</v>
      </c>
      <c r="O512" s="269" t="s">
        <v>82</v>
      </c>
      <c r="P512" s="269" t="s">
        <v>1927</v>
      </c>
      <c r="Q512" s="269"/>
      <c r="R512" s="294">
        <v>1010301220</v>
      </c>
      <c r="S512" s="238">
        <v>543</v>
      </c>
      <c r="T512" s="269" t="s">
        <v>131</v>
      </c>
      <c r="U512" s="269">
        <v>600</v>
      </c>
      <c r="V512" s="275">
        <v>600</v>
      </c>
      <c r="W512" s="269">
        <v>0</v>
      </c>
      <c r="X512" s="276">
        <v>27181</v>
      </c>
      <c r="Y512" s="293"/>
      <c r="Z512" s="277">
        <v>355027.41</v>
      </c>
      <c r="AA512" s="277"/>
      <c r="AB512" s="278">
        <v>355027.41</v>
      </c>
      <c r="AC512" s="278">
        <v>355027.41</v>
      </c>
      <c r="AD512" s="278">
        <v>0</v>
      </c>
      <c r="AE512" s="278">
        <v>0</v>
      </c>
      <c r="AF512" s="278">
        <v>591.7123499999999</v>
      </c>
      <c r="AG512" s="278">
        <v>591.7123499999999</v>
      </c>
      <c r="AH512" s="278">
        <v>0</v>
      </c>
      <c r="AI512" s="279">
        <v>591.7123499999999</v>
      </c>
      <c r="AJ512" s="277"/>
      <c r="AK512" s="280" t="e">
        <v>#REF!</v>
      </c>
      <c r="AL512" s="280" t="e">
        <v>#REF!</v>
      </c>
      <c r="AM512" s="281">
        <v>0</v>
      </c>
      <c r="AN512" s="281">
        <v>0</v>
      </c>
      <c r="AO512" s="281">
        <v>0</v>
      </c>
      <c r="AP512" s="282">
        <v>0</v>
      </c>
      <c r="AQ512" s="282">
        <v>0</v>
      </c>
      <c r="AR512" s="282">
        <v>0</v>
      </c>
      <c r="AS512" s="282">
        <v>0</v>
      </c>
      <c r="AT512" s="282">
        <v>0</v>
      </c>
      <c r="AU512" s="282">
        <v>0</v>
      </c>
      <c r="AV512" s="282">
        <v>0</v>
      </c>
      <c r="AW512" s="282">
        <v>0</v>
      </c>
      <c r="AX512" s="282">
        <v>0</v>
      </c>
      <c r="AY512" s="282">
        <v>0</v>
      </c>
      <c r="AZ512" s="282">
        <v>0</v>
      </c>
      <c r="BA512" s="282">
        <v>0</v>
      </c>
      <c r="BB512" s="281">
        <v>0</v>
      </c>
      <c r="BC512" s="281">
        <v>0</v>
      </c>
      <c r="BD512" s="283"/>
      <c r="BE512" s="284">
        <v>0.02</v>
      </c>
      <c r="BF512" s="280">
        <v>0</v>
      </c>
      <c r="BG512" s="285"/>
      <c r="BH512" s="286"/>
      <c r="BI512" s="285"/>
      <c r="BJ512" s="280">
        <v>0</v>
      </c>
      <c r="BK512" s="280">
        <v>0</v>
      </c>
      <c r="BL512" s="283"/>
      <c r="BM512" s="287">
        <v>0</v>
      </c>
      <c r="BN512" s="280">
        <v>0</v>
      </c>
      <c r="BO512" s="280">
        <v>0</v>
      </c>
      <c r="BP512" s="280" t="e">
        <v>#REF!</v>
      </c>
      <c r="BQ512" s="288" t="e">
        <v>#REF!</v>
      </c>
      <c r="BR512" s="289"/>
      <c r="BS512" s="290" t="e">
        <v>#REF!</v>
      </c>
      <c r="BU512" s="291"/>
      <c r="BV512" s="291">
        <v>0</v>
      </c>
      <c r="BW512" s="292">
        <v>0</v>
      </c>
      <c r="BX512" s="238" t="s">
        <v>857</v>
      </c>
      <c r="BY512" s="435">
        <f t="shared" si="14"/>
        <v>1</v>
      </c>
      <c r="BZ512" s="435">
        <v>1</v>
      </c>
      <c r="CA512" s="436">
        <f t="shared" si="15"/>
        <v>0</v>
      </c>
    </row>
    <row r="513" spans="1:79" s="268" customFormat="1" ht="47.25">
      <c r="A513" s="269">
        <v>500</v>
      </c>
      <c r="B513" s="269" t="s">
        <v>862</v>
      </c>
      <c r="C513" s="269" t="s">
        <v>95</v>
      </c>
      <c r="D513" s="271" t="s">
        <v>863</v>
      </c>
      <c r="E513" s="272">
        <v>41058</v>
      </c>
      <c r="F513" s="238"/>
      <c r="G513" s="238"/>
      <c r="H513" s="272">
        <v>40909</v>
      </c>
      <c r="I513" s="272">
        <v>50405</v>
      </c>
      <c r="J513" s="269"/>
      <c r="K513" s="269" t="s">
        <v>2222</v>
      </c>
      <c r="L513" s="273"/>
      <c r="M513" s="238">
        <v>1.1819999999999999</v>
      </c>
      <c r="N513" s="269" t="s">
        <v>1782</v>
      </c>
      <c r="O513" s="269" t="s">
        <v>82</v>
      </c>
      <c r="P513" s="269" t="s">
        <v>1783</v>
      </c>
      <c r="Q513" s="269"/>
      <c r="R513" s="294">
        <v>1010301221</v>
      </c>
      <c r="S513" s="238">
        <v>544</v>
      </c>
      <c r="T513" s="269" t="s">
        <v>266</v>
      </c>
      <c r="U513" s="269">
        <v>300</v>
      </c>
      <c r="V513" s="275">
        <v>300</v>
      </c>
      <c r="W513" s="269">
        <v>0</v>
      </c>
      <c r="X513" s="276">
        <v>26330</v>
      </c>
      <c r="Y513" s="293"/>
      <c r="Z513" s="277">
        <v>86345.26</v>
      </c>
      <c r="AA513" s="277"/>
      <c r="AB513" s="278">
        <v>86345.26</v>
      </c>
      <c r="AC513" s="278">
        <v>86345.26</v>
      </c>
      <c r="AD513" s="278">
        <v>0</v>
      </c>
      <c r="AE513" s="278">
        <v>0</v>
      </c>
      <c r="AF513" s="278">
        <v>287.8175333333333</v>
      </c>
      <c r="AG513" s="278">
        <v>287.8175333333333</v>
      </c>
      <c r="AH513" s="278">
        <v>0</v>
      </c>
      <c r="AI513" s="279">
        <v>287.8175333333333</v>
      </c>
      <c r="AJ513" s="277"/>
      <c r="AK513" s="280" t="e">
        <v>#REF!</v>
      </c>
      <c r="AL513" s="280" t="e">
        <v>#REF!</v>
      </c>
      <c r="AM513" s="281">
        <v>0</v>
      </c>
      <c r="AN513" s="281">
        <v>0</v>
      </c>
      <c r="AO513" s="281">
        <v>0</v>
      </c>
      <c r="AP513" s="282">
        <v>0</v>
      </c>
      <c r="AQ513" s="282">
        <v>0</v>
      </c>
      <c r="AR513" s="282">
        <v>0</v>
      </c>
      <c r="AS513" s="282">
        <v>0</v>
      </c>
      <c r="AT513" s="282">
        <v>0</v>
      </c>
      <c r="AU513" s="282">
        <v>0</v>
      </c>
      <c r="AV513" s="282">
        <v>0</v>
      </c>
      <c r="AW513" s="282">
        <v>0</v>
      </c>
      <c r="AX513" s="282">
        <v>0</v>
      </c>
      <c r="AY513" s="282">
        <v>0</v>
      </c>
      <c r="AZ513" s="282">
        <v>0</v>
      </c>
      <c r="BA513" s="282">
        <v>0</v>
      </c>
      <c r="BB513" s="281">
        <v>0</v>
      </c>
      <c r="BC513" s="281">
        <v>0</v>
      </c>
      <c r="BD513" s="283"/>
      <c r="BE513" s="284">
        <v>0.02</v>
      </c>
      <c r="BF513" s="280">
        <v>0</v>
      </c>
      <c r="BG513" s="285"/>
      <c r="BH513" s="286"/>
      <c r="BI513" s="285"/>
      <c r="BJ513" s="280">
        <v>0</v>
      </c>
      <c r="BK513" s="280">
        <v>0</v>
      </c>
      <c r="BL513" s="283"/>
      <c r="BM513" s="287">
        <v>0</v>
      </c>
      <c r="BN513" s="280">
        <v>0</v>
      </c>
      <c r="BO513" s="280">
        <v>0</v>
      </c>
      <c r="BP513" s="280" t="e">
        <v>#REF!</v>
      </c>
      <c r="BQ513" s="288" t="e">
        <v>#REF!</v>
      </c>
      <c r="BR513" s="289"/>
      <c r="BS513" s="290" t="e">
        <v>#REF!</v>
      </c>
      <c r="BU513" s="291"/>
      <c r="BV513" s="291">
        <v>0</v>
      </c>
      <c r="BW513" s="292">
        <v>0</v>
      </c>
      <c r="BX513" s="238" t="s">
        <v>857</v>
      </c>
      <c r="BY513" s="435">
        <f t="shared" si="14"/>
        <v>1</v>
      </c>
      <c r="BZ513" s="435">
        <v>1</v>
      </c>
      <c r="CA513" s="436">
        <f t="shared" si="15"/>
        <v>0</v>
      </c>
    </row>
    <row r="514" spans="1:79" s="268" customFormat="1" ht="31.5">
      <c r="A514" s="269">
        <v>501</v>
      </c>
      <c r="B514" s="269" t="s">
        <v>862</v>
      </c>
      <c r="C514" s="269" t="s">
        <v>95</v>
      </c>
      <c r="D514" s="271" t="s">
        <v>863</v>
      </c>
      <c r="E514" s="272">
        <v>41058</v>
      </c>
      <c r="F514" s="238"/>
      <c r="G514" s="238"/>
      <c r="H514" s="272">
        <v>40909</v>
      </c>
      <c r="I514" s="272">
        <v>50405</v>
      </c>
      <c r="J514" s="269"/>
      <c r="K514" s="269" t="s">
        <v>2223</v>
      </c>
      <c r="L514" s="273"/>
      <c r="M514" s="238">
        <v>2.637</v>
      </c>
      <c r="N514" s="269" t="s">
        <v>2224</v>
      </c>
      <c r="O514" s="269" t="s">
        <v>82</v>
      </c>
      <c r="P514" s="269" t="s">
        <v>2225</v>
      </c>
      <c r="Q514" s="269"/>
      <c r="R514" s="294">
        <v>1010301222</v>
      </c>
      <c r="S514" s="238">
        <v>545</v>
      </c>
      <c r="T514" s="269" t="s">
        <v>131</v>
      </c>
      <c r="U514" s="269">
        <v>361</v>
      </c>
      <c r="V514" s="275">
        <v>361</v>
      </c>
      <c r="W514" s="269">
        <v>0</v>
      </c>
      <c r="X514" s="276">
        <v>1996</v>
      </c>
      <c r="Y514" s="293"/>
      <c r="Z514" s="277">
        <v>468476.09</v>
      </c>
      <c r="AA514" s="277"/>
      <c r="AB514" s="278">
        <v>468476.09</v>
      </c>
      <c r="AC514" s="278">
        <v>468476.09</v>
      </c>
      <c r="AD514" s="278">
        <v>0</v>
      </c>
      <c r="AE514" s="278">
        <v>0</v>
      </c>
      <c r="AF514" s="278">
        <v>1297.717700831025</v>
      </c>
      <c r="AG514" s="278">
        <v>1297.717700831025</v>
      </c>
      <c r="AH514" s="278">
        <v>0</v>
      </c>
      <c r="AI514" s="279">
        <v>1297.717700831025</v>
      </c>
      <c r="AJ514" s="277"/>
      <c r="AK514" s="280" t="e">
        <v>#REF!</v>
      </c>
      <c r="AL514" s="280" t="e">
        <v>#REF!</v>
      </c>
      <c r="AM514" s="281">
        <v>0</v>
      </c>
      <c r="AN514" s="281">
        <v>0</v>
      </c>
      <c r="AO514" s="281">
        <v>0</v>
      </c>
      <c r="AP514" s="282">
        <v>0</v>
      </c>
      <c r="AQ514" s="282">
        <v>0</v>
      </c>
      <c r="AR514" s="282">
        <v>0</v>
      </c>
      <c r="AS514" s="282">
        <v>0</v>
      </c>
      <c r="AT514" s="282">
        <v>0</v>
      </c>
      <c r="AU514" s="282">
        <v>0</v>
      </c>
      <c r="AV514" s="282">
        <v>0</v>
      </c>
      <c r="AW514" s="282">
        <v>0</v>
      </c>
      <c r="AX514" s="282">
        <v>0</v>
      </c>
      <c r="AY514" s="282">
        <v>0</v>
      </c>
      <c r="AZ514" s="282">
        <v>0</v>
      </c>
      <c r="BA514" s="282">
        <v>0</v>
      </c>
      <c r="BB514" s="281">
        <v>0</v>
      </c>
      <c r="BC514" s="281">
        <v>0</v>
      </c>
      <c r="BD514" s="283"/>
      <c r="BE514" s="284">
        <v>0.02</v>
      </c>
      <c r="BF514" s="280">
        <v>0</v>
      </c>
      <c r="BG514" s="285"/>
      <c r="BH514" s="286"/>
      <c r="BI514" s="285"/>
      <c r="BJ514" s="280">
        <v>0</v>
      </c>
      <c r="BK514" s="280">
        <v>0</v>
      </c>
      <c r="BL514" s="283"/>
      <c r="BM514" s="287">
        <v>0</v>
      </c>
      <c r="BN514" s="280">
        <v>0</v>
      </c>
      <c r="BO514" s="280">
        <v>0</v>
      </c>
      <c r="BP514" s="280" t="e">
        <v>#REF!</v>
      </c>
      <c r="BQ514" s="288" t="e">
        <v>#REF!</v>
      </c>
      <c r="BR514" s="289"/>
      <c r="BS514" s="290" t="e">
        <v>#REF!</v>
      </c>
      <c r="BU514" s="291"/>
      <c r="BV514" s="291">
        <v>0</v>
      </c>
      <c r="BW514" s="292">
        <v>0</v>
      </c>
      <c r="BX514" s="238" t="s">
        <v>857</v>
      </c>
      <c r="BY514" s="435">
        <f t="shared" si="14"/>
        <v>1</v>
      </c>
      <c r="BZ514" s="435">
        <v>1</v>
      </c>
      <c r="CA514" s="436">
        <f t="shared" si="15"/>
        <v>0</v>
      </c>
    </row>
    <row r="515" spans="1:79" s="268" customFormat="1" ht="47.25">
      <c r="A515" s="269">
        <v>502</v>
      </c>
      <c r="B515" s="269" t="s">
        <v>862</v>
      </c>
      <c r="C515" s="269" t="s">
        <v>95</v>
      </c>
      <c r="D515" s="271" t="s">
        <v>863</v>
      </c>
      <c r="E515" s="272">
        <v>41058</v>
      </c>
      <c r="F515" s="238"/>
      <c r="G515" s="238"/>
      <c r="H515" s="272">
        <v>40909</v>
      </c>
      <c r="I515" s="272">
        <v>50405</v>
      </c>
      <c r="J515" s="269"/>
      <c r="K515" s="269" t="s">
        <v>2226</v>
      </c>
      <c r="L515" s="273"/>
      <c r="M515" s="238">
        <v>0.41799999999999998</v>
      </c>
      <c r="N515" s="269" t="s">
        <v>2227</v>
      </c>
      <c r="O515" s="269" t="s">
        <v>82</v>
      </c>
      <c r="P515" s="269" t="s">
        <v>2228</v>
      </c>
      <c r="Q515" s="269"/>
      <c r="R515" s="294">
        <v>1010301224</v>
      </c>
      <c r="S515" s="238">
        <v>546</v>
      </c>
      <c r="T515" s="269" t="s">
        <v>87</v>
      </c>
      <c r="U515" s="269">
        <v>240</v>
      </c>
      <c r="V515" s="275">
        <v>240</v>
      </c>
      <c r="W515" s="269">
        <v>0</v>
      </c>
      <c r="X515" s="276">
        <v>32843</v>
      </c>
      <c r="Y515" s="293"/>
      <c r="Z515" s="277">
        <v>892722.68</v>
      </c>
      <c r="AA515" s="277"/>
      <c r="AB515" s="278">
        <v>892722.68</v>
      </c>
      <c r="AC515" s="278">
        <v>892722.68</v>
      </c>
      <c r="AD515" s="278">
        <v>0</v>
      </c>
      <c r="AE515" s="278">
        <v>0</v>
      </c>
      <c r="AF515" s="278">
        <v>3719.6778333333336</v>
      </c>
      <c r="AG515" s="278">
        <v>3719.6778333333336</v>
      </c>
      <c r="AH515" s="278">
        <v>0</v>
      </c>
      <c r="AI515" s="279">
        <v>3719.6778333333336</v>
      </c>
      <c r="AJ515" s="277"/>
      <c r="AK515" s="280" t="e">
        <v>#REF!</v>
      </c>
      <c r="AL515" s="280" t="e">
        <v>#REF!</v>
      </c>
      <c r="AM515" s="281">
        <v>0</v>
      </c>
      <c r="AN515" s="281">
        <v>0</v>
      </c>
      <c r="AO515" s="281">
        <v>0</v>
      </c>
      <c r="AP515" s="282">
        <v>0</v>
      </c>
      <c r="AQ515" s="282">
        <v>0</v>
      </c>
      <c r="AR515" s="282">
        <v>0</v>
      </c>
      <c r="AS515" s="282">
        <v>0</v>
      </c>
      <c r="AT515" s="282">
        <v>0</v>
      </c>
      <c r="AU515" s="282">
        <v>0</v>
      </c>
      <c r="AV515" s="282">
        <v>0</v>
      </c>
      <c r="AW515" s="282">
        <v>0</v>
      </c>
      <c r="AX515" s="282">
        <v>0</v>
      </c>
      <c r="AY515" s="282">
        <v>0</v>
      </c>
      <c r="AZ515" s="282">
        <v>0</v>
      </c>
      <c r="BA515" s="282">
        <v>0</v>
      </c>
      <c r="BB515" s="281">
        <v>0</v>
      </c>
      <c r="BC515" s="281">
        <v>0</v>
      </c>
      <c r="BD515" s="283"/>
      <c r="BE515" s="284">
        <v>0.02</v>
      </c>
      <c r="BF515" s="280">
        <v>0</v>
      </c>
      <c r="BG515" s="285"/>
      <c r="BH515" s="286"/>
      <c r="BI515" s="285"/>
      <c r="BJ515" s="280">
        <v>0</v>
      </c>
      <c r="BK515" s="280">
        <v>0</v>
      </c>
      <c r="BL515" s="283"/>
      <c r="BM515" s="287">
        <v>0</v>
      </c>
      <c r="BN515" s="280">
        <v>0</v>
      </c>
      <c r="BO515" s="280">
        <v>0</v>
      </c>
      <c r="BP515" s="280" t="e">
        <v>#REF!</v>
      </c>
      <c r="BQ515" s="288" t="e">
        <v>#REF!</v>
      </c>
      <c r="BR515" s="289"/>
      <c r="BS515" s="290" t="e">
        <v>#REF!</v>
      </c>
      <c r="BU515" s="291"/>
      <c r="BV515" s="291">
        <v>0</v>
      </c>
      <c r="BW515" s="292">
        <v>0</v>
      </c>
      <c r="BX515" s="238" t="s">
        <v>857</v>
      </c>
      <c r="BY515" s="435">
        <f t="shared" si="14"/>
        <v>1</v>
      </c>
      <c r="BZ515" s="435">
        <v>1</v>
      </c>
      <c r="CA515" s="436">
        <f t="shared" si="15"/>
        <v>0</v>
      </c>
    </row>
    <row r="516" spans="1:79" s="268" customFormat="1" ht="47.25">
      <c r="A516" s="269">
        <v>503</v>
      </c>
      <c r="B516" s="269" t="s">
        <v>862</v>
      </c>
      <c r="C516" s="269" t="s">
        <v>95</v>
      </c>
      <c r="D516" s="271" t="s">
        <v>863</v>
      </c>
      <c r="E516" s="272">
        <v>41058</v>
      </c>
      <c r="F516" s="238"/>
      <c r="G516" s="238"/>
      <c r="H516" s="272">
        <v>40909</v>
      </c>
      <c r="I516" s="272">
        <v>50405</v>
      </c>
      <c r="J516" s="269"/>
      <c r="K516" s="269" t="s">
        <v>2229</v>
      </c>
      <c r="L516" s="273"/>
      <c r="M516" s="238">
        <v>0.16</v>
      </c>
      <c r="N516" s="269" t="s">
        <v>2230</v>
      </c>
      <c r="O516" s="269" t="s">
        <v>82</v>
      </c>
      <c r="P516" s="269" t="s">
        <v>2138</v>
      </c>
      <c r="Q516" s="269"/>
      <c r="R516" s="294">
        <v>1010301225</v>
      </c>
      <c r="S516" s="238">
        <v>547</v>
      </c>
      <c r="T516" s="269" t="s">
        <v>131</v>
      </c>
      <c r="U516" s="269">
        <v>361</v>
      </c>
      <c r="V516" s="275">
        <v>361</v>
      </c>
      <c r="W516" s="269">
        <v>0</v>
      </c>
      <c r="X516" s="276">
        <v>30742</v>
      </c>
      <c r="Y516" s="293"/>
      <c r="Z516" s="277">
        <v>119895.78</v>
      </c>
      <c r="AA516" s="277"/>
      <c r="AB516" s="278">
        <v>119895.78</v>
      </c>
      <c r="AC516" s="278">
        <v>91583.756704432148</v>
      </c>
      <c r="AD516" s="278">
        <v>28312.023295567851</v>
      </c>
      <c r="AE516" s="278">
        <v>24326.568004709126</v>
      </c>
      <c r="AF516" s="278">
        <v>332.12127423822716</v>
      </c>
      <c r="AG516" s="278">
        <v>332.12127423822716</v>
      </c>
      <c r="AH516" s="278">
        <v>0</v>
      </c>
      <c r="AI516" s="279">
        <v>332.12127423822716</v>
      </c>
      <c r="AJ516" s="277"/>
      <c r="AK516" s="280" t="e">
        <v>#REF!</v>
      </c>
      <c r="AL516" s="280" t="e">
        <v>#REF!</v>
      </c>
      <c r="AM516" s="281">
        <v>3985.4552908587257</v>
      </c>
      <c r="AN516" s="281">
        <v>3985.4552908587257</v>
      </c>
      <c r="AO516" s="281">
        <v>28312.023295567851</v>
      </c>
      <c r="AP516" s="282">
        <v>27979.902021329624</v>
      </c>
      <c r="AQ516" s="282">
        <v>27647.780747091398</v>
      </c>
      <c r="AR516" s="282">
        <v>27315.659472853171</v>
      </c>
      <c r="AS516" s="282">
        <v>26983.538198614944</v>
      </c>
      <c r="AT516" s="282">
        <v>26651.416924376717</v>
      </c>
      <c r="AU516" s="282">
        <v>26319.295650138491</v>
      </c>
      <c r="AV516" s="282">
        <v>25987.174375900264</v>
      </c>
      <c r="AW516" s="282">
        <v>25655.053101662037</v>
      </c>
      <c r="AX516" s="282">
        <v>25322.93182742381</v>
      </c>
      <c r="AY516" s="282">
        <v>24990.810553185584</v>
      </c>
      <c r="AZ516" s="282">
        <v>24658.689278947357</v>
      </c>
      <c r="BA516" s="282">
        <v>24326.56800470913</v>
      </c>
      <c r="BB516" s="281">
        <v>26319.295650138494</v>
      </c>
      <c r="BC516" s="281">
        <v>26319.295650138491</v>
      </c>
      <c r="BD516" s="283"/>
      <c r="BE516" s="284">
        <v>0.02</v>
      </c>
      <c r="BF516" s="280">
        <v>0</v>
      </c>
      <c r="BG516" s="285"/>
      <c r="BH516" s="286"/>
      <c r="BI516" s="285"/>
      <c r="BJ516" s="280">
        <v>0</v>
      </c>
      <c r="BK516" s="280">
        <v>0</v>
      </c>
      <c r="BL516" s="283"/>
      <c r="BM516" s="287">
        <v>0</v>
      </c>
      <c r="BN516" s="280">
        <v>0</v>
      </c>
      <c r="BO516" s="280">
        <v>0</v>
      </c>
      <c r="BP516" s="280" t="e">
        <v>#REF!</v>
      </c>
      <c r="BQ516" s="288" t="e">
        <v>#REF!</v>
      </c>
      <c r="BR516" s="289"/>
      <c r="BS516" s="290" t="e">
        <v>#REF!</v>
      </c>
      <c r="BU516" s="291">
        <v>3985.44</v>
      </c>
      <c r="BV516" s="291">
        <v>-1.5290858725620637E-2</v>
      </c>
      <c r="BW516" s="292">
        <v>0</v>
      </c>
      <c r="BX516" s="238" t="s">
        <v>857</v>
      </c>
      <c r="BY516" s="435">
        <f t="shared" si="14"/>
        <v>0.76386138615080656</v>
      </c>
      <c r="BZ516" s="435">
        <v>0.79710238338072337</v>
      </c>
      <c r="CA516" s="436">
        <f t="shared" si="15"/>
        <v>3.3240997229916802E-2</v>
      </c>
    </row>
    <row r="517" spans="1:79" s="268" customFormat="1" ht="47.25">
      <c r="A517" s="269">
        <v>504</v>
      </c>
      <c r="B517" s="269" t="s">
        <v>862</v>
      </c>
      <c r="C517" s="269" t="s">
        <v>95</v>
      </c>
      <c r="D517" s="271" t="s">
        <v>863</v>
      </c>
      <c r="E517" s="272">
        <v>41058</v>
      </c>
      <c r="F517" s="238"/>
      <c r="G517" s="238"/>
      <c r="H517" s="272">
        <v>40909</v>
      </c>
      <c r="I517" s="272">
        <v>50405</v>
      </c>
      <c r="J517" s="269"/>
      <c r="K517" s="269" t="s">
        <v>2231</v>
      </c>
      <c r="L517" s="273"/>
      <c r="M517" s="238">
        <v>0.82399999999999995</v>
      </c>
      <c r="N517" s="269" t="s">
        <v>2232</v>
      </c>
      <c r="O517" s="269" t="s">
        <v>82</v>
      </c>
      <c r="P517" s="269" t="s">
        <v>2189</v>
      </c>
      <c r="Q517" s="269"/>
      <c r="R517" s="294">
        <v>1010301226</v>
      </c>
      <c r="S517" s="238">
        <v>548</v>
      </c>
      <c r="T517" s="269" t="s">
        <v>87</v>
      </c>
      <c r="U517" s="269">
        <v>240</v>
      </c>
      <c r="V517" s="275">
        <v>240</v>
      </c>
      <c r="W517" s="269">
        <v>0</v>
      </c>
      <c r="X517" s="276">
        <v>31260</v>
      </c>
      <c r="Y517" s="293"/>
      <c r="Z517" s="277">
        <v>697028.24</v>
      </c>
      <c r="AA517" s="277"/>
      <c r="AB517" s="278">
        <v>697028.24</v>
      </c>
      <c r="AC517" s="278">
        <v>697028.24</v>
      </c>
      <c r="AD517" s="278">
        <v>0</v>
      </c>
      <c r="AE517" s="278">
        <v>0</v>
      </c>
      <c r="AF517" s="278">
        <v>2904.2843333333335</v>
      </c>
      <c r="AG517" s="278">
        <v>2904.2843333333335</v>
      </c>
      <c r="AH517" s="278">
        <v>0</v>
      </c>
      <c r="AI517" s="279">
        <v>2904.2843333333335</v>
      </c>
      <c r="AJ517" s="277"/>
      <c r="AK517" s="280" t="e">
        <v>#REF!</v>
      </c>
      <c r="AL517" s="280" t="e">
        <v>#REF!</v>
      </c>
      <c r="AM517" s="281">
        <v>0</v>
      </c>
      <c r="AN517" s="281">
        <v>0</v>
      </c>
      <c r="AO517" s="281">
        <v>0</v>
      </c>
      <c r="AP517" s="282">
        <v>0</v>
      </c>
      <c r="AQ517" s="282">
        <v>0</v>
      </c>
      <c r="AR517" s="282">
        <v>0</v>
      </c>
      <c r="AS517" s="282">
        <v>0</v>
      </c>
      <c r="AT517" s="282">
        <v>0</v>
      </c>
      <c r="AU517" s="282">
        <v>0</v>
      </c>
      <c r="AV517" s="282">
        <v>0</v>
      </c>
      <c r="AW517" s="282">
        <v>0</v>
      </c>
      <c r="AX517" s="282">
        <v>0</v>
      </c>
      <c r="AY517" s="282">
        <v>0</v>
      </c>
      <c r="AZ517" s="282">
        <v>0</v>
      </c>
      <c r="BA517" s="282">
        <v>0</v>
      </c>
      <c r="BB517" s="281">
        <v>0</v>
      </c>
      <c r="BC517" s="281">
        <v>0</v>
      </c>
      <c r="BD517" s="283"/>
      <c r="BE517" s="284">
        <v>0.02</v>
      </c>
      <c r="BF517" s="280">
        <v>0</v>
      </c>
      <c r="BG517" s="285"/>
      <c r="BH517" s="286"/>
      <c r="BI517" s="285"/>
      <c r="BJ517" s="280">
        <v>0</v>
      </c>
      <c r="BK517" s="280">
        <v>0</v>
      </c>
      <c r="BL517" s="283"/>
      <c r="BM517" s="287">
        <v>0</v>
      </c>
      <c r="BN517" s="280">
        <v>0</v>
      </c>
      <c r="BO517" s="280">
        <v>0</v>
      </c>
      <c r="BP517" s="280" t="e">
        <v>#REF!</v>
      </c>
      <c r="BQ517" s="288" t="e">
        <v>#REF!</v>
      </c>
      <c r="BR517" s="289"/>
      <c r="BS517" s="290" t="e">
        <v>#REF!</v>
      </c>
      <c r="BU517" s="304"/>
      <c r="BV517" s="291">
        <v>0</v>
      </c>
      <c r="BW517" s="292">
        <v>0</v>
      </c>
      <c r="BX517" s="238" t="s">
        <v>857</v>
      </c>
      <c r="BY517" s="435">
        <f t="shared" si="14"/>
        <v>1</v>
      </c>
      <c r="BZ517" s="435">
        <v>1</v>
      </c>
      <c r="CA517" s="436">
        <f t="shared" si="15"/>
        <v>0</v>
      </c>
    </row>
    <row r="518" spans="1:79" s="268" customFormat="1" ht="47.25">
      <c r="A518" s="269">
        <v>505</v>
      </c>
      <c r="B518" s="269" t="s">
        <v>862</v>
      </c>
      <c r="C518" s="269" t="s">
        <v>95</v>
      </c>
      <c r="D518" s="271" t="s">
        <v>863</v>
      </c>
      <c r="E518" s="272">
        <v>41058</v>
      </c>
      <c r="F518" s="238"/>
      <c r="G518" s="238"/>
      <c r="H518" s="272">
        <v>40909</v>
      </c>
      <c r="I518" s="272">
        <v>50405</v>
      </c>
      <c r="J518" s="269"/>
      <c r="K518" s="269" t="s">
        <v>2233</v>
      </c>
      <c r="L518" s="273"/>
      <c r="M518" s="238">
        <v>0.28000000000000003</v>
      </c>
      <c r="N518" s="269" t="s">
        <v>2234</v>
      </c>
      <c r="O518" s="269" t="s">
        <v>82</v>
      </c>
      <c r="P518" s="269" t="s">
        <v>2235</v>
      </c>
      <c r="Q518" s="269"/>
      <c r="R518" s="294">
        <v>1010301227</v>
      </c>
      <c r="S518" s="238">
        <v>549</v>
      </c>
      <c r="T518" s="269" t="s">
        <v>266</v>
      </c>
      <c r="U518" s="269">
        <v>300</v>
      </c>
      <c r="V518" s="275">
        <v>300</v>
      </c>
      <c r="W518" s="269">
        <v>0</v>
      </c>
      <c r="X518" s="276">
        <v>30225</v>
      </c>
      <c r="Y518" s="293"/>
      <c r="Z518" s="277">
        <v>53597.87</v>
      </c>
      <c r="AA518" s="277"/>
      <c r="AB518" s="278">
        <v>53597.87</v>
      </c>
      <c r="AC518" s="278">
        <v>53597.87</v>
      </c>
      <c r="AD518" s="278">
        <v>0</v>
      </c>
      <c r="AE518" s="278">
        <v>0</v>
      </c>
      <c r="AF518" s="278">
        <v>178.65956666666668</v>
      </c>
      <c r="AG518" s="278">
        <v>178.65956666666668</v>
      </c>
      <c r="AH518" s="278">
        <v>0</v>
      </c>
      <c r="AI518" s="279">
        <v>178.65956666666668</v>
      </c>
      <c r="AJ518" s="277"/>
      <c r="AK518" s="280" t="e">
        <v>#REF!</v>
      </c>
      <c r="AL518" s="280" t="e">
        <v>#REF!</v>
      </c>
      <c r="AM518" s="281">
        <v>0</v>
      </c>
      <c r="AN518" s="281">
        <v>0</v>
      </c>
      <c r="AO518" s="281">
        <v>0</v>
      </c>
      <c r="AP518" s="282">
        <v>0</v>
      </c>
      <c r="AQ518" s="282">
        <v>0</v>
      </c>
      <c r="AR518" s="282">
        <v>0</v>
      </c>
      <c r="AS518" s="282">
        <v>0</v>
      </c>
      <c r="AT518" s="282">
        <v>0</v>
      </c>
      <c r="AU518" s="282">
        <v>0</v>
      </c>
      <c r="AV518" s="282">
        <v>0</v>
      </c>
      <c r="AW518" s="282">
        <v>0</v>
      </c>
      <c r="AX518" s="282">
        <v>0</v>
      </c>
      <c r="AY518" s="282">
        <v>0</v>
      </c>
      <c r="AZ518" s="282">
        <v>0</v>
      </c>
      <c r="BA518" s="282">
        <v>0</v>
      </c>
      <c r="BB518" s="281">
        <v>0</v>
      </c>
      <c r="BC518" s="281">
        <v>0</v>
      </c>
      <c r="BD518" s="283"/>
      <c r="BE518" s="284">
        <v>0.02</v>
      </c>
      <c r="BF518" s="280">
        <v>0</v>
      </c>
      <c r="BG518" s="285"/>
      <c r="BH518" s="286"/>
      <c r="BI518" s="285"/>
      <c r="BJ518" s="280">
        <v>0</v>
      </c>
      <c r="BK518" s="280">
        <v>0</v>
      </c>
      <c r="BL518" s="283"/>
      <c r="BM518" s="287">
        <v>0</v>
      </c>
      <c r="BN518" s="280">
        <v>0</v>
      </c>
      <c r="BO518" s="280">
        <v>0</v>
      </c>
      <c r="BP518" s="280" t="e">
        <v>#REF!</v>
      </c>
      <c r="BQ518" s="288" t="e">
        <v>#REF!</v>
      </c>
      <c r="BR518" s="289"/>
      <c r="BS518" s="290" t="e">
        <v>#REF!</v>
      </c>
      <c r="BU518" s="304"/>
      <c r="BV518" s="291">
        <v>0</v>
      </c>
      <c r="BW518" s="292">
        <v>0</v>
      </c>
      <c r="BX518" s="238" t="s">
        <v>857</v>
      </c>
      <c r="BY518" s="435">
        <f t="shared" si="14"/>
        <v>1</v>
      </c>
      <c r="BZ518" s="435">
        <v>1</v>
      </c>
      <c r="CA518" s="436">
        <f t="shared" si="15"/>
        <v>0</v>
      </c>
    </row>
    <row r="519" spans="1:79" s="268" customFormat="1" ht="47.25">
      <c r="A519" s="269">
        <v>506</v>
      </c>
      <c r="B519" s="269" t="s">
        <v>862</v>
      </c>
      <c r="C519" s="269" t="s">
        <v>95</v>
      </c>
      <c r="D519" s="271" t="s">
        <v>863</v>
      </c>
      <c r="E519" s="272">
        <v>41058</v>
      </c>
      <c r="F519" s="238"/>
      <c r="G519" s="238"/>
      <c r="H519" s="272">
        <v>40909</v>
      </c>
      <c r="I519" s="272">
        <v>50405</v>
      </c>
      <c r="J519" s="269"/>
      <c r="K519" s="269" t="s">
        <v>2236</v>
      </c>
      <c r="L519" s="273"/>
      <c r="M519" s="238">
        <v>1.4319999999999999</v>
      </c>
      <c r="N519" s="269" t="s">
        <v>2237</v>
      </c>
      <c r="O519" s="269" t="s">
        <v>82</v>
      </c>
      <c r="P519" s="269" t="s">
        <v>2238</v>
      </c>
      <c r="Q519" s="269"/>
      <c r="R519" s="294">
        <v>1010301228</v>
      </c>
      <c r="S519" s="238">
        <v>550</v>
      </c>
      <c r="T519" s="269" t="s">
        <v>266</v>
      </c>
      <c r="U519" s="269">
        <v>300</v>
      </c>
      <c r="V519" s="275">
        <v>300</v>
      </c>
      <c r="W519" s="269">
        <v>0</v>
      </c>
      <c r="X519" s="276">
        <v>30987</v>
      </c>
      <c r="Y519" s="293"/>
      <c r="Z519" s="277">
        <v>535828.65</v>
      </c>
      <c r="AA519" s="277"/>
      <c r="AB519" s="278">
        <v>535828.65</v>
      </c>
      <c r="AC519" s="278">
        <v>535828.65</v>
      </c>
      <c r="AD519" s="278">
        <v>0</v>
      </c>
      <c r="AE519" s="278">
        <v>0</v>
      </c>
      <c r="AF519" s="278">
        <v>1786.0955000000001</v>
      </c>
      <c r="AG519" s="278">
        <v>1786.0955000000001</v>
      </c>
      <c r="AH519" s="278">
        <v>0</v>
      </c>
      <c r="AI519" s="279">
        <v>1786.0955000000001</v>
      </c>
      <c r="AJ519" s="277"/>
      <c r="AK519" s="280" t="e">
        <v>#REF!</v>
      </c>
      <c r="AL519" s="280" t="e">
        <v>#REF!</v>
      </c>
      <c r="AM519" s="281">
        <v>0</v>
      </c>
      <c r="AN519" s="281">
        <v>0</v>
      </c>
      <c r="AO519" s="281">
        <v>0</v>
      </c>
      <c r="AP519" s="282">
        <v>0</v>
      </c>
      <c r="AQ519" s="282">
        <v>0</v>
      </c>
      <c r="AR519" s="282">
        <v>0</v>
      </c>
      <c r="AS519" s="282">
        <v>0</v>
      </c>
      <c r="AT519" s="282">
        <v>0</v>
      </c>
      <c r="AU519" s="282">
        <v>0</v>
      </c>
      <c r="AV519" s="282">
        <v>0</v>
      </c>
      <c r="AW519" s="282">
        <v>0</v>
      </c>
      <c r="AX519" s="282">
        <v>0</v>
      </c>
      <c r="AY519" s="282">
        <v>0</v>
      </c>
      <c r="AZ519" s="282">
        <v>0</v>
      </c>
      <c r="BA519" s="282">
        <v>0</v>
      </c>
      <c r="BB519" s="281">
        <v>0</v>
      </c>
      <c r="BC519" s="281">
        <v>0</v>
      </c>
      <c r="BD519" s="283"/>
      <c r="BE519" s="284">
        <v>0.02</v>
      </c>
      <c r="BF519" s="280">
        <v>0</v>
      </c>
      <c r="BG519" s="285"/>
      <c r="BH519" s="286"/>
      <c r="BI519" s="285"/>
      <c r="BJ519" s="280">
        <v>0</v>
      </c>
      <c r="BK519" s="280">
        <v>0</v>
      </c>
      <c r="BL519" s="283"/>
      <c r="BM519" s="287">
        <v>0</v>
      </c>
      <c r="BN519" s="280">
        <v>0</v>
      </c>
      <c r="BO519" s="280">
        <v>0</v>
      </c>
      <c r="BP519" s="280" t="e">
        <v>#REF!</v>
      </c>
      <c r="BQ519" s="288" t="e">
        <v>#REF!</v>
      </c>
      <c r="BR519" s="289"/>
      <c r="BS519" s="290" t="e">
        <v>#REF!</v>
      </c>
      <c r="BU519" s="304"/>
      <c r="BV519" s="291">
        <v>0</v>
      </c>
      <c r="BW519" s="292">
        <v>0</v>
      </c>
      <c r="BX519" s="238" t="s">
        <v>857</v>
      </c>
      <c r="BY519" s="435">
        <f t="shared" si="14"/>
        <v>1</v>
      </c>
      <c r="BZ519" s="435">
        <v>1</v>
      </c>
      <c r="CA519" s="436">
        <f t="shared" si="15"/>
        <v>0</v>
      </c>
    </row>
    <row r="520" spans="1:79" s="268" customFormat="1" ht="47.25">
      <c r="A520" s="269">
        <v>507</v>
      </c>
      <c r="B520" s="269" t="s">
        <v>862</v>
      </c>
      <c r="C520" s="269" t="s">
        <v>95</v>
      </c>
      <c r="D520" s="271" t="s">
        <v>863</v>
      </c>
      <c r="E520" s="272">
        <v>41058</v>
      </c>
      <c r="F520" s="238"/>
      <c r="G520" s="238"/>
      <c r="H520" s="272">
        <v>40909</v>
      </c>
      <c r="I520" s="272">
        <v>50405</v>
      </c>
      <c r="J520" s="269"/>
      <c r="K520" s="269" t="s">
        <v>2239</v>
      </c>
      <c r="L520" s="273"/>
      <c r="M520" s="238">
        <v>0.20399999999999999</v>
      </c>
      <c r="N520" s="269" t="s">
        <v>2240</v>
      </c>
      <c r="O520" s="269" t="s">
        <v>82</v>
      </c>
      <c r="P520" s="269" t="s">
        <v>2022</v>
      </c>
      <c r="Q520" s="269"/>
      <c r="R520" s="294">
        <v>1010301229</v>
      </c>
      <c r="S520" s="238">
        <v>551</v>
      </c>
      <c r="T520" s="269" t="s">
        <v>266</v>
      </c>
      <c r="U520" s="269">
        <v>300</v>
      </c>
      <c r="V520" s="275">
        <v>300</v>
      </c>
      <c r="W520" s="269">
        <v>0</v>
      </c>
      <c r="X520" s="276">
        <v>27395</v>
      </c>
      <c r="Y520" s="293"/>
      <c r="Z520" s="277">
        <v>196084.17</v>
      </c>
      <c r="AA520" s="277"/>
      <c r="AB520" s="278">
        <v>196084.17</v>
      </c>
      <c r="AC520" s="278">
        <v>196084.17</v>
      </c>
      <c r="AD520" s="278">
        <v>0</v>
      </c>
      <c r="AE520" s="278">
        <v>0</v>
      </c>
      <c r="AF520" s="278">
        <v>653.61390000000006</v>
      </c>
      <c r="AG520" s="278">
        <v>653.61390000000006</v>
      </c>
      <c r="AH520" s="278">
        <v>0</v>
      </c>
      <c r="AI520" s="279">
        <v>653.61390000000006</v>
      </c>
      <c r="AJ520" s="277"/>
      <c r="AK520" s="280" t="e">
        <v>#REF!</v>
      </c>
      <c r="AL520" s="280" t="e">
        <v>#REF!</v>
      </c>
      <c r="AM520" s="281">
        <v>0</v>
      </c>
      <c r="AN520" s="281">
        <v>0</v>
      </c>
      <c r="AO520" s="281">
        <v>0</v>
      </c>
      <c r="AP520" s="282">
        <v>0</v>
      </c>
      <c r="AQ520" s="282">
        <v>0</v>
      </c>
      <c r="AR520" s="282">
        <v>0</v>
      </c>
      <c r="AS520" s="282">
        <v>0</v>
      </c>
      <c r="AT520" s="282">
        <v>0</v>
      </c>
      <c r="AU520" s="282">
        <v>0</v>
      </c>
      <c r="AV520" s="282">
        <v>0</v>
      </c>
      <c r="AW520" s="282">
        <v>0</v>
      </c>
      <c r="AX520" s="282">
        <v>0</v>
      </c>
      <c r="AY520" s="282">
        <v>0</v>
      </c>
      <c r="AZ520" s="282">
        <v>0</v>
      </c>
      <c r="BA520" s="282">
        <v>0</v>
      </c>
      <c r="BB520" s="281">
        <v>0</v>
      </c>
      <c r="BC520" s="281">
        <v>0</v>
      </c>
      <c r="BD520" s="283"/>
      <c r="BE520" s="284">
        <v>0.02</v>
      </c>
      <c r="BF520" s="280">
        <v>0</v>
      </c>
      <c r="BG520" s="285"/>
      <c r="BH520" s="286"/>
      <c r="BI520" s="285"/>
      <c r="BJ520" s="280">
        <v>0</v>
      </c>
      <c r="BK520" s="280">
        <v>0</v>
      </c>
      <c r="BL520" s="283"/>
      <c r="BM520" s="287">
        <v>0</v>
      </c>
      <c r="BN520" s="280">
        <v>0</v>
      </c>
      <c r="BO520" s="280">
        <v>0</v>
      </c>
      <c r="BP520" s="280" t="e">
        <v>#REF!</v>
      </c>
      <c r="BQ520" s="288" t="e">
        <v>#REF!</v>
      </c>
      <c r="BR520" s="289"/>
      <c r="BS520" s="290" t="e">
        <v>#REF!</v>
      </c>
      <c r="BU520" s="304"/>
      <c r="BV520" s="291">
        <v>0</v>
      </c>
      <c r="BW520" s="292">
        <v>0</v>
      </c>
      <c r="BX520" s="238" t="s">
        <v>857</v>
      </c>
      <c r="BY520" s="435">
        <f t="shared" si="14"/>
        <v>1</v>
      </c>
      <c r="BZ520" s="435">
        <v>1</v>
      </c>
      <c r="CA520" s="436">
        <f t="shared" si="15"/>
        <v>0</v>
      </c>
    </row>
    <row r="521" spans="1:79" s="268" customFormat="1" ht="47.25">
      <c r="A521" s="269">
        <v>508</v>
      </c>
      <c r="B521" s="269" t="s">
        <v>862</v>
      </c>
      <c r="C521" s="269" t="s">
        <v>95</v>
      </c>
      <c r="D521" s="271" t="s">
        <v>863</v>
      </c>
      <c r="E521" s="272">
        <v>41058</v>
      </c>
      <c r="F521" s="238"/>
      <c r="G521" s="238"/>
      <c r="H521" s="272">
        <v>40909</v>
      </c>
      <c r="I521" s="272">
        <v>50405</v>
      </c>
      <c r="J521" s="269"/>
      <c r="K521" s="269" t="s">
        <v>2241</v>
      </c>
      <c r="L521" s="273"/>
      <c r="M521" s="238">
        <v>4.4999999999999998E-2</v>
      </c>
      <c r="N521" s="269" t="s">
        <v>2242</v>
      </c>
      <c r="O521" s="269" t="s">
        <v>82</v>
      </c>
      <c r="P521" s="269" t="s">
        <v>2243</v>
      </c>
      <c r="Q521" s="269"/>
      <c r="R521" s="294">
        <v>1010301230</v>
      </c>
      <c r="S521" s="238">
        <v>552</v>
      </c>
      <c r="T521" s="269" t="s">
        <v>131</v>
      </c>
      <c r="U521" s="269">
        <v>361</v>
      </c>
      <c r="V521" s="275">
        <v>361</v>
      </c>
      <c r="W521" s="269">
        <v>0</v>
      </c>
      <c r="X521" s="276">
        <v>34700</v>
      </c>
      <c r="Y521" s="293"/>
      <c r="Z521" s="277">
        <v>6738.35</v>
      </c>
      <c r="AA521" s="277"/>
      <c r="AB521" s="278">
        <v>6738.35</v>
      </c>
      <c r="AC521" s="278">
        <v>6738.35</v>
      </c>
      <c r="AD521" s="278">
        <v>0</v>
      </c>
      <c r="AE521" s="278">
        <v>0</v>
      </c>
      <c r="AF521" s="278">
        <v>18.66578947368421</v>
      </c>
      <c r="AG521" s="278">
        <v>18.66578947368421</v>
      </c>
      <c r="AH521" s="278">
        <v>0</v>
      </c>
      <c r="AI521" s="279">
        <v>18.66578947368421</v>
      </c>
      <c r="AJ521" s="277"/>
      <c r="AK521" s="280" t="e">
        <v>#REF!</v>
      </c>
      <c r="AL521" s="280" t="e">
        <v>#REF!</v>
      </c>
      <c r="AM521" s="281">
        <v>0</v>
      </c>
      <c r="AN521" s="281">
        <v>0</v>
      </c>
      <c r="AO521" s="281">
        <v>0</v>
      </c>
      <c r="AP521" s="282">
        <v>0</v>
      </c>
      <c r="AQ521" s="282">
        <v>0</v>
      </c>
      <c r="AR521" s="282">
        <v>0</v>
      </c>
      <c r="AS521" s="282">
        <v>0</v>
      </c>
      <c r="AT521" s="282">
        <v>0</v>
      </c>
      <c r="AU521" s="282">
        <v>0</v>
      </c>
      <c r="AV521" s="282">
        <v>0</v>
      </c>
      <c r="AW521" s="282">
        <v>0</v>
      </c>
      <c r="AX521" s="282">
        <v>0</v>
      </c>
      <c r="AY521" s="282">
        <v>0</v>
      </c>
      <c r="AZ521" s="282">
        <v>0</v>
      </c>
      <c r="BA521" s="282">
        <v>0</v>
      </c>
      <c r="BB521" s="281">
        <v>0</v>
      </c>
      <c r="BC521" s="281">
        <v>0</v>
      </c>
      <c r="BD521" s="283"/>
      <c r="BE521" s="284">
        <v>0.02</v>
      </c>
      <c r="BF521" s="280">
        <v>0</v>
      </c>
      <c r="BG521" s="285"/>
      <c r="BH521" s="286"/>
      <c r="BI521" s="285"/>
      <c r="BJ521" s="280">
        <v>0</v>
      </c>
      <c r="BK521" s="280">
        <v>0</v>
      </c>
      <c r="BL521" s="283"/>
      <c r="BM521" s="287">
        <v>0</v>
      </c>
      <c r="BN521" s="280">
        <v>0</v>
      </c>
      <c r="BO521" s="280">
        <v>0</v>
      </c>
      <c r="BP521" s="280" t="e">
        <v>#REF!</v>
      </c>
      <c r="BQ521" s="288" t="e">
        <v>#REF!</v>
      </c>
      <c r="BR521" s="289"/>
      <c r="BS521" s="290" t="e">
        <v>#REF!</v>
      </c>
      <c r="BU521" s="304"/>
      <c r="BV521" s="291">
        <v>0</v>
      </c>
      <c r="BW521" s="292">
        <v>0</v>
      </c>
      <c r="BX521" s="238" t="s">
        <v>857</v>
      </c>
      <c r="BY521" s="435">
        <f t="shared" si="14"/>
        <v>1</v>
      </c>
      <c r="BZ521" s="435">
        <v>1</v>
      </c>
      <c r="CA521" s="436">
        <f t="shared" si="15"/>
        <v>0</v>
      </c>
    </row>
    <row r="522" spans="1:79" s="268" customFormat="1" ht="31.5">
      <c r="A522" s="269">
        <v>509</v>
      </c>
      <c r="B522" s="269" t="s">
        <v>862</v>
      </c>
      <c r="C522" s="269" t="s">
        <v>95</v>
      </c>
      <c r="D522" s="271" t="s">
        <v>863</v>
      </c>
      <c r="E522" s="272">
        <v>41058</v>
      </c>
      <c r="F522" s="238"/>
      <c r="G522" s="238"/>
      <c r="H522" s="272">
        <v>40909</v>
      </c>
      <c r="I522" s="272">
        <v>50405</v>
      </c>
      <c r="J522" s="269"/>
      <c r="K522" s="269" t="s">
        <v>2244</v>
      </c>
      <c r="L522" s="273"/>
      <c r="M522" s="238">
        <v>2.27</v>
      </c>
      <c r="N522" s="269" t="s">
        <v>2245</v>
      </c>
      <c r="O522" s="269" t="s">
        <v>82</v>
      </c>
      <c r="P522" s="269" t="s">
        <v>1774</v>
      </c>
      <c r="Q522" s="269"/>
      <c r="R522" s="294">
        <v>1010301231</v>
      </c>
      <c r="S522" s="238">
        <v>553</v>
      </c>
      <c r="T522" s="269" t="s">
        <v>131</v>
      </c>
      <c r="U522" s="269">
        <v>361</v>
      </c>
      <c r="V522" s="275">
        <v>361</v>
      </c>
      <c r="W522" s="269">
        <v>0</v>
      </c>
      <c r="X522" s="276">
        <v>32782</v>
      </c>
      <c r="Y522" s="293"/>
      <c r="Z522" s="277">
        <v>3469219.8</v>
      </c>
      <c r="AA522" s="277"/>
      <c r="AB522" s="278">
        <v>3469219.8</v>
      </c>
      <c r="AC522" s="278">
        <v>2334192.1929639885</v>
      </c>
      <c r="AD522" s="278">
        <v>1135027.6070360113</v>
      </c>
      <c r="AE522" s="278">
        <v>1019707.2812742385</v>
      </c>
      <c r="AF522" s="278">
        <v>9610.0271468144037</v>
      </c>
      <c r="AG522" s="278">
        <v>9610.0271468144037</v>
      </c>
      <c r="AH522" s="278">
        <v>0</v>
      </c>
      <c r="AI522" s="279">
        <v>9610.0271468144037</v>
      </c>
      <c r="AJ522" s="277"/>
      <c r="AK522" s="280" t="e">
        <v>#REF!</v>
      </c>
      <c r="AL522" s="280" t="e">
        <v>#REF!</v>
      </c>
      <c r="AM522" s="281">
        <v>115320.32576177284</v>
      </c>
      <c r="AN522" s="281">
        <v>115320.32576177284</v>
      </c>
      <c r="AO522" s="281">
        <v>1135027.6070360113</v>
      </c>
      <c r="AP522" s="282">
        <v>1125417.5798891969</v>
      </c>
      <c r="AQ522" s="282">
        <v>1115807.5527423825</v>
      </c>
      <c r="AR522" s="282">
        <v>1106197.5255955681</v>
      </c>
      <c r="AS522" s="282">
        <v>1096587.4984487537</v>
      </c>
      <c r="AT522" s="282">
        <v>1086977.4713019393</v>
      </c>
      <c r="AU522" s="282">
        <v>1077367.4441551249</v>
      </c>
      <c r="AV522" s="282">
        <v>1067757.4170083106</v>
      </c>
      <c r="AW522" s="282">
        <v>1058147.3898614962</v>
      </c>
      <c r="AX522" s="282">
        <v>1048537.3627146818</v>
      </c>
      <c r="AY522" s="282">
        <v>1038927.3355678674</v>
      </c>
      <c r="AZ522" s="282">
        <v>1029317.308421053</v>
      </c>
      <c r="BA522" s="282">
        <v>1019707.2812742386</v>
      </c>
      <c r="BB522" s="281">
        <v>1077367.4441551249</v>
      </c>
      <c r="BC522" s="281">
        <v>1077367.4441551249</v>
      </c>
      <c r="BD522" s="283"/>
      <c r="BE522" s="284">
        <v>0.02</v>
      </c>
      <c r="BF522" s="280">
        <v>0</v>
      </c>
      <c r="BG522" s="285"/>
      <c r="BH522" s="286"/>
      <c r="BI522" s="285"/>
      <c r="BJ522" s="280">
        <v>0</v>
      </c>
      <c r="BK522" s="280">
        <v>0</v>
      </c>
      <c r="BL522" s="283"/>
      <c r="BM522" s="287">
        <v>0</v>
      </c>
      <c r="BN522" s="280">
        <v>0</v>
      </c>
      <c r="BO522" s="280">
        <v>0</v>
      </c>
      <c r="BP522" s="280" t="e">
        <v>#REF!</v>
      </c>
      <c r="BQ522" s="288" t="e">
        <v>#REF!</v>
      </c>
      <c r="BR522" s="289"/>
      <c r="BS522" s="290" t="e">
        <v>#REF!</v>
      </c>
      <c r="BU522" s="297">
        <v>115320.36</v>
      </c>
      <c r="BV522" s="291">
        <v>3.4238227162859403E-2</v>
      </c>
      <c r="BW522" s="292">
        <v>0</v>
      </c>
      <c r="BX522" s="238" t="s">
        <v>860</v>
      </c>
      <c r="BY522" s="435">
        <f t="shared" si="14"/>
        <v>0.67282914532079763</v>
      </c>
      <c r="BZ522" s="435">
        <v>0.70607014255071454</v>
      </c>
      <c r="CA522" s="436">
        <f t="shared" si="15"/>
        <v>3.3240997229916913E-2</v>
      </c>
    </row>
    <row r="523" spans="1:79" s="268" customFormat="1" ht="31.5">
      <c r="A523" s="269">
        <v>510</v>
      </c>
      <c r="B523" s="269" t="s">
        <v>862</v>
      </c>
      <c r="C523" s="269" t="s">
        <v>95</v>
      </c>
      <c r="D523" s="271" t="s">
        <v>863</v>
      </c>
      <c r="E523" s="272">
        <v>41058</v>
      </c>
      <c r="F523" s="238"/>
      <c r="G523" s="238"/>
      <c r="H523" s="272">
        <v>40909</v>
      </c>
      <c r="I523" s="272">
        <v>50405</v>
      </c>
      <c r="J523" s="269"/>
      <c r="K523" s="269" t="s">
        <v>2246</v>
      </c>
      <c r="L523" s="273"/>
      <c r="M523" s="238">
        <v>0.74099999999999999</v>
      </c>
      <c r="N523" s="269" t="s">
        <v>2245</v>
      </c>
      <c r="O523" s="269" t="s">
        <v>82</v>
      </c>
      <c r="P523" s="269" t="s">
        <v>1774</v>
      </c>
      <c r="Q523" s="269"/>
      <c r="R523" s="294">
        <v>1010301232</v>
      </c>
      <c r="S523" s="238">
        <v>554</v>
      </c>
      <c r="T523" s="269" t="s">
        <v>131</v>
      </c>
      <c r="U523" s="269">
        <v>361</v>
      </c>
      <c r="V523" s="275">
        <v>361</v>
      </c>
      <c r="W523" s="269">
        <v>0</v>
      </c>
      <c r="X523" s="276">
        <v>34182</v>
      </c>
      <c r="Y523" s="293"/>
      <c r="Z523" s="277">
        <v>705183.09</v>
      </c>
      <c r="AA523" s="277"/>
      <c r="AB523" s="278">
        <v>705183.09</v>
      </c>
      <c r="AC523" s="278">
        <v>705183.09</v>
      </c>
      <c r="AD523" s="278">
        <v>0</v>
      </c>
      <c r="AE523" s="278">
        <v>0</v>
      </c>
      <c r="AF523" s="278">
        <v>1953.4157617728531</v>
      </c>
      <c r="AG523" s="278">
        <v>1953.4157617728531</v>
      </c>
      <c r="AH523" s="278">
        <v>0</v>
      </c>
      <c r="AI523" s="279">
        <v>1953.4157617728531</v>
      </c>
      <c r="AJ523" s="277"/>
      <c r="AK523" s="280" t="e">
        <v>#REF!</v>
      </c>
      <c r="AL523" s="280" t="e">
        <v>#REF!</v>
      </c>
      <c r="AM523" s="281">
        <v>0</v>
      </c>
      <c r="AN523" s="281">
        <v>0</v>
      </c>
      <c r="AO523" s="281">
        <v>0</v>
      </c>
      <c r="AP523" s="282">
        <v>0</v>
      </c>
      <c r="AQ523" s="282">
        <v>0</v>
      </c>
      <c r="AR523" s="282">
        <v>0</v>
      </c>
      <c r="AS523" s="282">
        <v>0</v>
      </c>
      <c r="AT523" s="282">
        <v>0</v>
      </c>
      <c r="AU523" s="282">
        <v>0</v>
      </c>
      <c r="AV523" s="282">
        <v>0</v>
      </c>
      <c r="AW523" s="282">
        <v>0</v>
      </c>
      <c r="AX523" s="282">
        <v>0</v>
      </c>
      <c r="AY523" s="282">
        <v>0</v>
      </c>
      <c r="AZ523" s="282">
        <v>0</v>
      </c>
      <c r="BA523" s="282">
        <v>0</v>
      </c>
      <c r="BB523" s="281">
        <v>0</v>
      </c>
      <c r="BC523" s="281">
        <v>0</v>
      </c>
      <c r="BD523" s="283"/>
      <c r="BE523" s="284">
        <v>0.02</v>
      </c>
      <c r="BF523" s="280">
        <v>0</v>
      </c>
      <c r="BG523" s="285"/>
      <c r="BH523" s="286"/>
      <c r="BI523" s="285"/>
      <c r="BJ523" s="280">
        <v>0</v>
      </c>
      <c r="BK523" s="280">
        <v>0</v>
      </c>
      <c r="BL523" s="283"/>
      <c r="BM523" s="287">
        <v>0</v>
      </c>
      <c r="BN523" s="280">
        <v>0</v>
      </c>
      <c r="BO523" s="280">
        <v>0</v>
      </c>
      <c r="BP523" s="280" t="e">
        <v>#REF!</v>
      </c>
      <c r="BQ523" s="288" t="e">
        <v>#REF!</v>
      </c>
      <c r="BR523" s="289"/>
      <c r="BS523" s="290" t="e">
        <v>#REF!</v>
      </c>
      <c r="BU523" s="304"/>
      <c r="BV523" s="291">
        <v>0</v>
      </c>
      <c r="BW523" s="292">
        <v>0</v>
      </c>
      <c r="BX523" s="238" t="s">
        <v>857</v>
      </c>
      <c r="BY523" s="435">
        <f t="shared" si="14"/>
        <v>1</v>
      </c>
      <c r="BZ523" s="435">
        <v>1</v>
      </c>
      <c r="CA523" s="436">
        <f t="shared" si="15"/>
        <v>0</v>
      </c>
    </row>
    <row r="524" spans="1:79" s="268" customFormat="1" ht="31.5">
      <c r="A524" s="269">
        <v>511</v>
      </c>
      <c r="B524" s="269" t="s">
        <v>862</v>
      </c>
      <c r="C524" s="269" t="s">
        <v>95</v>
      </c>
      <c r="D524" s="271" t="s">
        <v>863</v>
      </c>
      <c r="E524" s="272">
        <v>41058</v>
      </c>
      <c r="F524" s="238"/>
      <c r="G524" s="238"/>
      <c r="H524" s="272">
        <v>40909</v>
      </c>
      <c r="I524" s="272">
        <v>50405</v>
      </c>
      <c r="J524" s="269"/>
      <c r="K524" s="269" t="s">
        <v>2247</v>
      </c>
      <c r="L524" s="273"/>
      <c r="M524" s="238">
        <v>1.2</v>
      </c>
      <c r="N524" s="269" t="s">
        <v>2248</v>
      </c>
      <c r="O524" s="269" t="s">
        <v>82</v>
      </c>
      <c r="P524" s="269" t="s">
        <v>2249</v>
      </c>
      <c r="Q524" s="269"/>
      <c r="R524" s="294">
        <v>1010301233</v>
      </c>
      <c r="S524" s="238">
        <v>555</v>
      </c>
      <c r="T524" s="269" t="s">
        <v>131</v>
      </c>
      <c r="U524" s="269">
        <v>361</v>
      </c>
      <c r="V524" s="275">
        <v>361</v>
      </c>
      <c r="W524" s="269">
        <v>0</v>
      </c>
      <c r="X524" s="276">
        <v>33635</v>
      </c>
      <c r="Y524" s="293"/>
      <c r="Z524" s="277">
        <v>123911.42</v>
      </c>
      <c r="AA524" s="277"/>
      <c r="AB524" s="278">
        <v>123911.42</v>
      </c>
      <c r="AC524" s="278">
        <v>75061.07283019388</v>
      </c>
      <c r="AD524" s="278">
        <v>48850.347169806118</v>
      </c>
      <c r="AE524" s="278">
        <v>44731.408000831048</v>
      </c>
      <c r="AF524" s="278">
        <v>343.24493074792241</v>
      </c>
      <c r="AG524" s="278">
        <v>343.24493074792241</v>
      </c>
      <c r="AH524" s="278">
        <v>0</v>
      </c>
      <c r="AI524" s="279">
        <v>343.24493074792241</v>
      </c>
      <c r="AJ524" s="277"/>
      <c r="AK524" s="280" t="e">
        <v>#REF!</v>
      </c>
      <c r="AL524" s="280" t="e">
        <v>#REF!</v>
      </c>
      <c r="AM524" s="281">
        <v>4118.9391689750692</v>
      </c>
      <c r="AN524" s="281">
        <v>4118.9391689750692</v>
      </c>
      <c r="AO524" s="281">
        <v>48850.347169806118</v>
      </c>
      <c r="AP524" s="282">
        <v>48507.102239058193</v>
      </c>
      <c r="AQ524" s="282">
        <v>48163.857308310267</v>
      </c>
      <c r="AR524" s="282">
        <v>47820.612377562342</v>
      </c>
      <c r="AS524" s="282">
        <v>47477.367446814416</v>
      </c>
      <c r="AT524" s="282">
        <v>47134.122516066491</v>
      </c>
      <c r="AU524" s="282">
        <v>46790.877585318565</v>
      </c>
      <c r="AV524" s="282">
        <v>46447.63265457064</v>
      </c>
      <c r="AW524" s="282">
        <v>46104.387723822714</v>
      </c>
      <c r="AX524" s="282">
        <v>45761.142793074789</v>
      </c>
      <c r="AY524" s="282">
        <v>45417.897862326863</v>
      </c>
      <c r="AZ524" s="282">
        <v>45074.652931578938</v>
      </c>
      <c r="BA524" s="282">
        <v>44731.408000831012</v>
      </c>
      <c r="BB524" s="281">
        <v>46790.877585318565</v>
      </c>
      <c r="BC524" s="281">
        <v>46790.87758531858</v>
      </c>
      <c r="BD524" s="283"/>
      <c r="BE524" s="284">
        <v>0.02</v>
      </c>
      <c r="BF524" s="280">
        <v>0</v>
      </c>
      <c r="BG524" s="285"/>
      <c r="BH524" s="286"/>
      <c r="BI524" s="285"/>
      <c r="BJ524" s="280">
        <v>0</v>
      </c>
      <c r="BK524" s="280">
        <v>0</v>
      </c>
      <c r="BL524" s="283"/>
      <c r="BM524" s="287">
        <v>0</v>
      </c>
      <c r="BN524" s="280">
        <v>0</v>
      </c>
      <c r="BO524" s="280">
        <v>0</v>
      </c>
      <c r="BP524" s="280" t="e">
        <v>#REF!</v>
      </c>
      <c r="BQ524" s="288" t="e">
        <v>#REF!</v>
      </c>
      <c r="BR524" s="289"/>
      <c r="BS524" s="290" t="e">
        <v>#REF!</v>
      </c>
      <c r="BU524" s="297">
        <v>4118.88</v>
      </c>
      <c r="BV524" s="291">
        <v>-5.9168975069042062E-2</v>
      </c>
      <c r="BW524" s="292">
        <v>0</v>
      </c>
      <c r="BX524" s="238" t="s">
        <v>857</v>
      </c>
      <c r="BY524" s="435">
        <f t="shared" si="14"/>
        <v>0.60576396291959111</v>
      </c>
      <c r="BZ524" s="435">
        <v>0.63900496014950792</v>
      </c>
      <c r="CA524" s="436">
        <f t="shared" si="15"/>
        <v>3.3240997229916802E-2</v>
      </c>
    </row>
    <row r="525" spans="1:79" s="268" customFormat="1" ht="47.25">
      <c r="A525" s="269">
        <v>512</v>
      </c>
      <c r="B525" s="269" t="s">
        <v>862</v>
      </c>
      <c r="C525" s="269" t="s">
        <v>95</v>
      </c>
      <c r="D525" s="271" t="s">
        <v>863</v>
      </c>
      <c r="E525" s="272">
        <v>41058</v>
      </c>
      <c r="F525" s="238"/>
      <c r="G525" s="238"/>
      <c r="H525" s="272">
        <v>40909</v>
      </c>
      <c r="I525" s="272">
        <v>50405</v>
      </c>
      <c r="J525" s="269"/>
      <c r="K525" s="269" t="s">
        <v>2250</v>
      </c>
      <c r="L525" s="273"/>
      <c r="M525" s="238">
        <v>0.32</v>
      </c>
      <c r="N525" s="269" t="s">
        <v>2227</v>
      </c>
      <c r="O525" s="269" t="s">
        <v>82</v>
      </c>
      <c r="P525" s="269" t="s">
        <v>2228</v>
      </c>
      <c r="Q525" s="269"/>
      <c r="R525" s="294">
        <v>1010301234</v>
      </c>
      <c r="S525" s="238">
        <v>556</v>
      </c>
      <c r="T525" s="269" t="s">
        <v>87</v>
      </c>
      <c r="U525" s="269">
        <v>240</v>
      </c>
      <c r="V525" s="275">
        <v>240</v>
      </c>
      <c r="W525" s="269">
        <v>0</v>
      </c>
      <c r="X525" s="276">
        <v>32051</v>
      </c>
      <c r="Y525" s="293"/>
      <c r="Z525" s="277">
        <v>181622.02</v>
      </c>
      <c r="AA525" s="277"/>
      <c r="AB525" s="278">
        <v>181622.02</v>
      </c>
      <c r="AC525" s="278">
        <v>181622.02</v>
      </c>
      <c r="AD525" s="278">
        <v>0</v>
      </c>
      <c r="AE525" s="278">
        <v>0</v>
      </c>
      <c r="AF525" s="278">
        <v>756.75841666666668</v>
      </c>
      <c r="AG525" s="278">
        <v>756.75841666666668</v>
      </c>
      <c r="AH525" s="278">
        <v>0</v>
      </c>
      <c r="AI525" s="279">
        <v>756.75841666666668</v>
      </c>
      <c r="AJ525" s="277"/>
      <c r="AK525" s="280" t="e">
        <v>#REF!</v>
      </c>
      <c r="AL525" s="280" t="e">
        <v>#REF!</v>
      </c>
      <c r="AM525" s="281">
        <v>0</v>
      </c>
      <c r="AN525" s="281">
        <v>0</v>
      </c>
      <c r="AO525" s="281">
        <v>0</v>
      </c>
      <c r="AP525" s="282">
        <v>0</v>
      </c>
      <c r="AQ525" s="282">
        <v>0</v>
      </c>
      <c r="AR525" s="282">
        <v>0</v>
      </c>
      <c r="AS525" s="282">
        <v>0</v>
      </c>
      <c r="AT525" s="282">
        <v>0</v>
      </c>
      <c r="AU525" s="282">
        <v>0</v>
      </c>
      <c r="AV525" s="282">
        <v>0</v>
      </c>
      <c r="AW525" s="282">
        <v>0</v>
      </c>
      <c r="AX525" s="282">
        <v>0</v>
      </c>
      <c r="AY525" s="282">
        <v>0</v>
      </c>
      <c r="AZ525" s="282">
        <v>0</v>
      </c>
      <c r="BA525" s="282">
        <v>0</v>
      </c>
      <c r="BB525" s="281">
        <v>0</v>
      </c>
      <c r="BC525" s="281">
        <v>0</v>
      </c>
      <c r="BD525" s="283"/>
      <c r="BE525" s="284">
        <v>0.02</v>
      </c>
      <c r="BF525" s="280">
        <v>0</v>
      </c>
      <c r="BG525" s="285"/>
      <c r="BH525" s="286"/>
      <c r="BI525" s="285"/>
      <c r="BJ525" s="280">
        <v>0</v>
      </c>
      <c r="BK525" s="280">
        <v>0</v>
      </c>
      <c r="BL525" s="283"/>
      <c r="BM525" s="287">
        <v>0</v>
      </c>
      <c r="BN525" s="280">
        <v>0</v>
      </c>
      <c r="BO525" s="280">
        <v>0</v>
      </c>
      <c r="BP525" s="280" t="e">
        <v>#REF!</v>
      </c>
      <c r="BQ525" s="288" t="e">
        <v>#REF!</v>
      </c>
      <c r="BR525" s="289"/>
      <c r="BS525" s="290" t="e">
        <v>#REF!</v>
      </c>
      <c r="BU525" s="304"/>
      <c r="BV525" s="291">
        <v>0</v>
      </c>
      <c r="BW525" s="292">
        <v>0</v>
      </c>
      <c r="BX525" s="238" t="s">
        <v>857</v>
      </c>
      <c r="BY525" s="435">
        <f t="shared" si="14"/>
        <v>1</v>
      </c>
      <c r="BZ525" s="435">
        <v>1</v>
      </c>
      <c r="CA525" s="436">
        <f t="shared" si="15"/>
        <v>0</v>
      </c>
    </row>
    <row r="526" spans="1:79" s="268" customFormat="1" ht="47.25">
      <c r="A526" s="269">
        <v>513</v>
      </c>
      <c r="B526" s="269" t="s">
        <v>862</v>
      </c>
      <c r="C526" s="269" t="s">
        <v>95</v>
      </c>
      <c r="D526" s="271" t="s">
        <v>863</v>
      </c>
      <c r="E526" s="272">
        <v>41058</v>
      </c>
      <c r="F526" s="238"/>
      <c r="G526" s="238"/>
      <c r="H526" s="272">
        <v>40909</v>
      </c>
      <c r="I526" s="272">
        <v>50405</v>
      </c>
      <c r="J526" s="269"/>
      <c r="K526" s="269" t="s">
        <v>2251</v>
      </c>
      <c r="L526" s="273"/>
      <c r="M526" s="238">
        <v>0.30399999999999999</v>
      </c>
      <c r="N526" s="269" t="s">
        <v>2252</v>
      </c>
      <c r="O526" s="269" t="s">
        <v>82</v>
      </c>
      <c r="P526" s="269" t="s">
        <v>2253</v>
      </c>
      <c r="Q526" s="269"/>
      <c r="R526" s="294">
        <v>1010301235</v>
      </c>
      <c r="S526" s="238">
        <v>557</v>
      </c>
      <c r="T526" s="269" t="s">
        <v>87</v>
      </c>
      <c r="U526" s="269">
        <v>240</v>
      </c>
      <c r="V526" s="275">
        <v>240</v>
      </c>
      <c r="W526" s="269">
        <v>0</v>
      </c>
      <c r="X526" s="276">
        <v>30987</v>
      </c>
      <c r="Y526" s="293"/>
      <c r="Z526" s="277">
        <v>226434.01</v>
      </c>
      <c r="AA526" s="277"/>
      <c r="AB526" s="278">
        <v>226434.01</v>
      </c>
      <c r="AC526" s="278">
        <v>226434.01</v>
      </c>
      <c r="AD526" s="278">
        <v>0</v>
      </c>
      <c r="AE526" s="278">
        <v>0</v>
      </c>
      <c r="AF526" s="278">
        <v>943.4750416666667</v>
      </c>
      <c r="AG526" s="278">
        <v>943.4750416666667</v>
      </c>
      <c r="AH526" s="278">
        <v>0</v>
      </c>
      <c r="AI526" s="279">
        <v>943.4750416666667</v>
      </c>
      <c r="AJ526" s="277"/>
      <c r="AK526" s="280" t="e">
        <v>#REF!</v>
      </c>
      <c r="AL526" s="280" t="e">
        <v>#REF!</v>
      </c>
      <c r="AM526" s="281">
        <v>0</v>
      </c>
      <c r="AN526" s="281">
        <v>0</v>
      </c>
      <c r="AO526" s="281">
        <v>0</v>
      </c>
      <c r="AP526" s="282">
        <v>0</v>
      </c>
      <c r="AQ526" s="282">
        <v>0</v>
      </c>
      <c r="AR526" s="282">
        <v>0</v>
      </c>
      <c r="AS526" s="282">
        <v>0</v>
      </c>
      <c r="AT526" s="282">
        <v>0</v>
      </c>
      <c r="AU526" s="282">
        <v>0</v>
      </c>
      <c r="AV526" s="282">
        <v>0</v>
      </c>
      <c r="AW526" s="282">
        <v>0</v>
      </c>
      <c r="AX526" s="282">
        <v>0</v>
      </c>
      <c r="AY526" s="282">
        <v>0</v>
      </c>
      <c r="AZ526" s="282">
        <v>0</v>
      </c>
      <c r="BA526" s="282">
        <v>0</v>
      </c>
      <c r="BB526" s="281">
        <v>0</v>
      </c>
      <c r="BC526" s="281">
        <v>0</v>
      </c>
      <c r="BD526" s="283"/>
      <c r="BE526" s="284">
        <v>0.02</v>
      </c>
      <c r="BF526" s="280">
        <v>0</v>
      </c>
      <c r="BG526" s="285"/>
      <c r="BH526" s="286"/>
      <c r="BI526" s="285"/>
      <c r="BJ526" s="280">
        <v>0</v>
      </c>
      <c r="BK526" s="280">
        <v>0</v>
      </c>
      <c r="BL526" s="283"/>
      <c r="BM526" s="287">
        <v>0</v>
      </c>
      <c r="BN526" s="280">
        <v>0</v>
      </c>
      <c r="BO526" s="280">
        <v>0</v>
      </c>
      <c r="BP526" s="280" t="e">
        <v>#REF!</v>
      </c>
      <c r="BQ526" s="288" t="e">
        <v>#REF!</v>
      </c>
      <c r="BR526" s="289"/>
      <c r="BS526" s="290" t="e">
        <v>#REF!</v>
      </c>
      <c r="BU526" s="304"/>
      <c r="BV526" s="291">
        <v>0</v>
      </c>
      <c r="BW526" s="292">
        <v>0</v>
      </c>
      <c r="BX526" s="238" t="s">
        <v>857</v>
      </c>
      <c r="BY526" s="435">
        <f t="shared" si="14"/>
        <v>1</v>
      </c>
      <c r="BZ526" s="435">
        <v>1</v>
      </c>
      <c r="CA526" s="436">
        <f t="shared" si="15"/>
        <v>0</v>
      </c>
    </row>
    <row r="527" spans="1:79" s="268" customFormat="1" ht="47.25">
      <c r="A527" s="269">
        <v>514</v>
      </c>
      <c r="B527" s="269" t="s">
        <v>862</v>
      </c>
      <c r="C527" s="269" t="s">
        <v>95</v>
      </c>
      <c r="D527" s="271" t="s">
        <v>863</v>
      </c>
      <c r="E527" s="272">
        <v>41058</v>
      </c>
      <c r="F527" s="238"/>
      <c r="G527" s="238"/>
      <c r="H527" s="272">
        <v>40909</v>
      </c>
      <c r="I527" s="272">
        <v>50405</v>
      </c>
      <c r="J527" s="269"/>
      <c r="K527" s="269" t="s">
        <v>2254</v>
      </c>
      <c r="L527" s="273"/>
      <c r="M527" s="238">
        <v>0.88</v>
      </c>
      <c r="N527" s="269" t="s">
        <v>2255</v>
      </c>
      <c r="O527" s="269" t="s">
        <v>82</v>
      </c>
      <c r="P527" s="269" t="s">
        <v>2099</v>
      </c>
      <c r="Q527" s="269"/>
      <c r="R527" s="294">
        <v>1010301236</v>
      </c>
      <c r="S527" s="238">
        <v>558</v>
      </c>
      <c r="T527" s="269" t="s">
        <v>266</v>
      </c>
      <c r="U527" s="269">
        <v>300</v>
      </c>
      <c r="V527" s="275">
        <v>300</v>
      </c>
      <c r="W527" s="269">
        <v>0</v>
      </c>
      <c r="X527" s="276">
        <v>36069</v>
      </c>
      <c r="Y527" s="293"/>
      <c r="Z527" s="277">
        <v>194548.81</v>
      </c>
      <c r="AA527" s="277"/>
      <c r="AB527" s="278">
        <v>194548.81</v>
      </c>
      <c r="AC527" s="278">
        <v>164718.27960000001</v>
      </c>
      <c r="AD527" s="278">
        <v>29830.530399999989</v>
      </c>
      <c r="AE527" s="278">
        <v>22048.577999999987</v>
      </c>
      <c r="AF527" s="278">
        <v>648.49603333333334</v>
      </c>
      <c r="AG527" s="278">
        <v>648.49603333333334</v>
      </c>
      <c r="AH527" s="278">
        <v>0</v>
      </c>
      <c r="AI527" s="279">
        <v>648.49603333333334</v>
      </c>
      <c r="AJ527" s="277"/>
      <c r="AK527" s="280" t="e">
        <v>#REF!</v>
      </c>
      <c r="AL527" s="280" t="e">
        <v>#REF!</v>
      </c>
      <c r="AM527" s="281">
        <v>7781.9524000000001</v>
      </c>
      <c r="AN527" s="281">
        <v>7781.9524000000001</v>
      </c>
      <c r="AO527" s="281">
        <v>29830.530399999989</v>
      </c>
      <c r="AP527" s="282">
        <v>29182.034366666656</v>
      </c>
      <c r="AQ527" s="282">
        <v>28533.538333333323</v>
      </c>
      <c r="AR527" s="282">
        <v>27885.04229999999</v>
      </c>
      <c r="AS527" s="282">
        <v>27236.546266666657</v>
      </c>
      <c r="AT527" s="282">
        <v>26588.050233333324</v>
      </c>
      <c r="AU527" s="282">
        <v>25939.554199999991</v>
      </c>
      <c r="AV527" s="282">
        <v>25291.058166666659</v>
      </c>
      <c r="AW527" s="282">
        <v>24642.562133333326</v>
      </c>
      <c r="AX527" s="282">
        <v>23994.066099999993</v>
      </c>
      <c r="AY527" s="282">
        <v>23345.57006666666</v>
      </c>
      <c r="AZ527" s="282">
        <v>22697.074033333327</v>
      </c>
      <c r="BA527" s="282">
        <v>22048.577999999994</v>
      </c>
      <c r="BB527" s="281">
        <v>25939.554199999988</v>
      </c>
      <c r="BC527" s="281">
        <v>25939.554199999988</v>
      </c>
      <c r="BD527" s="283"/>
      <c r="BE527" s="284">
        <v>0.02</v>
      </c>
      <c r="BF527" s="280">
        <v>0</v>
      </c>
      <c r="BG527" s="285"/>
      <c r="BH527" s="286"/>
      <c r="BI527" s="285"/>
      <c r="BJ527" s="280">
        <v>0</v>
      </c>
      <c r="BK527" s="280">
        <v>0</v>
      </c>
      <c r="BL527" s="283"/>
      <c r="BM527" s="287">
        <v>0</v>
      </c>
      <c r="BN527" s="280">
        <v>0</v>
      </c>
      <c r="BO527" s="280">
        <v>0</v>
      </c>
      <c r="BP527" s="280" t="e">
        <v>#REF!</v>
      </c>
      <c r="BQ527" s="288" t="e">
        <v>#REF!</v>
      </c>
      <c r="BR527" s="289"/>
      <c r="BS527" s="290" t="e">
        <v>#REF!</v>
      </c>
      <c r="BU527" s="297">
        <v>7782</v>
      </c>
      <c r="BV527" s="291">
        <v>4.7599999999874854E-2</v>
      </c>
      <c r="BW527" s="292">
        <v>0</v>
      </c>
      <c r="BX527" s="238" t="s">
        <v>857</v>
      </c>
      <c r="BY527" s="435">
        <f t="shared" ref="BY527:BY590" si="16">AC527/Z527*100%</f>
        <v>0.84666814256021417</v>
      </c>
      <c r="BZ527" s="435">
        <v>0.8866681425602142</v>
      </c>
      <c r="CA527" s="436">
        <f t="shared" ref="CA527:CA590" si="17">BZ527-BY527</f>
        <v>4.0000000000000036E-2</v>
      </c>
    </row>
    <row r="528" spans="1:79" s="268" customFormat="1" ht="47.25">
      <c r="A528" s="269">
        <v>515</v>
      </c>
      <c r="B528" s="269" t="s">
        <v>862</v>
      </c>
      <c r="C528" s="269" t="s">
        <v>95</v>
      </c>
      <c r="D528" s="271" t="s">
        <v>863</v>
      </c>
      <c r="E528" s="272">
        <v>41058</v>
      </c>
      <c r="F528" s="238"/>
      <c r="G528" s="238"/>
      <c r="H528" s="272">
        <v>40909</v>
      </c>
      <c r="I528" s="272">
        <v>50405</v>
      </c>
      <c r="J528" s="269"/>
      <c r="K528" s="269" t="s">
        <v>2256</v>
      </c>
      <c r="L528" s="273"/>
      <c r="M528" s="238">
        <v>0.47899999999999998</v>
      </c>
      <c r="N528" s="269" t="s">
        <v>1975</v>
      </c>
      <c r="O528" s="269" t="s">
        <v>82</v>
      </c>
      <c r="P528" s="269" t="s">
        <v>1976</v>
      </c>
      <c r="Q528" s="269"/>
      <c r="R528" s="294">
        <v>1010301237</v>
      </c>
      <c r="S528" s="238">
        <v>559</v>
      </c>
      <c r="T528" s="269" t="s">
        <v>266</v>
      </c>
      <c r="U528" s="269">
        <v>300</v>
      </c>
      <c r="V528" s="275">
        <v>300</v>
      </c>
      <c r="W528" s="269">
        <v>0</v>
      </c>
      <c r="X528" s="276">
        <v>32448</v>
      </c>
      <c r="Y528" s="293"/>
      <c r="Z528" s="277">
        <v>39781.39</v>
      </c>
      <c r="AA528" s="277"/>
      <c r="AB528" s="278">
        <v>39781.39</v>
      </c>
      <c r="AC528" s="278">
        <v>39781.39</v>
      </c>
      <c r="AD528" s="278">
        <v>0</v>
      </c>
      <c r="AE528" s="278">
        <v>0</v>
      </c>
      <c r="AF528" s="278">
        <v>132.60463333333334</v>
      </c>
      <c r="AG528" s="278">
        <v>132.60463333333334</v>
      </c>
      <c r="AH528" s="278">
        <v>0</v>
      </c>
      <c r="AI528" s="279">
        <v>132.60463333333334</v>
      </c>
      <c r="AJ528" s="277"/>
      <c r="AK528" s="280" t="e">
        <v>#REF!</v>
      </c>
      <c r="AL528" s="280" t="e">
        <v>#REF!</v>
      </c>
      <c r="AM528" s="281">
        <v>0</v>
      </c>
      <c r="AN528" s="281">
        <v>0</v>
      </c>
      <c r="AO528" s="281">
        <v>0</v>
      </c>
      <c r="AP528" s="282">
        <v>0</v>
      </c>
      <c r="AQ528" s="282">
        <v>0</v>
      </c>
      <c r="AR528" s="282">
        <v>0</v>
      </c>
      <c r="AS528" s="282">
        <v>0</v>
      </c>
      <c r="AT528" s="282">
        <v>0</v>
      </c>
      <c r="AU528" s="282">
        <v>0</v>
      </c>
      <c r="AV528" s="282">
        <v>0</v>
      </c>
      <c r="AW528" s="282">
        <v>0</v>
      </c>
      <c r="AX528" s="282">
        <v>0</v>
      </c>
      <c r="AY528" s="282">
        <v>0</v>
      </c>
      <c r="AZ528" s="282">
        <v>0</v>
      </c>
      <c r="BA528" s="282">
        <v>0</v>
      </c>
      <c r="BB528" s="281">
        <v>0</v>
      </c>
      <c r="BC528" s="281">
        <v>0</v>
      </c>
      <c r="BD528" s="283"/>
      <c r="BE528" s="284">
        <v>0.02</v>
      </c>
      <c r="BF528" s="280">
        <v>0</v>
      </c>
      <c r="BG528" s="285"/>
      <c r="BH528" s="286"/>
      <c r="BI528" s="285"/>
      <c r="BJ528" s="280">
        <v>0</v>
      </c>
      <c r="BK528" s="280">
        <v>0</v>
      </c>
      <c r="BL528" s="283"/>
      <c r="BM528" s="287">
        <v>0</v>
      </c>
      <c r="BN528" s="280">
        <v>0</v>
      </c>
      <c r="BO528" s="280">
        <v>0</v>
      </c>
      <c r="BP528" s="280" t="e">
        <v>#REF!</v>
      </c>
      <c r="BQ528" s="288" t="e">
        <v>#REF!</v>
      </c>
      <c r="BR528" s="289"/>
      <c r="BS528" s="290" t="e">
        <v>#REF!</v>
      </c>
      <c r="BU528" s="304"/>
      <c r="BV528" s="291">
        <v>0</v>
      </c>
      <c r="BW528" s="292">
        <v>0</v>
      </c>
      <c r="BX528" s="238" t="s">
        <v>857</v>
      </c>
      <c r="BY528" s="435">
        <f t="shared" si="16"/>
        <v>1</v>
      </c>
      <c r="BZ528" s="435">
        <v>1</v>
      </c>
      <c r="CA528" s="436">
        <f t="shared" si="17"/>
        <v>0</v>
      </c>
    </row>
    <row r="529" spans="1:79" s="268" customFormat="1" ht="47.25">
      <c r="A529" s="269">
        <v>516</v>
      </c>
      <c r="B529" s="269" t="s">
        <v>862</v>
      </c>
      <c r="C529" s="269" t="s">
        <v>95</v>
      </c>
      <c r="D529" s="271" t="s">
        <v>863</v>
      </c>
      <c r="E529" s="272">
        <v>41058</v>
      </c>
      <c r="F529" s="238"/>
      <c r="G529" s="238"/>
      <c r="H529" s="272">
        <v>40909</v>
      </c>
      <c r="I529" s="272">
        <v>50405</v>
      </c>
      <c r="J529" s="269"/>
      <c r="K529" s="269" t="s">
        <v>2257</v>
      </c>
      <c r="L529" s="273"/>
      <c r="M529" s="238">
        <v>2.0870000000000002</v>
      </c>
      <c r="N529" s="269" t="s">
        <v>2258</v>
      </c>
      <c r="O529" s="269" t="s">
        <v>82</v>
      </c>
      <c r="P529" s="269" t="s">
        <v>2259</v>
      </c>
      <c r="Q529" s="269"/>
      <c r="R529" s="294">
        <v>1010301238</v>
      </c>
      <c r="S529" s="238">
        <v>560</v>
      </c>
      <c r="T529" s="269" t="s">
        <v>266</v>
      </c>
      <c r="U529" s="269">
        <v>300</v>
      </c>
      <c r="V529" s="275">
        <v>300</v>
      </c>
      <c r="W529" s="269">
        <v>0</v>
      </c>
      <c r="X529" s="276">
        <v>29190</v>
      </c>
      <c r="Y529" s="293"/>
      <c r="Z529" s="277">
        <v>862252.29</v>
      </c>
      <c r="AA529" s="277"/>
      <c r="AB529" s="278">
        <v>862252.29</v>
      </c>
      <c r="AC529" s="278">
        <v>862252.29</v>
      </c>
      <c r="AD529" s="278">
        <v>0</v>
      </c>
      <c r="AE529" s="278">
        <v>0</v>
      </c>
      <c r="AF529" s="278">
        <v>2874.1743000000001</v>
      </c>
      <c r="AG529" s="278">
        <v>2874.1743000000001</v>
      </c>
      <c r="AH529" s="278">
        <v>0</v>
      </c>
      <c r="AI529" s="279">
        <v>2874.1743000000001</v>
      </c>
      <c r="AJ529" s="277"/>
      <c r="AK529" s="280" t="e">
        <v>#REF!</v>
      </c>
      <c r="AL529" s="280" t="e">
        <v>#REF!</v>
      </c>
      <c r="AM529" s="281">
        <v>0</v>
      </c>
      <c r="AN529" s="281">
        <v>0</v>
      </c>
      <c r="AO529" s="281">
        <v>0</v>
      </c>
      <c r="AP529" s="282">
        <v>0</v>
      </c>
      <c r="AQ529" s="282">
        <v>0</v>
      </c>
      <c r="AR529" s="282">
        <v>0</v>
      </c>
      <c r="AS529" s="282">
        <v>0</v>
      </c>
      <c r="AT529" s="282">
        <v>0</v>
      </c>
      <c r="AU529" s="282">
        <v>0</v>
      </c>
      <c r="AV529" s="282">
        <v>0</v>
      </c>
      <c r="AW529" s="282">
        <v>0</v>
      </c>
      <c r="AX529" s="282">
        <v>0</v>
      </c>
      <c r="AY529" s="282">
        <v>0</v>
      </c>
      <c r="AZ529" s="282">
        <v>0</v>
      </c>
      <c r="BA529" s="282">
        <v>0</v>
      </c>
      <c r="BB529" s="281">
        <v>0</v>
      </c>
      <c r="BC529" s="281">
        <v>0</v>
      </c>
      <c r="BD529" s="283"/>
      <c r="BE529" s="284">
        <v>0.02</v>
      </c>
      <c r="BF529" s="280">
        <v>0</v>
      </c>
      <c r="BG529" s="285"/>
      <c r="BH529" s="286"/>
      <c r="BI529" s="285"/>
      <c r="BJ529" s="280">
        <v>0</v>
      </c>
      <c r="BK529" s="280">
        <v>0</v>
      </c>
      <c r="BL529" s="283"/>
      <c r="BM529" s="287">
        <v>0</v>
      </c>
      <c r="BN529" s="280">
        <v>0</v>
      </c>
      <c r="BO529" s="280">
        <v>0</v>
      </c>
      <c r="BP529" s="280" t="e">
        <v>#REF!</v>
      </c>
      <c r="BQ529" s="288" t="e">
        <v>#REF!</v>
      </c>
      <c r="BR529" s="289"/>
      <c r="BS529" s="290" t="e">
        <v>#REF!</v>
      </c>
      <c r="BU529" s="304"/>
      <c r="BV529" s="291">
        <v>0</v>
      </c>
      <c r="BW529" s="292">
        <v>0</v>
      </c>
      <c r="BX529" s="238" t="s">
        <v>857</v>
      </c>
      <c r="BY529" s="435">
        <f t="shared" si="16"/>
        <v>1</v>
      </c>
      <c r="BZ529" s="435">
        <v>1</v>
      </c>
      <c r="CA529" s="436">
        <f t="shared" si="17"/>
        <v>0</v>
      </c>
    </row>
    <row r="530" spans="1:79" s="268" customFormat="1" ht="47.25">
      <c r="A530" s="269">
        <v>517</v>
      </c>
      <c r="B530" s="272" t="s">
        <v>862</v>
      </c>
      <c r="C530" s="269" t="s">
        <v>95</v>
      </c>
      <c r="D530" s="271" t="s">
        <v>863</v>
      </c>
      <c r="E530" s="272">
        <v>41058</v>
      </c>
      <c r="F530" s="238"/>
      <c r="G530" s="238"/>
      <c r="H530" s="272">
        <v>40909</v>
      </c>
      <c r="I530" s="272">
        <v>50405</v>
      </c>
      <c r="J530" s="269"/>
      <c r="K530" s="269" t="s">
        <v>2260</v>
      </c>
      <c r="L530" s="273"/>
      <c r="M530" s="238">
        <v>0.16200000000000001</v>
      </c>
      <c r="N530" s="269" t="s">
        <v>2078</v>
      </c>
      <c r="O530" s="269" t="s">
        <v>82</v>
      </c>
      <c r="P530" s="269" t="s">
        <v>2079</v>
      </c>
      <c r="Q530" s="269"/>
      <c r="R530" s="294">
        <v>1010301239</v>
      </c>
      <c r="S530" s="238">
        <v>561</v>
      </c>
      <c r="T530" s="269" t="s">
        <v>266</v>
      </c>
      <c r="U530" s="269">
        <v>300</v>
      </c>
      <c r="V530" s="275">
        <v>300</v>
      </c>
      <c r="W530" s="269">
        <v>0</v>
      </c>
      <c r="X530" s="276">
        <v>28034</v>
      </c>
      <c r="Y530" s="293"/>
      <c r="Z530" s="277">
        <v>33171.019999999997</v>
      </c>
      <c r="AA530" s="277"/>
      <c r="AB530" s="278">
        <v>33171.019999999997</v>
      </c>
      <c r="AC530" s="278">
        <v>33171.019999999997</v>
      </c>
      <c r="AD530" s="278">
        <v>0</v>
      </c>
      <c r="AE530" s="278">
        <v>0</v>
      </c>
      <c r="AF530" s="278">
        <v>110.57006666666666</v>
      </c>
      <c r="AG530" s="278">
        <v>110.57006666666666</v>
      </c>
      <c r="AH530" s="278">
        <v>0</v>
      </c>
      <c r="AI530" s="279">
        <v>110.57006666666666</v>
      </c>
      <c r="AJ530" s="277"/>
      <c r="AK530" s="280" t="e">
        <v>#REF!</v>
      </c>
      <c r="AL530" s="280" t="e">
        <v>#REF!</v>
      </c>
      <c r="AM530" s="281">
        <v>0</v>
      </c>
      <c r="AN530" s="281">
        <v>0</v>
      </c>
      <c r="AO530" s="281">
        <v>0</v>
      </c>
      <c r="AP530" s="282">
        <v>0</v>
      </c>
      <c r="AQ530" s="282">
        <v>0</v>
      </c>
      <c r="AR530" s="282">
        <v>0</v>
      </c>
      <c r="AS530" s="282">
        <v>0</v>
      </c>
      <c r="AT530" s="282">
        <v>0</v>
      </c>
      <c r="AU530" s="282">
        <v>0</v>
      </c>
      <c r="AV530" s="282">
        <v>0</v>
      </c>
      <c r="AW530" s="282">
        <v>0</v>
      </c>
      <c r="AX530" s="282">
        <v>0</v>
      </c>
      <c r="AY530" s="282">
        <v>0</v>
      </c>
      <c r="AZ530" s="282">
        <v>0</v>
      </c>
      <c r="BA530" s="282">
        <v>0</v>
      </c>
      <c r="BB530" s="281">
        <v>0</v>
      </c>
      <c r="BC530" s="281">
        <v>0</v>
      </c>
      <c r="BD530" s="283"/>
      <c r="BE530" s="284">
        <v>0.02</v>
      </c>
      <c r="BF530" s="280">
        <v>0</v>
      </c>
      <c r="BG530" s="285"/>
      <c r="BH530" s="286"/>
      <c r="BI530" s="285"/>
      <c r="BJ530" s="280">
        <v>0</v>
      </c>
      <c r="BK530" s="280">
        <v>0</v>
      </c>
      <c r="BL530" s="283"/>
      <c r="BM530" s="287">
        <v>0</v>
      </c>
      <c r="BN530" s="280">
        <v>0</v>
      </c>
      <c r="BO530" s="280">
        <v>0</v>
      </c>
      <c r="BP530" s="280" t="e">
        <v>#REF!</v>
      </c>
      <c r="BQ530" s="288" t="e">
        <v>#REF!</v>
      </c>
      <c r="BR530" s="289"/>
      <c r="BS530" s="290" t="e">
        <v>#REF!</v>
      </c>
      <c r="BU530" s="304"/>
      <c r="BV530" s="291">
        <v>0</v>
      </c>
      <c r="BW530" s="292">
        <v>0</v>
      </c>
      <c r="BX530" s="238" t="s">
        <v>857</v>
      </c>
      <c r="BY530" s="435">
        <f t="shared" si="16"/>
        <v>1</v>
      </c>
      <c r="BZ530" s="435">
        <v>1</v>
      </c>
      <c r="CA530" s="436">
        <f t="shared" si="17"/>
        <v>0</v>
      </c>
    </row>
    <row r="531" spans="1:79" s="268" customFormat="1" ht="47.25">
      <c r="A531" s="269">
        <v>518</v>
      </c>
      <c r="B531" s="269" t="s">
        <v>862</v>
      </c>
      <c r="C531" s="269" t="s">
        <v>95</v>
      </c>
      <c r="D531" s="271" t="s">
        <v>863</v>
      </c>
      <c r="E531" s="272">
        <v>41058</v>
      </c>
      <c r="F531" s="238"/>
      <c r="G531" s="238"/>
      <c r="H531" s="272">
        <v>40909</v>
      </c>
      <c r="I531" s="272">
        <v>50405</v>
      </c>
      <c r="J531" s="269"/>
      <c r="K531" s="269" t="s">
        <v>2261</v>
      </c>
      <c r="L531" s="273"/>
      <c r="M531" s="238">
        <v>0.23300000000000001</v>
      </c>
      <c r="N531" s="269" t="s">
        <v>1779</v>
      </c>
      <c r="O531" s="269" t="s">
        <v>82</v>
      </c>
      <c r="P531" s="269" t="s">
        <v>1780</v>
      </c>
      <c r="Q531" s="269"/>
      <c r="R531" s="294">
        <v>1010301240</v>
      </c>
      <c r="S531" s="238">
        <v>562</v>
      </c>
      <c r="T531" s="269" t="s">
        <v>266</v>
      </c>
      <c r="U531" s="269">
        <v>300</v>
      </c>
      <c r="V531" s="275">
        <v>300</v>
      </c>
      <c r="W531" s="269">
        <v>0</v>
      </c>
      <c r="X531" s="276">
        <v>29556</v>
      </c>
      <c r="Y531" s="293"/>
      <c r="Z531" s="277">
        <v>641956.49</v>
      </c>
      <c r="AA531" s="277"/>
      <c r="AB531" s="278">
        <v>641956.49</v>
      </c>
      <c r="AC531" s="278">
        <v>641956.49</v>
      </c>
      <c r="AD531" s="278">
        <v>0</v>
      </c>
      <c r="AE531" s="278">
        <v>0</v>
      </c>
      <c r="AF531" s="278">
        <v>2139.8549666666668</v>
      </c>
      <c r="AG531" s="278">
        <v>2139.8549666666668</v>
      </c>
      <c r="AH531" s="278">
        <v>0</v>
      </c>
      <c r="AI531" s="279">
        <v>2139.8549666666668</v>
      </c>
      <c r="AJ531" s="277"/>
      <c r="AK531" s="280" t="e">
        <v>#REF!</v>
      </c>
      <c r="AL531" s="280" t="e">
        <v>#REF!</v>
      </c>
      <c r="AM531" s="281">
        <v>0</v>
      </c>
      <c r="AN531" s="281">
        <v>0</v>
      </c>
      <c r="AO531" s="281">
        <v>0</v>
      </c>
      <c r="AP531" s="282">
        <v>0</v>
      </c>
      <c r="AQ531" s="282">
        <v>0</v>
      </c>
      <c r="AR531" s="282">
        <v>0</v>
      </c>
      <c r="AS531" s="282">
        <v>0</v>
      </c>
      <c r="AT531" s="282">
        <v>0</v>
      </c>
      <c r="AU531" s="282">
        <v>0</v>
      </c>
      <c r="AV531" s="282">
        <v>0</v>
      </c>
      <c r="AW531" s="282">
        <v>0</v>
      </c>
      <c r="AX531" s="282">
        <v>0</v>
      </c>
      <c r="AY531" s="282">
        <v>0</v>
      </c>
      <c r="AZ531" s="282">
        <v>0</v>
      </c>
      <c r="BA531" s="282">
        <v>0</v>
      </c>
      <c r="BB531" s="281">
        <v>0</v>
      </c>
      <c r="BC531" s="281">
        <v>0</v>
      </c>
      <c r="BD531" s="283"/>
      <c r="BE531" s="284">
        <v>0.02</v>
      </c>
      <c r="BF531" s="280">
        <v>0</v>
      </c>
      <c r="BG531" s="285"/>
      <c r="BH531" s="286"/>
      <c r="BI531" s="285"/>
      <c r="BJ531" s="280">
        <v>0</v>
      </c>
      <c r="BK531" s="280">
        <v>0</v>
      </c>
      <c r="BL531" s="283"/>
      <c r="BM531" s="287">
        <v>0</v>
      </c>
      <c r="BN531" s="280">
        <v>0</v>
      </c>
      <c r="BO531" s="280">
        <v>0</v>
      </c>
      <c r="BP531" s="280" t="e">
        <v>#REF!</v>
      </c>
      <c r="BQ531" s="288" t="e">
        <v>#REF!</v>
      </c>
      <c r="BR531" s="289"/>
      <c r="BS531" s="290" t="e">
        <v>#REF!</v>
      </c>
      <c r="BU531" s="304"/>
      <c r="BV531" s="291">
        <v>0</v>
      </c>
      <c r="BW531" s="292">
        <v>0</v>
      </c>
      <c r="BX531" s="238" t="s">
        <v>857</v>
      </c>
      <c r="BY531" s="435">
        <f t="shared" si="16"/>
        <v>1</v>
      </c>
      <c r="BZ531" s="435">
        <v>1</v>
      </c>
      <c r="CA531" s="436">
        <f t="shared" si="17"/>
        <v>0</v>
      </c>
    </row>
    <row r="532" spans="1:79" s="268" customFormat="1" ht="47.25">
      <c r="A532" s="269">
        <v>519</v>
      </c>
      <c r="B532" s="269" t="s">
        <v>862</v>
      </c>
      <c r="C532" s="269" t="s">
        <v>95</v>
      </c>
      <c r="D532" s="271" t="s">
        <v>863</v>
      </c>
      <c r="E532" s="272">
        <v>41058</v>
      </c>
      <c r="F532" s="238"/>
      <c r="G532" s="238"/>
      <c r="H532" s="272">
        <v>40909</v>
      </c>
      <c r="I532" s="272">
        <v>50405</v>
      </c>
      <c r="J532" s="269"/>
      <c r="K532" s="269" t="s">
        <v>2262</v>
      </c>
      <c r="L532" s="273"/>
      <c r="M532" s="238">
        <v>1.1259999999999999</v>
      </c>
      <c r="N532" s="269" t="s">
        <v>2263</v>
      </c>
      <c r="O532" s="269" t="s">
        <v>82</v>
      </c>
      <c r="P532" s="269" t="s">
        <v>2264</v>
      </c>
      <c r="Q532" s="269"/>
      <c r="R532" s="294">
        <v>1010301241</v>
      </c>
      <c r="S532" s="238">
        <v>563</v>
      </c>
      <c r="T532" s="269" t="s">
        <v>266</v>
      </c>
      <c r="U532" s="269">
        <v>300</v>
      </c>
      <c r="V532" s="275">
        <v>300</v>
      </c>
      <c r="W532" s="269">
        <v>0</v>
      </c>
      <c r="X532" s="276">
        <v>36526</v>
      </c>
      <c r="Y532" s="293"/>
      <c r="Z532" s="277">
        <v>699661.61</v>
      </c>
      <c r="AA532" s="277"/>
      <c r="AB532" s="278">
        <v>699661.61</v>
      </c>
      <c r="AC532" s="278">
        <v>557397.41760000004</v>
      </c>
      <c r="AD532" s="278">
        <v>142264.19239999994</v>
      </c>
      <c r="AE532" s="278">
        <v>114277.72799999994</v>
      </c>
      <c r="AF532" s="278">
        <v>2332.2053666666666</v>
      </c>
      <c r="AG532" s="278">
        <v>2332.2053666666666</v>
      </c>
      <c r="AH532" s="278">
        <v>0</v>
      </c>
      <c r="AI532" s="279">
        <v>2332.2053666666666</v>
      </c>
      <c r="AJ532" s="277"/>
      <c r="AK532" s="280" t="e">
        <v>#REF!</v>
      </c>
      <c r="AL532" s="280" t="e">
        <v>#REF!</v>
      </c>
      <c r="AM532" s="281">
        <v>27986.464399999997</v>
      </c>
      <c r="AN532" s="281">
        <v>27986.464399999997</v>
      </c>
      <c r="AO532" s="281">
        <v>142264.19239999994</v>
      </c>
      <c r="AP532" s="282">
        <v>139931.98703333328</v>
      </c>
      <c r="AQ532" s="282">
        <v>137599.78166666662</v>
      </c>
      <c r="AR532" s="282">
        <v>135267.57629999996</v>
      </c>
      <c r="AS532" s="282">
        <v>132935.3709333333</v>
      </c>
      <c r="AT532" s="282">
        <v>130603.16556666663</v>
      </c>
      <c r="AU532" s="282">
        <v>128270.96019999997</v>
      </c>
      <c r="AV532" s="282">
        <v>125938.75483333331</v>
      </c>
      <c r="AW532" s="282">
        <v>123606.54946666665</v>
      </c>
      <c r="AX532" s="282">
        <v>121274.34409999999</v>
      </c>
      <c r="AY532" s="282">
        <v>118942.13873333333</v>
      </c>
      <c r="AZ532" s="282">
        <v>116609.93336666666</v>
      </c>
      <c r="BA532" s="282">
        <v>114277.728</v>
      </c>
      <c r="BB532" s="281">
        <v>128270.96019999999</v>
      </c>
      <c r="BC532" s="281">
        <v>128270.96019999994</v>
      </c>
      <c r="BD532" s="283"/>
      <c r="BE532" s="284">
        <v>0.02</v>
      </c>
      <c r="BF532" s="280">
        <v>0</v>
      </c>
      <c r="BG532" s="285"/>
      <c r="BH532" s="286"/>
      <c r="BI532" s="285"/>
      <c r="BJ532" s="280">
        <v>0</v>
      </c>
      <c r="BK532" s="280">
        <v>0</v>
      </c>
      <c r="BL532" s="283"/>
      <c r="BM532" s="287">
        <v>0</v>
      </c>
      <c r="BN532" s="280">
        <v>0</v>
      </c>
      <c r="BO532" s="280">
        <v>0</v>
      </c>
      <c r="BP532" s="280" t="e">
        <v>#REF!</v>
      </c>
      <c r="BQ532" s="288" t="e">
        <v>#REF!</v>
      </c>
      <c r="BR532" s="289"/>
      <c r="BS532" s="290" t="e">
        <v>#REF!</v>
      </c>
      <c r="BU532" s="297">
        <v>27986.52</v>
      </c>
      <c r="BV532" s="291">
        <v>5.5600000003323657E-2</v>
      </c>
      <c r="BW532" s="292">
        <v>0</v>
      </c>
      <c r="BX532" s="238" t="s">
        <v>857</v>
      </c>
      <c r="BY532" s="435">
        <f t="shared" si="16"/>
        <v>0.79666714542191341</v>
      </c>
      <c r="BZ532" s="435">
        <v>0.83666714542191334</v>
      </c>
      <c r="CA532" s="436">
        <f t="shared" si="17"/>
        <v>3.9999999999999925E-2</v>
      </c>
    </row>
    <row r="533" spans="1:79" s="268" customFormat="1" ht="47.25">
      <c r="A533" s="269">
        <v>520</v>
      </c>
      <c r="B533" s="269" t="s">
        <v>862</v>
      </c>
      <c r="C533" s="269" t="s">
        <v>95</v>
      </c>
      <c r="D533" s="271" t="s">
        <v>863</v>
      </c>
      <c r="E533" s="272">
        <v>41058</v>
      </c>
      <c r="F533" s="238"/>
      <c r="G533" s="238"/>
      <c r="H533" s="272">
        <v>40909</v>
      </c>
      <c r="I533" s="272">
        <v>50405</v>
      </c>
      <c r="J533" s="269"/>
      <c r="K533" s="269" t="s">
        <v>2265</v>
      </c>
      <c r="L533" s="273"/>
      <c r="M533" s="238">
        <v>0.10299999999999999</v>
      </c>
      <c r="N533" s="269" t="s">
        <v>1782</v>
      </c>
      <c r="O533" s="269" t="s">
        <v>82</v>
      </c>
      <c r="P533" s="269" t="s">
        <v>2266</v>
      </c>
      <c r="Q533" s="269"/>
      <c r="R533" s="294">
        <v>1010301242</v>
      </c>
      <c r="S533" s="238">
        <v>564</v>
      </c>
      <c r="T533" s="269" t="s">
        <v>266</v>
      </c>
      <c r="U533" s="269">
        <v>300</v>
      </c>
      <c r="V533" s="275">
        <v>300</v>
      </c>
      <c r="W533" s="269">
        <v>0</v>
      </c>
      <c r="X533" s="276">
        <v>30407</v>
      </c>
      <c r="Y533" s="293"/>
      <c r="Z533" s="277">
        <v>292427.43</v>
      </c>
      <c r="AA533" s="277"/>
      <c r="AB533" s="278">
        <v>292427.43</v>
      </c>
      <c r="AC533" s="278">
        <v>292427.43</v>
      </c>
      <c r="AD533" s="278">
        <v>0</v>
      </c>
      <c r="AE533" s="278">
        <v>0</v>
      </c>
      <c r="AF533" s="278">
        <v>974.75810000000001</v>
      </c>
      <c r="AG533" s="278">
        <v>974.75810000000001</v>
      </c>
      <c r="AH533" s="278">
        <v>0</v>
      </c>
      <c r="AI533" s="279">
        <v>974.75810000000001</v>
      </c>
      <c r="AJ533" s="277"/>
      <c r="AK533" s="280" t="e">
        <v>#REF!</v>
      </c>
      <c r="AL533" s="280" t="e">
        <v>#REF!</v>
      </c>
      <c r="AM533" s="281">
        <v>0</v>
      </c>
      <c r="AN533" s="281">
        <v>0</v>
      </c>
      <c r="AO533" s="281">
        <v>0</v>
      </c>
      <c r="AP533" s="282">
        <v>0</v>
      </c>
      <c r="AQ533" s="282">
        <v>0</v>
      </c>
      <c r="AR533" s="282">
        <v>0</v>
      </c>
      <c r="AS533" s="282">
        <v>0</v>
      </c>
      <c r="AT533" s="282">
        <v>0</v>
      </c>
      <c r="AU533" s="282">
        <v>0</v>
      </c>
      <c r="AV533" s="282">
        <v>0</v>
      </c>
      <c r="AW533" s="282">
        <v>0</v>
      </c>
      <c r="AX533" s="282">
        <v>0</v>
      </c>
      <c r="AY533" s="282">
        <v>0</v>
      </c>
      <c r="AZ533" s="282">
        <v>0</v>
      </c>
      <c r="BA533" s="282">
        <v>0</v>
      </c>
      <c r="BB533" s="281">
        <v>0</v>
      </c>
      <c r="BC533" s="281">
        <v>0</v>
      </c>
      <c r="BD533" s="283"/>
      <c r="BE533" s="284">
        <v>0.02</v>
      </c>
      <c r="BF533" s="280">
        <v>0</v>
      </c>
      <c r="BG533" s="285"/>
      <c r="BH533" s="286"/>
      <c r="BI533" s="285"/>
      <c r="BJ533" s="280">
        <v>0</v>
      </c>
      <c r="BK533" s="280">
        <v>0</v>
      </c>
      <c r="BL533" s="283"/>
      <c r="BM533" s="287">
        <v>0</v>
      </c>
      <c r="BN533" s="280">
        <v>0</v>
      </c>
      <c r="BO533" s="280">
        <v>0</v>
      </c>
      <c r="BP533" s="280" t="e">
        <v>#REF!</v>
      </c>
      <c r="BQ533" s="288" t="e">
        <v>#REF!</v>
      </c>
      <c r="BR533" s="289"/>
      <c r="BS533" s="290" t="e">
        <v>#REF!</v>
      </c>
      <c r="BU533" s="304"/>
      <c r="BV533" s="291">
        <v>0</v>
      </c>
      <c r="BW533" s="292">
        <v>0</v>
      </c>
      <c r="BX533" s="238" t="s">
        <v>857</v>
      </c>
      <c r="BY533" s="435">
        <f t="shared" si="16"/>
        <v>1</v>
      </c>
      <c r="BZ533" s="435">
        <v>1</v>
      </c>
      <c r="CA533" s="436">
        <f t="shared" si="17"/>
        <v>0</v>
      </c>
    </row>
    <row r="534" spans="1:79" s="268" customFormat="1" ht="47.25">
      <c r="A534" s="269">
        <v>521</v>
      </c>
      <c r="B534" s="269" t="s">
        <v>862</v>
      </c>
      <c r="C534" s="269" t="s">
        <v>95</v>
      </c>
      <c r="D534" s="271" t="s">
        <v>863</v>
      </c>
      <c r="E534" s="272">
        <v>41058</v>
      </c>
      <c r="F534" s="238"/>
      <c r="G534" s="238"/>
      <c r="H534" s="272">
        <v>40909</v>
      </c>
      <c r="I534" s="272">
        <v>50405</v>
      </c>
      <c r="J534" s="269"/>
      <c r="K534" s="269" t="s">
        <v>2267</v>
      </c>
      <c r="L534" s="273"/>
      <c r="M534" s="238">
        <v>0.32</v>
      </c>
      <c r="N534" s="269" t="s">
        <v>1782</v>
      </c>
      <c r="O534" s="269" t="s">
        <v>82</v>
      </c>
      <c r="P534" s="269" t="s">
        <v>2266</v>
      </c>
      <c r="Q534" s="269"/>
      <c r="R534" s="294">
        <v>1010301243</v>
      </c>
      <c r="S534" s="238">
        <v>565</v>
      </c>
      <c r="T534" s="269" t="s">
        <v>87</v>
      </c>
      <c r="U534" s="269">
        <v>240</v>
      </c>
      <c r="V534" s="275">
        <v>240</v>
      </c>
      <c r="W534" s="269">
        <v>0</v>
      </c>
      <c r="X534" s="276">
        <v>30407</v>
      </c>
      <c r="Y534" s="293"/>
      <c r="Z534" s="277">
        <v>221350.46</v>
      </c>
      <c r="AA534" s="277"/>
      <c r="AB534" s="278">
        <v>221350.46</v>
      </c>
      <c r="AC534" s="278">
        <v>221350.46</v>
      </c>
      <c r="AD534" s="278">
        <v>0</v>
      </c>
      <c r="AE534" s="278">
        <v>0</v>
      </c>
      <c r="AF534" s="278">
        <v>922.29358333333334</v>
      </c>
      <c r="AG534" s="278">
        <v>922.29358333333334</v>
      </c>
      <c r="AH534" s="278">
        <v>0</v>
      </c>
      <c r="AI534" s="279">
        <v>922.29358333333334</v>
      </c>
      <c r="AJ534" s="277"/>
      <c r="AK534" s="280" t="e">
        <v>#REF!</v>
      </c>
      <c r="AL534" s="280" t="e">
        <v>#REF!</v>
      </c>
      <c r="AM534" s="281">
        <v>0</v>
      </c>
      <c r="AN534" s="281">
        <v>0</v>
      </c>
      <c r="AO534" s="281">
        <v>0</v>
      </c>
      <c r="AP534" s="282">
        <v>0</v>
      </c>
      <c r="AQ534" s="282">
        <v>0</v>
      </c>
      <c r="AR534" s="282">
        <v>0</v>
      </c>
      <c r="AS534" s="282">
        <v>0</v>
      </c>
      <c r="AT534" s="282">
        <v>0</v>
      </c>
      <c r="AU534" s="282">
        <v>0</v>
      </c>
      <c r="AV534" s="282">
        <v>0</v>
      </c>
      <c r="AW534" s="282">
        <v>0</v>
      </c>
      <c r="AX534" s="282">
        <v>0</v>
      </c>
      <c r="AY534" s="282">
        <v>0</v>
      </c>
      <c r="AZ534" s="282">
        <v>0</v>
      </c>
      <c r="BA534" s="282">
        <v>0</v>
      </c>
      <c r="BB534" s="281">
        <v>0</v>
      </c>
      <c r="BC534" s="281">
        <v>0</v>
      </c>
      <c r="BD534" s="283"/>
      <c r="BE534" s="284">
        <v>0.02</v>
      </c>
      <c r="BF534" s="280">
        <v>0</v>
      </c>
      <c r="BG534" s="285"/>
      <c r="BH534" s="286"/>
      <c r="BI534" s="285"/>
      <c r="BJ534" s="280">
        <v>0</v>
      </c>
      <c r="BK534" s="280">
        <v>0</v>
      </c>
      <c r="BL534" s="283"/>
      <c r="BM534" s="287">
        <v>0</v>
      </c>
      <c r="BN534" s="280">
        <v>0</v>
      </c>
      <c r="BO534" s="280">
        <v>0</v>
      </c>
      <c r="BP534" s="280" t="e">
        <v>#REF!</v>
      </c>
      <c r="BQ534" s="288" t="e">
        <v>#REF!</v>
      </c>
      <c r="BR534" s="289"/>
      <c r="BS534" s="290" t="e">
        <v>#REF!</v>
      </c>
      <c r="BU534" s="304"/>
      <c r="BV534" s="291">
        <v>0</v>
      </c>
      <c r="BW534" s="292">
        <v>0</v>
      </c>
      <c r="BX534" s="238" t="s">
        <v>857</v>
      </c>
      <c r="BY534" s="435">
        <f t="shared" si="16"/>
        <v>1</v>
      </c>
      <c r="BZ534" s="435">
        <v>1</v>
      </c>
      <c r="CA534" s="436">
        <f t="shared" si="17"/>
        <v>0</v>
      </c>
    </row>
    <row r="535" spans="1:79" s="268" customFormat="1" ht="47.25">
      <c r="A535" s="269">
        <v>522</v>
      </c>
      <c r="B535" s="269" t="s">
        <v>862</v>
      </c>
      <c r="C535" s="269" t="s">
        <v>95</v>
      </c>
      <c r="D535" s="271" t="s">
        <v>863</v>
      </c>
      <c r="E535" s="272">
        <v>41058</v>
      </c>
      <c r="F535" s="238"/>
      <c r="G535" s="238"/>
      <c r="H535" s="272">
        <v>40909</v>
      </c>
      <c r="I535" s="272">
        <v>50405</v>
      </c>
      <c r="J535" s="269"/>
      <c r="K535" s="269" t="s">
        <v>2268</v>
      </c>
      <c r="L535" s="273"/>
      <c r="M535" s="238">
        <v>0.38</v>
      </c>
      <c r="N535" s="269" t="s">
        <v>1782</v>
      </c>
      <c r="O535" s="269" t="s">
        <v>82</v>
      </c>
      <c r="P535" s="269" t="s">
        <v>2269</v>
      </c>
      <c r="Q535" s="269"/>
      <c r="R535" s="294">
        <v>1010301244</v>
      </c>
      <c r="S535" s="238">
        <v>566</v>
      </c>
      <c r="T535" s="269" t="s">
        <v>266</v>
      </c>
      <c r="U535" s="269">
        <v>300</v>
      </c>
      <c r="V535" s="275">
        <v>300</v>
      </c>
      <c r="W535" s="269">
        <v>0</v>
      </c>
      <c r="X535" s="276">
        <v>31717</v>
      </c>
      <c r="Y535" s="293"/>
      <c r="Z535" s="277">
        <v>417097.86</v>
      </c>
      <c r="AA535" s="277"/>
      <c r="AB535" s="278">
        <v>417097.86</v>
      </c>
      <c r="AC535" s="278">
        <v>417097.86</v>
      </c>
      <c r="AD535" s="278">
        <v>0</v>
      </c>
      <c r="AE535" s="278">
        <v>0</v>
      </c>
      <c r="AF535" s="278">
        <v>1390.3262</v>
      </c>
      <c r="AG535" s="278">
        <v>1390.3262</v>
      </c>
      <c r="AH535" s="278">
        <v>0</v>
      </c>
      <c r="AI535" s="279">
        <v>1390.3262</v>
      </c>
      <c r="AJ535" s="277"/>
      <c r="AK535" s="280" t="e">
        <v>#REF!</v>
      </c>
      <c r="AL535" s="280" t="e">
        <v>#REF!</v>
      </c>
      <c r="AM535" s="281">
        <v>0</v>
      </c>
      <c r="AN535" s="281">
        <v>0</v>
      </c>
      <c r="AO535" s="281">
        <v>0</v>
      </c>
      <c r="AP535" s="282">
        <v>0</v>
      </c>
      <c r="AQ535" s="282">
        <v>0</v>
      </c>
      <c r="AR535" s="282">
        <v>0</v>
      </c>
      <c r="AS535" s="282">
        <v>0</v>
      </c>
      <c r="AT535" s="282">
        <v>0</v>
      </c>
      <c r="AU535" s="282">
        <v>0</v>
      </c>
      <c r="AV535" s="282">
        <v>0</v>
      </c>
      <c r="AW535" s="282">
        <v>0</v>
      </c>
      <c r="AX535" s="282">
        <v>0</v>
      </c>
      <c r="AY535" s="282">
        <v>0</v>
      </c>
      <c r="AZ535" s="282">
        <v>0</v>
      </c>
      <c r="BA535" s="282">
        <v>0</v>
      </c>
      <c r="BB535" s="281">
        <v>0</v>
      </c>
      <c r="BC535" s="281">
        <v>0</v>
      </c>
      <c r="BD535" s="283"/>
      <c r="BE535" s="284">
        <v>0.02</v>
      </c>
      <c r="BF535" s="280">
        <v>0</v>
      </c>
      <c r="BG535" s="285"/>
      <c r="BH535" s="286"/>
      <c r="BI535" s="285"/>
      <c r="BJ535" s="280">
        <v>0</v>
      </c>
      <c r="BK535" s="280">
        <v>0</v>
      </c>
      <c r="BL535" s="283"/>
      <c r="BM535" s="287">
        <v>0</v>
      </c>
      <c r="BN535" s="280">
        <v>0</v>
      </c>
      <c r="BO535" s="280">
        <v>0</v>
      </c>
      <c r="BP535" s="280" t="e">
        <v>#REF!</v>
      </c>
      <c r="BQ535" s="288" t="e">
        <v>#REF!</v>
      </c>
      <c r="BR535" s="289"/>
      <c r="BS535" s="290" t="e">
        <v>#REF!</v>
      </c>
      <c r="BU535" s="304"/>
      <c r="BV535" s="291">
        <v>0</v>
      </c>
      <c r="BW535" s="292">
        <v>0</v>
      </c>
      <c r="BX535" s="238" t="s">
        <v>857</v>
      </c>
      <c r="BY535" s="435">
        <f t="shared" si="16"/>
        <v>1</v>
      </c>
      <c r="BZ535" s="435">
        <v>1</v>
      </c>
      <c r="CA535" s="436">
        <f t="shared" si="17"/>
        <v>0</v>
      </c>
    </row>
    <row r="536" spans="1:79" s="268" customFormat="1" ht="47.25">
      <c r="A536" s="269">
        <v>523</v>
      </c>
      <c r="B536" s="269" t="s">
        <v>862</v>
      </c>
      <c r="C536" s="269" t="s">
        <v>95</v>
      </c>
      <c r="D536" s="271" t="s">
        <v>863</v>
      </c>
      <c r="E536" s="272">
        <v>41058</v>
      </c>
      <c r="F536" s="238"/>
      <c r="G536" s="238"/>
      <c r="H536" s="272">
        <v>40909</v>
      </c>
      <c r="I536" s="272">
        <v>50405</v>
      </c>
      <c r="J536" s="269"/>
      <c r="K536" s="269" t="s">
        <v>2270</v>
      </c>
      <c r="L536" s="273"/>
      <c r="M536" s="238">
        <v>0.15</v>
      </c>
      <c r="N536" s="269" t="s">
        <v>2271</v>
      </c>
      <c r="O536" s="269" t="s">
        <v>82</v>
      </c>
      <c r="P536" s="269" t="s">
        <v>2272</v>
      </c>
      <c r="Q536" s="269"/>
      <c r="R536" s="294">
        <v>1010301245</v>
      </c>
      <c r="S536" s="238">
        <v>567</v>
      </c>
      <c r="T536" s="269" t="s">
        <v>266</v>
      </c>
      <c r="U536" s="269">
        <v>300</v>
      </c>
      <c r="V536" s="275">
        <v>300</v>
      </c>
      <c r="W536" s="269">
        <v>0</v>
      </c>
      <c r="X536" s="276">
        <v>31868</v>
      </c>
      <c r="Y536" s="293"/>
      <c r="Z536" s="277">
        <v>53191.89</v>
      </c>
      <c r="AA536" s="277"/>
      <c r="AB536" s="278">
        <v>53191.89</v>
      </c>
      <c r="AC536" s="278">
        <v>53191.89</v>
      </c>
      <c r="AD536" s="278">
        <v>0</v>
      </c>
      <c r="AE536" s="278">
        <v>0</v>
      </c>
      <c r="AF536" s="278">
        <v>177.30629999999999</v>
      </c>
      <c r="AG536" s="278">
        <v>177.30629999999999</v>
      </c>
      <c r="AH536" s="278">
        <v>0</v>
      </c>
      <c r="AI536" s="279">
        <v>177.30629999999999</v>
      </c>
      <c r="AJ536" s="277"/>
      <c r="AK536" s="280" t="e">
        <v>#REF!</v>
      </c>
      <c r="AL536" s="280" t="e">
        <v>#REF!</v>
      </c>
      <c r="AM536" s="281">
        <v>0</v>
      </c>
      <c r="AN536" s="281">
        <v>0</v>
      </c>
      <c r="AO536" s="281">
        <v>0</v>
      </c>
      <c r="AP536" s="282">
        <v>0</v>
      </c>
      <c r="AQ536" s="282">
        <v>0</v>
      </c>
      <c r="AR536" s="282">
        <v>0</v>
      </c>
      <c r="AS536" s="282">
        <v>0</v>
      </c>
      <c r="AT536" s="282">
        <v>0</v>
      </c>
      <c r="AU536" s="282">
        <v>0</v>
      </c>
      <c r="AV536" s="282">
        <v>0</v>
      </c>
      <c r="AW536" s="282">
        <v>0</v>
      </c>
      <c r="AX536" s="282">
        <v>0</v>
      </c>
      <c r="AY536" s="282">
        <v>0</v>
      </c>
      <c r="AZ536" s="282">
        <v>0</v>
      </c>
      <c r="BA536" s="282">
        <v>0</v>
      </c>
      <c r="BB536" s="281">
        <v>0</v>
      </c>
      <c r="BC536" s="281">
        <v>0</v>
      </c>
      <c r="BD536" s="283"/>
      <c r="BE536" s="284">
        <v>0.02</v>
      </c>
      <c r="BF536" s="280">
        <v>0</v>
      </c>
      <c r="BG536" s="285"/>
      <c r="BH536" s="286"/>
      <c r="BI536" s="285"/>
      <c r="BJ536" s="280">
        <v>0</v>
      </c>
      <c r="BK536" s="280">
        <v>0</v>
      </c>
      <c r="BL536" s="283"/>
      <c r="BM536" s="287">
        <v>0</v>
      </c>
      <c r="BN536" s="280">
        <v>0</v>
      </c>
      <c r="BO536" s="280">
        <v>0</v>
      </c>
      <c r="BP536" s="280" t="e">
        <v>#REF!</v>
      </c>
      <c r="BQ536" s="288" t="e">
        <v>#REF!</v>
      </c>
      <c r="BR536" s="289"/>
      <c r="BS536" s="290" t="e">
        <v>#REF!</v>
      </c>
      <c r="BU536" s="304"/>
      <c r="BV536" s="291">
        <v>0</v>
      </c>
      <c r="BW536" s="292">
        <v>0</v>
      </c>
      <c r="BX536" s="238" t="s">
        <v>857</v>
      </c>
      <c r="BY536" s="435">
        <f t="shared" si="16"/>
        <v>1</v>
      </c>
      <c r="BZ536" s="435">
        <v>1</v>
      </c>
      <c r="CA536" s="436">
        <f t="shared" si="17"/>
        <v>0</v>
      </c>
    </row>
    <row r="537" spans="1:79" s="268" customFormat="1" ht="47.25">
      <c r="A537" s="269">
        <v>524</v>
      </c>
      <c r="B537" s="269" t="s">
        <v>862</v>
      </c>
      <c r="C537" s="269" t="s">
        <v>95</v>
      </c>
      <c r="D537" s="271" t="s">
        <v>863</v>
      </c>
      <c r="E537" s="272">
        <v>41058</v>
      </c>
      <c r="F537" s="238"/>
      <c r="G537" s="238"/>
      <c r="H537" s="272">
        <v>40909</v>
      </c>
      <c r="I537" s="272">
        <v>50405</v>
      </c>
      <c r="J537" s="269"/>
      <c r="K537" s="269" t="s">
        <v>2273</v>
      </c>
      <c r="L537" s="273"/>
      <c r="M537" s="238">
        <v>0.19</v>
      </c>
      <c r="N537" s="269" t="s">
        <v>2274</v>
      </c>
      <c r="O537" s="269" t="s">
        <v>82</v>
      </c>
      <c r="P537" s="269" t="s">
        <v>2275</v>
      </c>
      <c r="Q537" s="269"/>
      <c r="R537" s="294">
        <v>1010301246</v>
      </c>
      <c r="S537" s="238">
        <v>568</v>
      </c>
      <c r="T537" s="269" t="s">
        <v>266</v>
      </c>
      <c r="U537" s="269">
        <v>300</v>
      </c>
      <c r="V537" s="275">
        <v>300</v>
      </c>
      <c r="W537" s="269">
        <v>0</v>
      </c>
      <c r="X537" s="276">
        <v>31017</v>
      </c>
      <c r="Y537" s="293"/>
      <c r="Z537" s="277">
        <v>343434.99</v>
      </c>
      <c r="AA537" s="277"/>
      <c r="AB537" s="278">
        <v>343434.99</v>
      </c>
      <c r="AC537" s="278">
        <v>343434.99</v>
      </c>
      <c r="AD537" s="278">
        <v>0</v>
      </c>
      <c r="AE537" s="278">
        <v>0</v>
      </c>
      <c r="AF537" s="278">
        <v>1144.7833000000001</v>
      </c>
      <c r="AG537" s="278">
        <v>1144.7833000000001</v>
      </c>
      <c r="AH537" s="278">
        <v>0</v>
      </c>
      <c r="AI537" s="279">
        <v>1144.7833000000001</v>
      </c>
      <c r="AJ537" s="277"/>
      <c r="AK537" s="280" t="e">
        <v>#REF!</v>
      </c>
      <c r="AL537" s="280" t="e">
        <v>#REF!</v>
      </c>
      <c r="AM537" s="281">
        <v>0</v>
      </c>
      <c r="AN537" s="281">
        <v>0</v>
      </c>
      <c r="AO537" s="281">
        <v>0</v>
      </c>
      <c r="AP537" s="282">
        <v>0</v>
      </c>
      <c r="AQ537" s="282">
        <v>0</v>
      </c>
      <c r="AR537" s="282">
        <v>0</v>
      </c>
      <c r="AS537" s="282">
        <v>0</v>
      </c>
      <c r="AT537" s="282">
        <v>0</v>
      </c>
      <c r="AU537" s="282">
        <v>0</v>
      </c>
      <c r="AV537" s="282">
        <v>0</v>
      </c>
      <c r="AW537" s="282">
        <v>0</v>
      </c>
      <c r="AX537" s="282">
        <v>0</v>
      </c>
      <c r="AY537" s="282">
        <v>0</v>
      </c>
      <c r="AZ537" s="282">
        <v>0</v>
      </c>
      <c r="BA537" s="282">
        <v>0</v>
      </c>
      <c r="BB537" s="281">
        <v>0</v>
      </c>
      <c r="BC537" s="281">
        <v>0</v>
      </c>
      <c r="BD537" s="283"/>
      <c r="BE537" s="284">
        <v>0.02</v>
      </c>
      <c r="BF537" s="280">
        <v>0</v>
      </c>
      <c r="BG537" s="285"/>
      <c r="BH537" s="286"/>
      <c r="BI537" s="285"/>
      <c r="BJ537" s="280">
        <v>0</v>
      </c>
      <c r="BK537" s="280">
        <v>0</v>
      </c>
      <c r="BL537" s="283"/>
      <c r="BM537" s="287">
        <v>0</v>
      </c>
      <c r="BN537" s="280">
        <v>0</v>
      </c>
      <c r="BO537" s="280">
        <v>0</v>
      </c>
      <c r="BP537" s="280" t="e">
        <v>#REF!</v>
      </c>
      <c r="BQ537" s="288" t="e">
        <v>#REF!</v>
      </c>
      <c r="BR537" s="289"/>
      <c r="BS537" s="290" t="e">
        <v>#REF!</v>
      </c>
      <c r="BU537" s="291"/>
      <c r="BV537" s="291">
        <v>0</v>
      </c>
      <c r="BW537" s="292">
        <v>0</v>
      </c>
      <c r="BX537" s="238" t="s">
        <v>857</v>
      </c>
      <c r="BY537" s="435">
        <f t="shared" si="16"/>
        <v>1</v>
      </c>
      <c r="BZ537" s="435">
        <v>1</v>
      </c>
      <c r="CA537" s="436">
        <f t="shared" si="17"/>
        <v>0</v>
      </c>
    </row>
    <row r="538" spans="1:79" s="268" customFormat="1" ht="47.25">
      <c r="A538" s="269">
        <v>525</v>
      </c>
      <c r="B538" s="269" t="s">
        <v>862</v>
      </c>
      <c r="C538" s="269" t="s">
        <v>95</v>
      </c>
      <c r="D538" s="271" t="s">
        <v>863</v>
      </c>
      <c r="E538" s="272">
        <v>41058</v>
      </c>
      <c r="F538" s="238"/>
      <c r="G538" s="238"/>
      <c r="H538" s="272">
        <v>40909</v>
      </c>
      <c r="I538" s="272">
        <v>50405</v>
      </c>
      <c r="J538" s="269"/>
      <c r="K538" s="269" t="s">
        <v>2276</v>
      </c>
      <c r="L538" s="273"/>
      <c r="M538" s="238">
        <v>0.34</v>
      </c>
      <c r="N538" s="269" t="s">
        <v>2108</v>
      </c>
      <c r="O538" s="269" t="s">
        <v>82</v>
      </c>
      <c r="P538" s="269" t="s">
        <v>2109</v>
      </c>
      <c r="Q538" s="269"/>
      <c r="R538" s="294">
        <v>1010301247</v>
      </c>
      <c r="S538" s="238">
        <v>569</v>
      </c>
      <c r="T538" s="269" t="s">
        <v>87</v>
      </c>
      <c r="U538" s="269">
        <v>240</v>
      </c>
      <c r="V538" s="275">
        <v>240</v>
      </c>
      <c r="W538" s="269">
        <v>0</v>
      </c>
      <c r="X538" s="276">
        <v>35582</v>
      </c>
      <c r="Y538" s="293"/>
      <c r="Z538" s="277">
        <v>136908.29999999999</v>
      </c>
      <c r="AA538" s="277"/>
      <c r="AB538" s="278">
        <v>136908.29999999999</v>
      </c>
      <c r="AC538" s="278">
        <v>136908.29999999999</v>
      </c>
      <c r="AD538" s="278">
        <v>0</v>
      </c>
      <c r="AE538" s="278">
        <v>0</v>
      </c>
      <c r="AF538" s="278">
        <v>570.45124999999996</v>
      </c>
      <c r="AG538" s="278">
        <v>570.45124999999996</v>
      </c>
      <c r="AH538" s="278">
        <v>0</v>
      </c>
      <c r="AI538" s="279">
        <v>570.45124999999996</v>
      </c>
      <c r="AJ538" s="277"/>
      <c r="AK538" s="280" t="e">
        <v>#REF!</v>
      </c>
      <c r="AL538" s="280" t="e">
        <v>#REF!</v>
      </c>
      <c r="AM538" s="281">
        <v>0</v>
      </c>
      <c r="AN538" s="281">
        <v>0</v>
      </c>
      <c r="AO538" s="281">
        <v>0</v>
      </c>
      <c r="AP538" s="282">
        <v>0</v>
      </c>
      <c r="AQ538" s="282">
        <v>0</v>
      </c>
      <c r="AR538" s="282">
        <v>0</v>
      </c>
      <c r="AS538" s="282">
        <v>0</v>
      </c>
      <c r="AT538" s="282">
        <v>0</v>
      </c>
      <c r="AU538" s="282">
        <v>0</v>
      </c>
      <c r="AV538" s="282">
        <v>0</v>
      </c>
      <c r="AW538" s="282">
        <v>0</v>
      </c>
      <c r="AX538" s="282">
        <v>0</v>
      </c>
      <c r="AY538" s="282">
        <v>0</v>
      </c>
      <c r="AZ538" s="282">
        <v>0</v>
      </c>
      <c r="BA538" s="282">
        <v>0</v>
      </c>
      <c r="BB538" s="281">
        <v>0</v>
      </c>
      <c r="BC538" s="281">
        <v>0</v>
      </c>
      <c r="BD538" s="283"/>
      <c r="BE538" s="284">
        <v>0.02</v>
      </c>
      <c r="BF538" s="280">
        <v>0</v>
      </c>
      <c r="BG538" s="285"/>
      <c r="BH538" s="286"/>
      <c r="BI538" s="285"/>
      <c r="BJ538" s="280">
        <v>0</v>
      </c>
      <c r="BK538" s="280">
        <v>0</v>
      </c>
      <c r="BL538" s="283"/>
      <c r="BM538" s="287">
        <v>0</v>
      </c>
      <c r="BN538" s="280">
        <v>0</v>
      </c>
      <c r="BO538" s="280">
        <v>0</v>
      </c>
      <c r="BP538" s="280" t="e">
        <v>#REF!</v>
      </c>
      <c r="BQ538" s="288" t="e">
        <v>#REF!</v>
      </c>
      <c r="BR538" s="289"/>
      <c r="BS538" s="290" t="e">
        <v>#REF!</v>
      </c>
      <c r="BU538" s="304"/>
      <c r="BV538" s="291">
        <v>0</v>
      </c>
      <c r="BW538" s="292">
        <v>0</v>
      </c>
      <c r="BX538" s="238" t="s">
        <v>857</v>
      </c>
      <c r="BY538" s="435">
        <f t="shared" si="16"/>
        <v>1</v>
      </c>
      <c r="BZ538" s="435">
        <v>1</v>
      </c>
      <c r="CA538" s="436">
        <f t="shared" si="17"/>
        <v>0</v>
      </c>
    </row>
    <row r="539" spans="1:79" s="268" customFormat="1" ht="47.25">
      <c r="A539" s="269">
        <v>526</v>
      </c>
      <c r="B539" s="269" t="s">
        <v>862</v>
      </c>
      <c r="C539" s="269" t="s">
        <v>95</v>
      </c>
      <c r="D539" s="271" t="s">
        <v>863</v>
      </c>
      <c r="E539" s="272">
        <v>41058</v>
      </c>
      <c r="F539" s="238"/>
      <c r="G539" s="238"/>
      <c r="H539" s="272">
        <v>40909</v>
      </c>
      <c r="I539" s="272">
        <v>50405</v>
      </c>
      <c r="J539" s="269"/>
      <c r="K539" s="269" t="s">
        <v>2277</v>
      </c>
      <c r="L539" s="273"/>
      <c r="M539" s="238">
        <v>0.56899999999999995</v>
      </c>
      <c r="N539" s="269" t="s">
        <v>2278</v>
      </c>
      <c r="O539" s="269" t="s">
        <v>82</v>
      </c>
      <c r="P539" s="269" t="s">
        <v>2279</v>
      </c>
      <c r="Q539" s="269"/>
      <c r="R539" s="294">
        <v>1010301248</v>
      </c>
      <c r="S539" s="238">
        <v>570</v>
      </c>
      <c r="T539" s="269" t="s">
        <v>266</v>
      </c>
      <c r="U539" s="269">
        <v>300</v>
      </c>
      <c r="V539" s="275">
        <v>300</v>
      </c>
      <c r="W539" s="269">
        <v>0</v>
      </c>
      <c r="X539" s="276">
        <v>31382</v>
      </c>
      <c r="Y539" s="293"/>
      <c r="Z539" s="277">
        <v>285821.46999999997</v>
      </c>
      <c r="AA539" s="277"/>
      <c r="AB539" s="278">
        <v>285821.46999999997</v>
      </c>
      <c r="AC539" s="278">
        <v>285821.46999999997</v>
      </c>
      <c r="AD539" s="278">
        <v>0</v>
      </c>
      <c r="AE539" s="278">
        <v>0</v>
      </c>
      <c r="AF539" s="278">
        <v>952.73823333333326</v>
      </c>
      <c r="AG539" s="278">
        <v>952.73823333333326</v>
      </c>
      <c r="AH539" s="278">
        <v>0</v>
      </c>
      <c r="AI539" s="279">
        <v>952.73823333333326</v>
      </c>
      <c r="AJ539" s="277"/>
      <c r="AK539" s="280" t="e">
        <v>#REF!</v>
      </c>
      <c r="AL539" s="280" t="e">
        <v>#REF!</v>
      </c>
      <c r="AM539" s="281">
        <v>0</v>
      </c>
      <c r="AN539" s="281">
        <v>0</v>
      </c>
      <c r="AO539" s="281">
        <v>0</v>
      </c>
      <c r="AP539" s="282">
        <v>0</v>
      </c>
      <c r="AQ539" s="282">
        <v>0</v>
      </c>
      <c r="AR539" s="282">
        <v>0</v>
      </c>
      <c r="AS539" s="282">
        <v>0</v>
      </c>
      <c r="AT539" s="282">
        <v>0</v>
      </c>
      <c r="AU539" s="282">
        <v>0</v>
      </c>
      <c r="AV539" s="282">
        <v>0</v>
      </c>
      <c r="AW539" s="282">
        <v>0</v>
      </c>
      <c r="AX539" s="282">
        <v>0</v>
      </c>
      <c r="AY539" s="282">
        <v>0</v>
      </c>
      <c r="AZ539" s="282">
        <v>0</v>
      </c>
      <c r="BA539" s="282">
        <v>0</v>
      </c>
      <c r="BB539" s="281">
        <v>0</v>
      </c>
      <c r="BC539" s="281">
        <v>0</v>
      </c>
      <c r="BD539" s="283"/>
      <c r="BE539" s="284">
        <v>0.02</v>
      </c>
      <c r="BF539" s="280">
        <v>0</v>
      </c>
      <c r="BG539" s="285"/>
      <c r="BH539" s="286"/>
      <c r="BI539" s="285"/>
      <c r="BJ539" s="280">
        <v>0</v>
      </c>
      <c r="BK539" s="280">
        <v>0</v>
      </c>
      <c r="BL539" s="283"/>
      <c r="BM539" s="287">
        <v>0</v>
      </c>
      <c r="BN539" s="280">
        <v>0</v>
      </c>
      <c r="BO539" s="280">
        <v>0</v>
      </c>
      <c r="BP539" s="280" t="e">
        <v>#REF!</v>
      </c>
      <c r="BQ539" s="288" t="e">
        <v>#REF!</v>
      </c>
      <c r="BR539" s="289"/>
      <c r="BS539" s="290" t="e">
        <v>#REF!</v>
      </c>
      <c r="BU539" s="304"/>
      <c r="BV539" s="291">
        <v>0</v>
      </c>
      <c r="BW539" s="292">
        <v>0</v>
      </c>
      <c r="BX539" s="238" t="s">
        <v>857</v>
      </c>
      <c r="BY539" s="435">
        <f t="shared" si="16"/>
        <v>1</v>
      </c>
      <c r="BZ539" s="435">
        <v>1</v>
      </c>
      <c r="CA539" s="436">
        <f t="shared" si="17"/>
        <v>0</v>
      </c>
    </row>
    <row r="540" spans="1:79" s="268" customFormat="1" ht="47.25">
      <c r="A540" s="269">
        <v>527</v>
      </c>
      <c r="B540" s="269" t="s">
        <v>862</v>
      </c>
      <c r="C540" s="269" t="s">
        <v>95</v>
      </c>
      <c r="D540" s="271" t="s">
        <v>863</v>
      </c>
      <c r="E540" s="272">
        <v>41058</v>
      </c>
      <c r="F540" s="238"/>
      <c r="G540" s="238"/>
      <c r="H540" s="272">
        <v>40909</v>
      </c>
      <c r="I540" s="272">
        <v>50405</v>
      </c>
      <c r="J540" s="269"/>
      <c r="K540" s="269" t="s">
        <v>2280</v>
      </c>
      <c r="L540" s="273"/>
      <c r="M540" s="238">
        <v>0.42099999999999999</v>
      </c>
      <c r="N540" s="269" t="s">
        <v>1764</v>
      </c>
      <c r="O540" s="269" t="s">
        <v>82</v>
      </c>
      <c r="P540" s="269" t="s">
        <v>1765</v>
      </c>
      <c r="Q540" s="269"/>
      <c r="R540" s="294">
        <v>1010301249</v>
      </c>
      <c r="S540" s="238">
        <v>571</v>
      </c>
      <c r="T540" s="269" t="s">
        <v>266</v>
      </c>
      <c r="U540" s="269">
        <v>300</v>
      </c>
      <c r="V540" s="275">
        <v>300</v>
      </c>
      <c r="W540" s="269">
        <v>0</v>
      </c>
      <c r="X540" s="276">
        <v>27150</v>
      </c>
      <c r="Y540" s="293"/>
      <c r="Z540" s="277">
        <v>70648.929999999993</v>
      </c>
      <c r="AA540" s="277"/>
      <c r="AB540" s="278">
        <v>70648.929999999993</v>
      </c>
      <c r="AC540" s="278">
        <v>70648.929999999993</v>
      </c>
      <c r="AD540" s="278">
        <v>0</v>
      </c>
      <c r="AE540" s="278">
        <v>0</v>
      </c>
      <c r="AF540" s="278">
        <v>235.4964333333333</v>
      </c>
      <c r="AG540" s="278">
        <v>235.4964333333333</v>
      </c>
      <c r="AH540" s="278">
        <v>0</v>
      </c>
      <c r="AI540" s="279">
        <v>235.4964333333333</v>
      </c>
      <c r="AJ540" s="277"/>
      <c r="AK540" s="280" t="e">
        <v>#REF!</v>
      </c>
      <c r="AL540" s="280" t="e">
        <v>#REF!</v>
      </c>
      <c r="AM540" s="281">
        <v>0</v>
      </c>
      <c r="AN540" s="281">
        <v>0</v>
      </c>
      <c r="AO540" s="281">
        <v>0</v>
      </c>
      <c r="AP540" s="282">
        <v>0</v>
      </c>
      <c r="AQ540" s="282">
        <v>0</v>
      </c>
      <c r="AR540" s="282">
        <v>0</v>
      </c>
      <c r="AS540" s="282">
        <v>0</v>
      </c>
      <c r="AT540" s="282">
        <v>0</v>
      </c>
      <c r="AU540" s="282">
        <v>0</v>
      </c>
      <c r="AV540" s="282">
        <v>0</v>
      </c>
      <c r="AW540" s="282">
        <v>0</v>
      </c>
      <c r="AX540" s="282">
        <v>0</v>
      </c>
      <c r="AY540" s="282">
        <v>0</v>
      </c>
      <c r="AZ540" s="282">
        <v>0</v>
      </c>
      <c r="BA540" s="282">
        <v>0</v>
      </c>
      <c r="BB540" s="281">
        <v>0</v>
      </c>
      <c r="BC540" s="281">
        <v>0</v>
      </c>
      <c r="BD540" s="283"/>
      <c r="BE540" s="284">
        <v>0.02</v>
      </c>
      <c r="BF540" s="280">
        <v>0</v>
      </c>
      <c r="BG540" s="285"/>
      <c r="BH540" s="286"/>
      <c r="BI540" s="285"/>
      <c r="BJ540" s="280">
        <v>0</v>
      </c>
      <c r="BK540" s="280">
        <v>0</v>
      </c>
      <c r="BL540" s="283"/>
      <c r="BM540" s="287">
        <v>0</v>
      </c>
      <c r="BN540" s="280">
        <v>0</v>
      </c>
      <c r="BO540" s="280">
        <v>0</v>
      </c>
      <c r="BP540" s="280" t="e">
        <v>#REF!</v>
      </c>
      <c r="BQ540" s="288" t="e">
        <v>#REF!</v>
      </c>
      <c r="BR540" s="289"/>
      <c r="BS540" s="290" t="e">
        <v>#REF!</v>
      </c>
      <c r="BU540" s="304"/>
      <c r="BV540" s="291">
        <v>0</v>
      </c>
      <c r="BW540" s="292">
        <v>0</v>
      </c>
      <c r="BX540" s="238" t="s">
        <v>857</v>
      </c>
      <c r="BY540" s="435">
        <f t="shared" si="16"/>
        <v>1</v>
      </c>
      <c r="BZ540" s="435">
        <v>1</v>
      </c>
      <c r="CA540" s="436">
        <f t="shared" si="17"/>
        <v>0</v>
      </c>
    </row>
    <row r="541" spans="1:79" s="268" customFormat="1" ht="47.25">
      <c r="A541" s="269">
        <v>528</v>
      </c>
      <c r="B541" s="269" t="s">
        <v>862</v>
      </c>
      <c r="C541" s="269" t="s">
        <v>95</v>
      </c>
      <c r="D541" s="271" t="s">
        <v>863</v>
      </c>
      <c r="E541" s="272">
        <v>41058</v>
      </c>
      <c r="F541" s="238"/>
      <c r="G541" s="238"/>
      <c r="H541" s="272">
        <v>40909</v>
      </c>
      <c r="I541" s="272">
        <v>50405</v>
      </c>
      <c r="J541" s="269"/>
      <c r="K541" s="269" t="s">
        <v>2281</v>
      </c>
      <c r="L541" s="273"/>
      <c r="M541" s="238">
        <v>0.65</v>
      </c>
      <c r="N541" s="269" t="s">
        <v>1865</v>
      </c>
      <c r="O541" s="269" t="s">
        <v>82</v>
      </c>
      <c r="P541" s="269" t="s">
        <v>1866</v>
      </c>
      <c r="Q541" s="269"/>
      <c r="R541" s="294">
        <v>1010301250</v>
      </c>
      <c r="S541" s="238">
        <v>572</v>
      </c>
      <c r="T541" s="269" t="s">
        <v>266</v>
      </c>
      <c r="U541" s="269">
        <v>300</v>
      </c>
      <c r="V541" s="275">
        <v>300</v>
      </c>
      <c r="W541" s="269">
        <v>0</v>
      </c>
      <c r="X541" s="276">
        <v>32599</v>
      </c>
      <c r="Y541" s="293"/>
      <c r="Z541" s="277">
        <v>820732.26</v>
      </c>
      <c r="AA541" s="277"/>
      <c r="AB541" s="278">
        <v>820732.26</v>
      </c>
      <c r="AC541" s="278">
        <v>820732.26</v>
      </c>
      <c r="AD541" s="278">
        <v>0</v>
      </c>
      <c r="AE541" s="278">
        <v>0</v>
      </c>
      <c r="AF541" s="278">
        <v>2735.7741999999998</v>
      </c>
      <c r="AG541" s="278">
        <v>2735.7741999999998</v>
      </c>
      <c r="AH541" s="278">
        <v>0</v>
      </c>
      <c r="AI541" s="279">
        <v>2735.7741999999998</v>
      </c>
      <c r="AJ541" s="277"/>
      <c r="AK541" s="280" t="e">
        <v>#REF!</v>
      </c>
      <c r="AL541" s="280" t="e">
        <v>#REF!</v>
      </c>
      <c r="AM541" s="281">
        <v>0</v>
      </c>
      <c r="AN541" s="281">
        <v>0</v>
      </c>
      <c r="AO541" s="281">
        <v>0</v>
      </c>
      <c r="AP541" s="282">
        <v>0</v>
      </c>
      <c r="AQ541" s="282">
        <v>0</v>
      </c>
      <c r="AR541" s="282">
        <v>0</v>
      </c>
      <c r="AS541" s="282">
        <v>0</v>
      </c>
      <c r="AT541" s="282">
        <v>0</v>
      </c>
      <c r="AU541" s="282">
        <v>0</v>
      </c>
      <c r="AV541" s="282">
        <v>0</v>
      </c>
      <c r="AW541" s="282">
        <v>0</v>
      </c>
      <c r="AX541" s="282">
        <v>0</v>
      </c>
      <c r="AY541" s="282">
        <v>0</v>
      </c>
      <c r="AZ541" s="282">
        <v>0</v>
      </c>
      <c r="BA541" s="282">
        <v>0</v>
      </c>
      <c r="BB541" s="281">
        <v>0</v>
      </c>
      <c r="BC541" s="281">
        <v>0</v>
      </c>
      <c r="BD541" s="283"/>
      <c r="BE541" s="284">
        <v>0.02</v>
      </c>
      <c r="BF541" s="280">
        <v>0</v>
      </c>
      <c r="BG541" s="285"/>
      <c r="BH541" s="286"/>
      <c r="BI541" s="285"/>
      <c r="BJ541" s="280">
        <v>0</v>
      </c>
      <c r="BK541" s="280">
        <v>0</v>
      </c>
      <c r="BL541" s="283"/>
      <c r="BM541" s="287">
        <v>0</v>
      </c>
      <c r="BN541" s="280">
        <v>0</v>
      </c>
      <c r="BO541" s="280">
        <v>0</v>
      </c>
      <c r="BP541" s="280" t="e">
        <v>#REF!</v>
      </c>
      <c r="BQ541" s="288" t="e">
        <v>#REF!</v>
      </c>
      <c r="BR541" s="289"/>
      <c r="BS541" s="290" t="e">
        <v>#REF!</v>
      </c>
      <c r="BU541" s="304"/>
      <c r="BV541" s="291">
        <v>0</v>
      </c>
      <c r="BW541" s="292">
        <v>0</v>
      </c>
      <c r="BX541" s="238" t="s">
        <v>857</v>
      </c>
      <c r="BY541" s="435">
        <f t="shared" si="16"/>
        <v>1</v>
      </c>
      <c r="BZ541" s="435">
        <v>1</v>
      </c>
      <c r="CA541" s="436">
        <f t="shared" si="17"/>
        <v>0</v>
      </c>
    </row>
    <row r="542" spans="1:79" s="268" customFormat="1" ht="31.5">
      <c r="A542" s="269">
        <v>529</v>
      </c>
      <c r="B542" s="269" t="s">
        <v>862</v>
      </c>
      <c r="C542" s="269" t="s">
        <v>95</v>
      </c>
      <c r="D542" s="271" t="s">
        <v>863</v>
      </c>
      <c r="E542" s="272">
        <v>41058</v>
      </c>
      <c r="F542" s="238"/>
      <c r="G542" s="238"/>
      <c r="H542" s="272">
        <v>40909</v>
      </c>
      <c r="I542" s="272">
        <v>50405</v>
      </c>
      <c r="J542" s="269"/>
      <c r="K542" s="269" t="s">
        <v>2282</v>
      </c>
      <c r="L542" s="273"/>
      <c r="M542" s="238">
        <v>0.23699999999999999</v>
      </c>
      <c r="N542" s="269" t="s">
        <v>1764</v>
      </c>
      <c r="O542" s="269" t="s">
        <v>82</v>
      </c>
      <c r="P542" s="269" t="s">
        <v>1765</v>
      </c>
      <c r="Q542" s="269"/>
      <c r="R542" s="294">
        <v>1010301251</v>
      </c>
      <c r="S542" s="238">
        <v>573</v>
      </c>
      <c r="T542" s="269" t="s">
        <v>131</v>
      </c>
      <c r="U542" s="269">
        <v>361</v>
      </c>
      <c r="V542" s="275">
        <v>361</v>
      </c>
      <c r="W542" s="269">
        <v>0</v>
      </c>
      <c r="X542" s="276">
        <v>28581</v>
      </c>
      <c r="Y542" s="293"/>
      <c r="Z542" s="277">
        <v>140357.93</v>
      </c>
      <c r="AA542" s="277"/>
      <c r="AB542" s="278">
        <v>140357.93</v>
      </c>
      <c r="AC542" s="278">
        <v>140357.93</v>
      </c>
      <c r="AD542" s="278">
        <v>0</v>
      </c>
      <c r="AE542" s="278">
        <v>0</v>
      </c>
      <c r="AF542" s="278">
        <v>388.80313019390582</v>
      </c>
      <c r="AG542" s="278">
        <v>388.80313019390582</v>
      </c>
      <c r="AH542" s="278">
        <v>0</v>
      </c>
      <c r="AI542" s="279">
        <v>388.80313019390582</v>
      </c>
      <c r="AJ542" s="277"/>
      <c r="AK542" s="280" t="e">
        <v>#REF!</v>
      </c>
      <c r="AL542" s="280" t="e">
        <v>#REF!</v>
      </c>
      <c r="AM542" s="281">
        <v>0</v>
      </c>
      <c r="AN542" s="281">
        <v>0</v>
      </c>
      <c r="AO542" s="281">
        <v>0</v>
      </c>
      <c r="AP542" s="282">
        <v>0</v>
      </c>
      <c r="AQ542" s="282">
        <v>0</v>
      </c>
      <c r="AR542" s="282">
        <v>0</v>
      </c>
      <c r="AS542" s="282">
        <v>0</v>
      </c>
      <c r="AT542" s="282">
        <v>0</v>
      </c>
      <c r="AU542" s="282">
        <v>0</v>
      </c>
      <c r="AV542" s="282">
        <v>0</v>
      </c>
      <c r="AW542" s="282">
        <v>0</v>
      </c>
      <c r="AX542" s="282">
        <v>0</v>
      </c>
      <c r="AY542" s="282">
        <v>0</v>
      </c>
      <c r="AZ542" s="282">
        <v>0</v>
      </c>
      <c r="BA542" s="282">
        <v>0</v>
      </c>
      <c r="BB542" s="281">
        <v>0</v>
      </c>
      <c r="BC542" s="281">
        <v>0</v>
      </c>
      <c r="BD542" s="283"/>
      <c r="BE542" s="284">
        <v>0.02</v>
      </c>
      <c r="BF542" s="280">
        <v>0</v>
      </c>
      <c r="BG542" s="285"/>
      <c r="BH542" s="286"/>
      <c r="BI542" s="285"/>
      <c r="BJ542" s="280">
        <v>0</v>
      </c>
      <c r="BK542" s="280">
        <v>0</v>
      </c>
      <c r="BL542" s="283"/>
      <c r="BM542" s="287">
        <v>0</v>
      </c>
      <c r="BN542" s="280">
        <v>0</v>
      </c>
      <c r="BO542" s="280">
        <v>0</v>
      </c>
      <c r="BP542" s="280" t="e">
        <v>#REF!</v>
      </c>
      <c r="BQ542" s="288" t="e">
        <v>#REF!</v>
      </c>
      <c r="BR542" s="289"/>
      <c r="BS542" s="290" t="e">
        <v>#REF!</v>
      </c>
      <c r="BU542" s="304"/>
      <c r="BV542" s="291">
        <v>0</v>
      </c>
      <c r="BW542" s="292">
        <v>0</v>
      </c>
      <c r="BX542" s="238" t="s">
        <v>857</v>
      </c>
      <c r="BY542" s="435">
        <f t="shared" si="16"/>
        <v>1</v>
      </c>
      <c r="BZ542" s="435">
        <v>1</v>
      </c>
      <c r="CA542" s="436">
        <f t="shared" si="17"/>
        <v>0</v>
      </c>
    </row>
    <row r="543" spans="1:79" s="268" customFormat="1" ht="47.25">
      <c r="A543" s="269">
        <v>530</v>
      </c>
      <c r="B543" s="269" t="s">
        <v>862</v>
      </c>
      <c r="C543" s="269" t="s">
        <v>95</v>
      </c>
      <c r="D543" s="271" t="s">
        <v>863</v>
      </c>
      <c r="E543" s="272">
        <v>41058</v>
      </c>
      <c r="F543" s="238"/>
      <c r="G543" s="238"/>
      <c r="H543" s="272">
        <v>40909</v>
      </c>
      <c r="I543" s="272">
        <v>50405</v>
      </c>
      <c r="J543" s="269"/>
      <c r="K543" s="269" t="s">
        <v>2283</v>
      </c>
      <c r="L543" s="273"/>
      <c r="M543" s="238">
        <v>0.67</v>
      </c>
      <c r="N543" s="269" t="s">
        <v>2284</v>
      </c>
      <c r="O543" s="269" t="s">
        <v>82</v>
      </c>
      <c r="P543" s="269" t="s">
        <v>2285</v>
      </c>
      <c r="Q543" s="269"/>
      <c r="R543" s="294">
        <v>1010301252</v>
      </c>
      <c r="S543" s="238">
        <v>574</v>
      </c>
      <c r="T543" s="269" t="s">
        <v>266</v>
      </c>
      <c r="U543" s="269">
        <v>300</v>
      </c>
      <c r="V543" s="275">
        <v>300</v>
      </c>
      <c r="W543" s="269">
        <v>0</v>
      </c>
      <c r="X543" s="276">
        <v>33147</v>
      </c>
      <c r="Y543" s="293"/>
      <c r="Z543" s="277">
        <v>239134.04</v>
      </c>
      <c r="AA543" s="277"/>
      <c r="AB543" s="278">
        <v>239134.04</v>
      </c>
      <c r="AC543" s="278">
        <v>239134.04</v>
      </c>
      <c r="AD543" s="278">
        <v>0</v>
      </c>
      <c r="AE543" s="278">
        <v>0</v>
      </c>
      <c r="AF543" s="278">
        <v>797.11346666666668</v>
      </c>
      <c r="AG543" s="278">
        <v>797.11346666666668</v>
      </c>
      <c r="AH543" s="278">
        <v>0</v>
      </c>
      <c r="AI543" s="279">
        <v>797.11346666666668</v>
      </c>
      <c r="AJ543" s="277"/>
      <c r="AK543" s="280" t="e">
        <v>#REF!</v>
      </c>
      <c r="AL543" s="280" t="e">
        <v>#REF!</v>
      </c>
      <c r="AM543" s="281">
        <v>0</v>
      </c>
      <c r="AN543" s="281">
        <v>0</v>
      </c>
      <c r="AO543" s="281">
        <v>0</v>
      </c>
      <c r="AP543" s="282">
        <v>0</v>
      </c>
      <c r="AQ543" s="282">
        <v>0</v>
      </c>
      <c r="AR543" s="282">
        <v>0</v>
      </c>
      <c r="AS543" s="282">
        <v>0</v>
      </c>
      <c r="AT543" s="282">
        <v>0</v>
      </c>
      <c r="AU543" s="282">
        <v>0</v>
      </c>
      <c r="AV543" s="282">
        <v>0</v>
      </c>
      <c r="AW543" s="282">
        <v>0</v>
      </c>
      <c r="AX543" s="282">
        <v>0</v>
      </c>
      <c r="AY543" s="282">
        <v>0</v>
      </c>
      <c r="AZ543" s="282">
        <v>0</v>
      </c>
      <c r="BA543" s="282">
        <v>0</v>
      </c>
      <c r="BB543" s="281">
        <v>0</v>
      </c>
      <c r="BC543" s="281">
        <v>0</v>
      </c>
      <c r="BD543" s="283"/>
      <c r="BE543" s="284">
        <v>0.02</v>
      </c>
      <c r="BF543" s="280">
        <v>0</v>
      </c>
      <c r="BG543" s="285"/>
      <c r="BH543" s="286"/>
      <c r="BI543" s="285"/>
      <c r="BJ543" s="280">
        <v>0</v>
      </c>
      <c r="BK543" s="280">
        <v>0</v>
      </c>
      <c r="BL543" s="283"/>
      <c r="BM543" s="287">
        <v>0</v>
      </c>
      <c r="BN543" s="280">
        <v>0</v>
      </c>
      <c r="BO543" s="280">
        <v>0</v>
      </c>
      <c r="BP543" s="280" t="e">
        <v>#REF!</v>
      </c>
      <c r="BQ543" s="288" t="e">
        <v>#REF!</v>
      </c>
      <c r="BR543" s="289"/>
      <c r="BS543" s="290" t="e">
        <v>#REF!</v>
      </c>
      <c r="BU543" s="304"/>
      <c r="BV543" s="291">
        <v>0</v>
      </c>
      <c r="BW543" s="292">
        <v>0</v>
      </c>
      <c r="BX543" s="238" t="s">
        <v>857</v>
      </c>
      <c r="BY543" s="435">
        <f t="shared" si="16"/>
        <v>1</v>
      </c>
      <c r="BZ543" s="435">
        <v>1</v>
      </c>
      <c r="CA543" s="436">
        <f t="shared" si="17"/>
        <v>0</v>
      </c>
    </row>
    <row r="544" spans="1:79" s="268" customFormat="1" ht="47.25">
      <c r="A544" s="269">
        <v>531</v>
      </c>
      <c r="B544" s="269" t="s">
        <v>862</v>
      </c>
      <c r="C544" s="269" t="s">
        <v>95</v>
      </c>
      <c r="D544" s="271" t="s">
        <v>863</v>
      </c>
      <c r="E544" s="272">
        <v>41058</v>
      </c>
      <c r="F544" s="238">
        <v>5</v>
      </c>
      <c r="G544" s="296">
        <v>41188</v>
      </c>
      <c r="H544" s="272">
        <v>40909</v>
      </c>
      <c r="I544" s="272">
        <v>50405</v>
      </c>
      <c r="J544" s="269"/>
      <c r="K544" s="269" t="s">
        <v>2067</v>
      </c>
      <c r="L544" s="273"/>
      <c r="M544" s="238">
        <v>0.22500000000000001</v>
      </c>
      <c r="N544" s="269" t="s">
        <v>2286</v>
      </c>
      <c r="O544" s="269" t="s">
        <v>82</v>
      </c>
      <c r="P544" s="269" t="s">
        <v>2069</v>
      </c>
      <c r="Q544" s="269"/>
      <c r="R544" s="294">
        <v>1010301253</v>
      </c>
      <c r="S544" s="238">
        <v>575</v>
      </c>
      <c r="T544" s="269" t="s">
        <v>266</v>
      </c>
      <c r="U544" s="269">
        <v>300</v>
      </c>
      <c r="V544" s="275">
        <v>300</v>
      </c>
      <c r="W544" s="269">
        <v>0</v>
      </c>
      <c r="X544" s="276">
        <v>37043</v>
      </c>
      <c r="Y544" s="293"/>
      <c r="Z544" s="277">
        <v>659263.56999999995</v>
      </c>
      <c r="AA544" s="277"/>
      <c r="AB544" s="278">
        <v>659263.56999999995</v>
      </c>
      <c r="AC544" s="278">
        <v>475603.26129999995</v>
      </c>
      <c r="AD544" s="278">
        <v>183660.30869999999</v>
      </c>
      <c r="AE544" s="278">
        <v>157289.7659</v>
      </c>
      <c r="AF544" s="278">
        <v>2197.5452333333333</v>
      </c>
      <c r="AG544" s="278">
        <v>2197.5452333333333</v>
      </c>
      <c r="AH544" s="278">
        <v>0</v>
      </c>
      <c r="AI544" s="279">
        <v>2197.5452333333333</v>
      </c>
      <c r="AJ544" s="277"/>
      <c r="AK544" s="280" t="e">
        <v>#REF!</v>
      </c>
      <c r="AL544" s="280" t="e">
        <v>#REF!</v>
      </c>
      <c r="AM544" s="281">
        <v>26370.542799999999</v>
      </c>
      <c r="AN544" s="281">
        <v>26370.542799999999</v>
      </c>
      <c r="AO544" s="281">
        <v>183660.30869999999</v>
      </c>
      <c r="AP544" s="282">
        <v>181462.76346666666</v>
      </c>
      <c r="AQ544" s="282">
        <v>179265.21823333332</v>
      </c>
      <c r="AR544" s="282">
        <v>177067.67299999998</v>
      </c>
      <c r="AS544" s="282">
        <v>174870.12776666664</v>
      </c>
      <c r="AT544" s="282">
        <v>172672.58253333331</v>
      </c>
      <c r="AU544" s="282">
        <v>170475.03729999997</v>
      </c>
      <c r="AV544" s="282">
        <v>168277.49206666663</v>
      </c>
      <c r="AW544" s="282">
        <v>166079.94683333329</v>
      </c>
      <c r="AX544" s="282">
        <v>163882.40159999995</v>
      </c>
      <c r="AY544" s="282">
        <v>161684.85636666662</v>
      </c>
      <c r="AZ544" s="282">
        <v>159487.31113333328</v>
      </c>
      <c r="BA544" s="282">
        <v>157289.76589999994</v>
      </c>
      <c r="BB544" s="281">
        <v>170475.03729999994</v>
      </c>
      <c r="BC544" s="281">
        <v>170475.0373</v>
      </c>
      <c r="BD544" s="283"/>
      <c r="BE544" s="284">
        <v>0.02</v>
      </c>
      <c r="BF544" s="280">
        <v>0</v>
      </c>
      <c r="BG544" s="285"/>
      <c r="BH544" s="286"/>
      <c r="BI544" s="285"/>
      <c r="BJ544" s="280">
        <v>0</v>
      </c>
      <c r="BK544" s="280">
        <v>0</v>
      </c>
      <c r="BL544" s="283"/>
      <c r="BM544" s="287">
        <v>0</v>
      </c>
      <c r="BN544" s="280">
        <v>0</v>
      </c>
      <c r="BO544" s="280">
        <v>0</v>
      </c>
      <c r="BP544" s="280" t="e">
        <v>#REF!</v>
      </c>
      <c r="BQ544" s="288" t="e">
        <v>#REF!</v>
      </c>
      <c r="BR544" s="289"/>
      <c r="BS544" s="290" t="e">
        <v>#REF!</v>
      </c>
      <c r="BU544" s="297">
        <v>26370.6</v>
      </c>
      <c r="BV544" s="291">
        <v>5.7199999999284046E-2</v>
      </c>
      <c r="BW544" s="292">
        <v>0</v>
      </c>
      <c r="BX544" s="238" t="s">
        <v>857</v>
      </c>
      <c r="BY544" s="435">
        <f t="shared" si="16"/>
        <v>0.72141596008406772</v>
      </c>
      <c r="BZ544" s="435">
        <v>0.76141596008406776</v>
      </c>
      <c r="CA544" s="436">
        <f t="shared" si="17"/>
        <v>4.0000000000000036E-2</v>
      </c>
    </row>
    <row r="545" spans="1:79" s="268" customFormat="1" ht="47.25">
      <c r="A545" s="269">
        <v>532</v>
      </c>
      <c r="B545" s="269" t="s">
        <v>862</v>
      </c>
      <c r="C545" s="269" t="s">
        <v>95</v>
      </c>
      <c r="D545" s="271" t="s">
        <v>863</v>
      </c>
      <c r="E545" s="272">
        <v>41058</v>
      </c>
      <c r="F545" s="238"/>
      <c r="G545" s="238"/>
      <c r="H545" s="272">
        <v>40909</v>
      </c>
      <c r="I545" s="272">
        <v>50405</v>
      </c>
      <c r="J545" s="269"/>
      <c r="K545" s="269" t="s">
        <v>2287</v>
      </c>
      <c r="L545" s="273"/>
      <c r="M545" s="238">
        <v>0.8</v>
      </c>
      <c r="N545" s="269" t="s">
        <v>1791</v>
      </c>
      <c r="O545" s="269" t="s">
        <v>82</v>
      </c>
      <c r="P545" s="269" t="s">
        <v>1792</v>
      </c>
      <c r="Q545" s="269"/>
      <c r="R545" s="294">
        <v>1010301254</v>
      </c>
      <c r="S545" s="238">
        <v>576</v>
      </c>
      <c r="T545" s="269" t="s">
        <v>266</v>
      </c>
      <c r="U545" s="269">
        <v>300</v>
      </c>
      <c r="V545" s="275">
        <v>300</v>
      </c>
      <c r="W545" s="269">
        <v>0</v>
      </c>
      <c r="X545" s="276">
        <v>32874</v>
      </c>
      <c r="Y545" s="293"/>
      <c r="Z545" s="277">
        <v>199149.66</v>
      </c>
      <c r="AA545" s="277"/>
      <c r="AB545" s="278">
        <v>199149.66</v>
      </c>
      <c r="AC545" s="278">
        <v>199149.66</v>
      </c>
      <c r="AD545" s="278">
        <v>0</v>
      </c>
      <c r="AE545" s="278">
        <v>0</v>
      </c>
      <c r="AF545" s="278">
        <v>663.83220000000006</v>
      </c>
      <c r="AG545" s="278">
        <v>663.83220000000006</v>
      </c>
      <c r="AH545" s="278">
        <v>0</v>
      </c>
      <c r="AI545" s="279">
        <v>663.83220000000006</v>
      </c>
      <c r="AJ545" s="277"/>
      <c r="AK545" s="280" t="e">
        <v>#REF!</v>
      </c>
      <c r="AL545" s="280" t="e">
        <v>#REF!</v>
      </c>
      <c r="AM545" s="281">
        <v>0</v>
      </c>
      <c r="AN545" s="281">
        <v>0</v>
      </c>
      <c r="AO545" s="281">
        <v>0</v>
      </c>
      <c r="AP545" s="282">
        <v>0</v>
      </c>
      <c r="AQ545" s="282">
        <v>0</v>
      </c>
      <c r="AR545" s="282">
        <v>0</v>
      </c>
      <c r="AS545" s="282">
        <v>0</v>
      </c>
      <c r="AT545" s="282">
        <v>0</v>
      </c>
      <c r="AU545" s="282">
        <v>0</v>
      </c>
      <c r="AV545" s="282">
        <v>0</v>
      </c>
      <c r="AW545" s="282">
        <v>0</v>
      </c>
      <c r="AX545" s="282">
        <v>0</v>
      </c>
      <c r="AY545" s="282">
        <v>0</v>
      </c>
      <c r="AZ545" s="282">
        <v>0</v>
      </c>
      <c r="BA545" s="282">
        <v>0</v>
      </c>
      <c r="BB545" s="281">
        <v>0</v>
      </c>
      <c r="BC545" s="281">
        <v>0</v>
      </c>
      <c r="BD545" s="283"/>
      <c r="BE545" s="284">
        <v>0.02</v>
      </c>
      <c r="BF545" s="280">
        <v>0</v>
      </c>
      <c r="BG545" s="285"/>
      <c r="BH545" s="286"/>
      <c r="BI545" s="285"/>
      <c r="BJ545" s="280">
        <v>0</v>
      </c>
      <c r="BK545" s="280">
        <v>0</v>
      </c>
      <c r="BL545" s="283"/>
      <c r="BM545" s="287">
        <v>0</v>
      </c>
      <c r="BN545" s="280">
        <v>0</v>
      </c>
      <c r="BO545" s="280">
        <v>0</v>
      </c>
      <c r="BP545" s="280" t="e">
        <v>#REF!</v>
      </c>
      <c r="BQ545" s="288" t="e">
        <v>#REF!</v>
      </c>
      <c r="BR545" s="289"/>
      <c r="BS545" s="290" t="e">
        <v>#REF!</v>
      </c>
      <c r="BU545" s="304"/>
      <c r="BV545" s="291">
        <v>0</v>
      </c>
      <c r="BW545" s="292">
        <v>0</v>
      </c>
      <c r="BX545" s="238" t="s">
        <v>857</v>
      </c>
      <c r="BY545" s="435">
        <f t="shared" si="16"/>
        <v>1</v>
      </c>
      <c r="BZ545" s="435">
        <v>1</v>
      </c>
      <c r="CA545" s="436">
        <f t="shared" si="17"/>
        <v>0</v>
      </c>
    </row>
    <row r="546" spans="1:79" s="268" customFormat="1" ht="47.25">
      <c r="A546" s="269">
        <v>533</v>
      </c>
      <c r="B546" s="269" t="s">
        <v>862</v>
      </c>
      <c r="C546" s="269" t="s">
        <v>95</v>
      </c>
      <c r="D546" s="271" t="s">
        <v>863</v>
      </c>
      <c r="E546" s="272">
        <v>41058</v>
      </c>
      <c r="F546" s="238"/>
      <c r="G546" s="238"/>
      <c r="H546" s="272">
        <v>40909</v>
      </c>
      <c r="I546" s="272">
        <v>50405</v>
      </c>
      <c r="J546" s="269"/>
      <c r="K546" s="269" t="s">
        <v>2288</v>
      </c>
      <c r="L546" s="273"/>
      <c r="M546" s="238">
        <v>0.27200000000000002</v>
      </c>
      <c r="N546" s="269" t="s">
        <v>1764</v>
      </c>
      <c r="O546" s="269" t="s">
        <v>82</v>
      </c>
      <c r="P546" s="269" t="s">
        <v>1765</v>
      </c>
      <c r="Q546" s="269"/>
      <c r="R546" s="294">
        <v>1010301255</v>
      </c>
      <c r="S546" s="238">
        <v>577</v>
      </c>
      <c r="T546" s="269" t="s">
        <v>266</v>
      </c>
      <c r="U546" s="269">
        <v>300</v>
      </c>
      <c r="V546" s="275">
        <v>300</v>
      </c>
      <c r="W546" s="269">
        <v>0</v>
      </c>
      <c r="X546" s="276">
        <v>28157</v>
      </c>
      <c r="Y546" s="293"/>
      <c r="Z546" s="277">
        <v>148676.06</v>
      </c>
      <c r="AA546" s="277"/>
      <c r="AB546" s="278">
        <v>148676.06</v>
      </c>
      <c r="AC546" s="278">
        <v>148676.06</v>
      </c>
      <c r="AD546" s="278">
        <v>0</v>
      </c>
      <c r="AE546" s="278">
        <v>0</v>
      </c>
      <c r="AF546" s="278">
        <v>495.58686666666665</v>
      </c>
      <c r="AG546" s="278">
        <v>495.58686666666665</v>
      </c>
      <c r="AH546" s="278">
        <v>0</v>
      </c>
      <c r="AI546" s="279">
        <v>495.58686666666665</v>
      </c>
      <c r="AJ546" s="277"/>
      <c r="AK546" s="280" t="e">
        <v>#REF!</v>
      </c>
      <c r="AL546" s="280" t="e">
        <v>#REF!</v>
      </c>
      <c r="AM546" s="281">
        <v>0</v>
      </c>
      <c r="AN546" s="281">
        <v>0</v>
      </c>
      <c r="AO546" s="281">
        <v>0</v>
      </c>
      <c r="AP546" s="282">
        <v>0</v>
      </c>
      <c r="AQ546" s="282">
        <v>0</v>
      </c>
      <c r="AR546" s="282">
        <v>0</v>
      </c>
      <c r="AS546" s="282">
        <v>0</v>
      </c>
      <c r="AT546" s="282">
        <v>0</v>
      </c>
      <c r="AU546" s="282">
        <v>0</v>
      </c>
      <c r="AV546" s="282">
        <v>0</v>
      </c>
      <c r="AW546" s="282">
        <v>0</v>
      </c>
      <c r="AX546" s="282">
        <v>0</v>
      </c>
      <c r="AY546" s="282">
        <v>0</v>
      </c>
      <c r="AZ546" s="282">
        <v>0</v>
      </c>
      <c r="BA546" s="282">
        <v>0</v>
      </c>
      <c r="BB546" s="281">
        <v>0</v>
      </c>
      <c r="BC546" s="281">
        <v>0</v>
      </c>
      <c r="BD546" s="283"/>
      <c r="BE546" s="284">
        <v>0.02</v>
      </c>
      <c r="BF546" s="280">
        <v>0</v>
      </c>
      <c r="BG546" s="285"/>
      <c r="BH546" s="286"/>
      <c r="BI546" s="285"/>
      <c r="BJ546" s="280">
        <v>0</v>
      </c>
      <c r="BK546" s="280">
        <v>0</v>
      </c>
      <c r="BL546" s="283"/>
      <c r="BM546" s="287">
        <v>0</v>
      </c>
      <c r="BN546" s="280">
        <v>0</v>
      </c>
      <c r="BO546" s="280">
        <v>0</v>
      </c>
      <c r="BP546" s="280" t="e">
        <v>#REF!</v>
      </c>
      <c r="BQ546" s="288" t="e">
        <v>#REF!</v>
      </c>
      <c r="BR546" s="289"/>
      <c r="BS546" s="290" t="e">
        <v>#REF!</v>
      </c>
      <c r="BU546" s="304"/>
      <c r="BV546" s="291">
        <v>0</v>
      </c>
      <c r="BW546" s="292">
        <v>0</v>
      </c>
      <c r="BX546" s="238" t="s">
        <v>857</v>
      </c>
      <c r="BY546" s="435">
        <f t="shared" si="16"/>
        <v>1</v>
      </c>
      <c r="BZ546" s="435">
        <v>1</v>
      </c>
      <c r="CA546" s="436">
        <f t="shared" si="17"/>
        <v>0</v>
      </c>
    </row>
    <row r="547" spans="1:79" s="268" customFormat="1" ht="47.25">
      <c r="A547" s="269">
        <v>534</v>
      </c>
      <c r="B547" s="269" t="s">
        <v>862</v>
      </c>
      <c r="C547" s="269" t="s">
        <v>95</v>
      </c>
      <c r="D547" s="271" t="s">
        <v>863</v>
      </c>
      <c r="E547" s="272">
        <v>41058</v>
      </c>
      <c r="F547" s="238"/>
      <c r="G547" s="238"/>
      <c r="H547" s="272">
        <v>40909</v>
      </c>
      <c r="I547" s="272">
        <v>50405</v>
      </c>
      <c r="J547" s="269"/>
      <c r="K547" s="269" t="s">
        <v>2289</v>
      </c>
      <c r="L547" s="273"/>
      <c r="M547" s="238">
        <v>0.88500000000000001</v>
      </c>
      <c r="N547" s="269" t="s">
        <v>2290</v>
      </c>
      <c r="O547" s="269" t="s">
        <v>82</v>
      </c>
      <c r="P547" s="269" t="s">
        <v>2291</v>
      </c>
      <c r="Q547" s="269"/>
      <c r="R547" s="294">
        <v>1010301256</v>
      </c>
      <c r="S547" s="238">
        <v>578</v>
      </c>
      <c r="T547" s="269" t="s">
        <v>266</v>
      </c>
      <c r="U547" s="269">
        <v>300</v>
      </c>
      <c r="V547" s="275">
        <v>300</v>
      </c>
      <c r="W547" s="269">
        <v>0</v>
      </c>
      <c r="X547" s="276">
        <v>31747</v>
      </c>
      <c r="Y547" s="293"/>
      <c r="Z547" s="277">
        <v>158203.29</v>
      </c>
      <c r="AA547" s="277"/>
      <c r="AB547" s="278">
        <v>158203.29</v>
      </c>
      <c r="AC547" s="278">
        <v>158203.29</v>
      </c>
      <c r="AD547" s="278">
        <v>0</v>
      </c>
      <c r="AE547" s="278">
        <v>0</v>
      </c>
      <c r="AF547" s="278">
        <v>527.34429999999998</v>
      </c>
      <c r="AG547" s="278">
        <v>527.34429999999998</v>
      </c>
      <c r="AH547" s="278">
        <v>0</v>
      </c>
      <c r="AI547" s="279">
        <v>527.34429999999998</v>
      </c>
      <c r="AJ547" s="277"/>
      <c r="AK547" s="280" t="e">
        <v>#REF!</v>
      </c>
      <c r="AL547" s="280" t="e">
        <v>#REF!</v>
      </c>
      <c r="AM547" s="281">
        <v>0</v>
      </c>
      <c r="AN547" s="281">
        <v>0</v>
      </c>
      <c r="AO547" s="281">
        <v>0</v>
      </c>
      <c r="AP547" s="282">
        <v>0</v>
      </c>
      <c r="AQ547" s="282">
        <v>0</v>
      </c>
      <c r="AR547" s="282">
        <v>0</v>
      </c>
      <c r="AS547" s="282">
        <v>0</v>
      </c>
      <c r="AT547" s="282">
        <v>0</v>
      </c>
      <c r="AU547" s="282">
        <v>0</v>
      </c>
      <c r="AV547" s="282">
        <v>0</v>
      </c>
      <c r="AW547" s="282">
        <v>0</v>
      </c>
      <c r="AX547" s="282">
        <v>0</v>
      </c>
      <c r="AY547" s="282">
        <v>0</v>
      </c>
      <c r="AZ547" s="282">
        <v>0</v>
      </c>
      <c r="BA547" s="282">
        <v>0</v>
      </c>
      <c r="BB547" s="281">
        <v>0</v>
      </c>
      <c r="BC547" s="281">
        <v>0</v>
      </c>
      <c r="BD547" s="283"/>
      <c r="BE547" s="284">
        <v>0.02</v>
      </c>
      <c r="BF547" s="280">
        <v>0</v>
      </c>
      <c r="BG547" s="285"/>
      <c r="BH547" s="286"/>
      <c r="BI547" s="285"/>
      <c r="BJ547" s="280">
        <v>0</v>
      </c>
      <c r="BK547" s="280">
        <v>0</v>
      </c>
      <c r="BL547" s="283"/>
      <c r="BM547" s="287">
        <v>0</v>
      </c>
      <c r="BN547" s="280">
        <v>0</v>
      </c>
      <c r="BO547" s="280">
        <v>0</v>
      </c>
      <c r="BP547" s="280" t="e">
        <v>#REF!</v>
      </c>
      <c r="BQ547" s="288" t="e">
        <v>#REF!</v>
      </c>
      <c r="BR547" s="289"/>
      <c r="BS547" s="290" t="e">
        <v>#REF!</v>
      </c>
      <c r="BU547" s="304"/>
      <c r="BV547" s="291">
        <v>0</v>
      </c>
      <c r="BW547" s="292">
        <v>0</v>
      </c>
      <c r="BX547" s="238" t="s">
        <v>857</v>
      </c>
      <c r="BY547" s="435">
        <f t="shared" si="16"/>
        <v>1</v>
      </c>
      <c r="BZ547" s="435">
        <v>1</v>
      </c>
      <c r="CA547" s="436">
        <f t="shared" si="17"/>
        <v>0</v>
      </c>
    </row>
    <row r="548" spans="1:79" s="268" customFormat="1" ht="31.5">
      <c r="A548" s="269">
        <v>535</v>
      </c>
      <c r="B548" s="269" t="s">
        <v>862</v>
      </c>
      <c r="C548" s="269" t="s">
        <v>95</v>
      </c>
      <c r="D548" s="271" t="s">
        <v>863</v>
      </c>
      <c r="E548" s="272">
        <v>41058</v>
      </c>
      <c r="F548" s="238"/>
      <c r="G548" s="238"/>
      <c r="H548" s="272">
        <v>40909</v>
      </c>
      <c r="I548" s="272">
        <v>50405</v>
      </c>
      <c r="J548" s="269"/>
      <c r="K548" s="269" t="s">
        <v>2289</v>
      </c>
      <c r="L548" s="273"/>
      <c r="M548" s="238">
        <v>0.13500000000000001</v>
      </c>
      <c r="N548" s="269" t="s">
        <v>2290</v>
      </c>
      <c r="O548" s="269" t="s">
        <v>82</v>
      </c>
      <c r="P548" s="269" t="s">
        <v>2291</v>
      </c>
      <c r="Q548" s="269"/>
      <c r="R548" s="294">
        <v>1010301257</v>
      </c>
      <c r="S548" s="238">
        <v>579</v>
      </c>
      <c r="T548" s="269" t="s">
        <v>131</v>
      </c>
      <c r="U548" s="269">
        <v>361</v>
      </c>
      <c r="V548" s="275">
        <v>361</v>
      </c>
      <c r="W548" s="269">
        <v>0</v>
      </c>
      <c r="X548" s="276">
        <v>31747</v>
      </c>
      <c r="Y548" s="293"/>
      <c r="Z548" s="277">
        <v>121321.11</v>
      </c>
      <c r="AA548" s="277"/>
      <c r="AB548" s="278">
        <v>121321.11</v>
      </c>
      <c r="AC548" s="278">
        <v>86011.578033241007</v>
      </c>
      <c r="AD548" s="278">
        <v>35309.531966758994</v>
      </c>
      <c r="AE548" s="278">
        <v>31276.697285318551</v>
      </c>
      <c r="AF548" s="278">
        <v>336.06955678670363</v>
      </c>
      <c r="AG548" s="278">
        <v>336.06955678670363</v>
      </c>
      <c r="AH548" s="278">
        <v>0</v>
      </c>
      <c r="AI548" s="279">
        <v>336.06955678670363</v>
      </c>
      <c r="AJ548" s="277"/>
      <c r="AK548" s="280" t="e">
        <v>#REF!</v>
      </c>
      <c r="AL548" s="280" t="e">
        <v>#REF!</v>
      </c>
      <c r="AM548" s="281">
        <v>4032.8346814404435</v>
      </c>
      <c r="AN548" s="281">
        <v>4032.8346814404435</v>
      </c>
      <c r="AO548" s="281">
        <v>35309.531966758994</v>
      </c>
      <c r="AP548" s="282">
        <v>34973.462409972293</v>
      </c>
      <c r="AQ548" s="282">
        <v>34637.392853185593</v>
      </c>
      <c r="AR548" s="282">
        <v>34301.323296398892</v>
      </c>
      <c r="AS548" s="282">
        <v>33965.253739612192</v>
      </c>
      <c r="AT548" s="282">
        <v>33629.184182825491</v>
      </c>
      <c r="AU548" s="282">
        <v>33293.11462603879</v>
      </c>
      <c r="AV548" s="282">
        <v>32957.04506925209</v>
      </c>
      <c r="AW548" s="282">
        <v>32620.975512465386</v>
      </c>
      <c r="AX548" s="282">
        <v>32284.905955678681</v>
      </c>
      <c r="AY548" s="282">
        <v>31948.836398891977</v>
      </c>
      <c r="AZ548" s="282">
        <v>31612.766842105273</v>
      </c>
      <c r="BA548" s="282">
        <v>31276.697285318569</v>
      </c>
      <c r="BB548" s="281">
        <v>33293.11462603879</v>
      </c>
      <c r="BC548" s="281">
        <v>33293.114626038776</v>
      </c>
      <c r="BD548" s="283"/>
      <c r="BE548" s="284">
        <v>0.02</v>
      </c>
      <c r="BF548" s="280">
        <v>0</v>
      </c>
      <c r="BG548" s="285"/>
      <c r="BH548" s="286"/>
      <c r="BI548" s="285"/>
      <c r="BJ548" s="280">
        <v>0</v>
      </c>
      <c r="BK548" s="280">
        <v>0</v>
      </c>
      <c r="BL548" s="283"/>
      <c r="BM548" s="287">
        <v>0</v>
      </c>
      <c r="BN548" s="280">
        <v>0</v>
      </c>
      <c r="BO548" s="280">
        <v>0</v>
      </c>
      <c r="BP548" s="280" t="e">
        <v>#REF!</v>
      </c>
      <c r="BQ548" s="288" t="e">
        <v>#REF!</v>
      </c>
      <c r="BR548" s="289"/>
      <c r="BS548" s="290" t="e">
        <v>#REF!</v>
      </c>
      <c r="BU548" s="297">
        <v>4032.84</v>
      </c>
      <c r="BV548" s="291">
        <v>5.3185595565992116E-3</v>
      </c>
      <c r="BW548" s="292">
        <v>0</v>
      </c>
      <c r="BX548" s="238" t="s">
        <v>857</v>
      </c>
      <c r="BY548" s="435">
        <f t="shared" si="16"/>
        <v>0.70895805382295796</v>
      </c>
      <c r="BZ548" s="435">
        <v>0.74219905105287498</v>
      </c>
      <c r="CA548" s="436">
        <f t="shared" si="17"/>
        <v>3.3240997229917024E-2</v>
      </c>
    </row>
    <row r="549" spans="1:79" s="268" customFormat="1" ht="47.25">
      <c r="A549" s="269">
        <v>536</v>
      </c>
      <c r="B549" s="269" t="s">
        <v>862</v>
      </c>
      <c r="C549" s="269" t="s">
        <v>95</v>
      </c>
      <c r="D549" s="271" t="s">
        <v>863</v>
      </c>
      <c r="E549" s="272">
        <v>41058</v>
      </c>
      <c r="F549" s="238"/>
      <c r="G549" s="238"/>
      <c r="H549" s="272">
        <v>40909</v>
      </c>
      <c r="I549" s="272">
        <v>50405</v>
      </c>
      <c r="J549" s="269"/>
      <c r="K549" s="269" t="s">
        <v>2289</v>
      </c>
      <c r="L549" s="273"/>
      <c r="M549" s="238">
        <v>0.27</v>
      </c>
      <c r="N549" s="269" t="s">
        <v>2290</v>
      </c>
      <c r="O549" s="269" t="s">
        <v>82</v>
      </c>
      <c r="P549" s="269" t="s">
        <v>2291</v>
      </c>
      <c r="Q549" s="269"/>
      <c r="R549" s="294">
        <v>1010301258</v>
      </c>
      <c r="S549" s="238">
        <v>580</v>
      </c>
      <c r="T549" s="269" t="s">
        <v>266</v>
      </c>
      <c r="U549" s="269">
        <v>300</v>
      </c>
      <c r="V549" s="275">
        <v>300</v>
      </c>
      <c r="W549" s="269">
        <v>0</v>
      </c>
      <c r="X549" s="276">
        <v>31747</v>
      </c>
      <c r="Y549" s="293"/>
      <c r="Z549" s="277">
        <v>352679.8</v>
      </c>
      <c r="AA549" s="277"/>
      <c r="AB549" s="278">
        <v>352679.8</v>
      </c>
      <c r="AC549" s="278">
        <v>352679.8</v>
      </c>
      <c r="AD549" s="278">
        <v>0</v>
      </c>
      <c r="AE549" s="278">
        <v>0</v>
      </c>
      <c r="AF549" s="278">
        <v>1175.5993333333333</v>
      </c>
      <c r="AG549" s="278">
        <v>1175.5993333333333</v>
      </c>
      <c r="AH549" s="278">
        <v>0</v>
      </c>
      <c r="AI549" s="279">
        <v>1175.5993333333333</v>
      </c>
      <c r="AJ549" s="277"/>
      <c r="AK549" s="280" t="e">
        <v>#REF!</v>
      </c>
      <c r="AL549" s="280" t="e">
        <v>#REF!</v>
      </c>
      <c r="AM549" s="281">
        <v>0</v>
      </c>
      <c r="AN549" s="281">
        <v>0</v>
      </c>
      <c r="AO549" s="281">
        <v>0</v>
      </c>
      <c r="AP549" s="282">
        <v>0</v>
      </c>
      <c r="AQ549" s="282">
        <v>0</v>
      </c>
      <c r="AR549" s="282">
        <v>0</v>
      </c>
      <c r="AS549" s="282">
        <v>0</v>
      </c>
      <c r="AT549" s="282">
        <v>0</v>
      </c>
      <c r="AU549" s="282">
        <v>0</v>
      </c>
      <c r="AV549" s="282">
        <v>0</v>
      </c>
      <c r="AW549" s="282">
        <v>0</v>
      </c>
      <c r="AX549" s="282">
        <v>0</v>
      </c>
      <c r="AY549" s="282">
        <v>0</v>
      </c>
      <c r="AZ549" s="282">
        <v>0</v>
      </c>
      <c r="BA549" s="282">
        <v>0</v>
      </c>
      <c r="BB549" s="281">
        <v>0</v>
      </c>
      <c r="BC549" s="281">
        <v>0</v>
      </c>
      <c r="BD549" s="283"/>
      <c r="BE549" s="284">
        <v>0.02</v>
      </c>
      <c r="BF549" s="280">
        <v>0</v>
      </c>
      <c r="BG549" s="285"/>
      <c r="BH549" s="286"/>
      <c r="BI549" s="285"/>
      <c r="BJ549" s="280">
        <v>0</v>
      </c>
      <c r="BK549" s="280">
        <v>0</v>
      </c>
      <c r="BL549" s="283"/>
      <c r="BM549" s="287">
        <v>0</v>
      </c>
      <c r="BN549" s="280">
        <v>0</v>
      </c>
      <c r="BO549" s="280">
        <v>0</v>
      </c>
      <c r="BP549" s="280" t="e">
        <v>#REF!</v>
      </c>
      <c r="BQ549" s="288" t="e">
        <v>#REF!</v>
      </c>
      <c r="BR549" s="289"/>
      <c r="BS549" s="290" t="e">
        <v>#REF!</v>
      </c>
      <c r="BU549" s="304"/>
      <c r="BV549" s="291">
        <v>0</v>
      </c>
      <c r="BW549" s="292">
        <v>0</v>
      </c>
      <c r="BX549" s="238" t="s">
        <v>857</v>
      </c>
      <c r="BY549" s="435">
        <f t="shared" si="16"/>
        <v>1</v>
      </c>
      <c r="BZ549" s="435">
        <v>1</v>
      </c>
      <c r="CA549" s="436">
        <f t="shared" si="17"/>
        <v>0</v>
      </c>
    </row>
    <row r="550" spans="1:79" s="268" customFormat="1" ht="31.5">
      <c r="A550" s="269">
        <v>537</v>
      </c>
      <c r="B550" s="269" t="s">
        <v>862</v>
      </c>
      <c r="C550" s="269" t="s">
        <v>95</v>
      </c>
      <c r="D550" s="271" t="s">
        <v>863</v>
      </c>
      <c r="E550" s="272">
        <v>41058</v>
      </c>
      <c r="F550" s="238"/>
      <c r="G550" s="238"/>
      <c r="H550" s="272">
        <v>40909</v>
      </c>
      <c r="I550" s="272">
        <v>50405</v>
      </c>
      <c r="J550" s="269"/>
      <c r="K550" s="269" t="s">
        <v>2292</v>
      </c>
      <c r="L550" s="273"/>
      <c r="M550" s="238">
        <v>1.1180000000000001</v>
      </c>
      <c r="N550" s="269" t="s">
        <v>2293</v>
      </c>
      <c r="O550" s="269" t="s">
        <v>82</v>
      </c>
      <c r="P550" s="269" t="s">
        <v>2294</v>
      </c>
      <c r="Q550" s="269"/>
      <c r="R550" s="294">
        <v>1010301259</v>
      </c>
      <c r="S550" s="238">
        <v>581</v>
      </c>
      <c r="T550" s="269" t="s">
        <v>131</v>
      </c>
      <c r="U550" s="269">
        <v>361</v>
      </c>
      <c r="V550" s="275">
        <v>361</v>
      </c>
      <c r="W550" s="269">
        <v>0</v>
      </c>
      <c r="X550" s="276">
        <v>32112</v>
      </c>
      <c r="Y550" s="293"/>
      <c r="Z550" s="277">
        <v>159981.65</v>
      </c>
      <c r="AA550" s="277"/>
      <c r="AB550" s="278">
        <v>159981.65</v>
      </c>
      <c r="AC550" s="278">
        <v>110225.95656509696</v>
      </c>
      <c r="AD550" s="278">
        <v>49755.693434903034</v>
      </c>
      <c r="AE550" s="278">
        <v>44437.7438504155</v>
      </c>
      <c r="AF550" s="278">
        <v>443.1624653739612</v>
      </c>
      <c r="AG550" s="278">
        <v>443.1624653739612</v>
      </c>
      <c r="AH550" s="278">
        <v>0</v>
      </c>
      <c r="AI550" s="279">
        <v>443.1624653739612</v>
      </c>
      <c r="AJ550" s="277"/>
      <c r="AK550" s="280" t="e">
        <v>#REF!</v>
      </c>
      <c r="AL550" s="280" t="e">
        <v>#REF!</v>
      </c>
      <c r="AM550" s="281">
        <v>5317.9495844875346</v>
      </c>
      <c r="AN550" s="281">
        <v>5317.9495844875346</v>
      </c>
      <c r="AO550" s="281">
        <v>49755.693434903034</v>
      </c>
      <c r="AP550" s="282">
        <v>49312.530969529071</v>
      </c>
      <c r="AQ550" s="282">
        <v>48869.368504155107</v>
      </c>
      <c r="AR550" s="282">
        <v>48426.206038781143</v>
      </c>
      <c r="AS550" s="282">
        <v>47983.04357340718</v>
      </c>
      <c r="AT550" s="282">
        <v>47539.881108033216</v>
      </c>
      <c r="AU550" s="282">
        <v>47096.718642659253</v>
      </c>
      <c r="AV550" s="282">
        <v>46653.556177285289</v>
      </c>
      <c r="AW550" s="282">
        <v>46210.393711911325</v>
      </c>
      <c r="AX550" s="282">
        <v>45767.231246537362</v>
      </c>
      <c r="AY550" s="282">
        <v>45324.068781163398</v>
      </c>
      <c r="AZ550" s="282">
        <v>44880.906315789434</v>
      </c>
      <c r="BA550" s="282">
        <v>44437.743850415471</v>
      </c>
      <c r="BB550" s="281">
        <v>47096.718642659253</v>
      </c>
      <c r="BC550" s="281">
        <v>47096.718642659267</v>
      </c>
      <c r="BD550" s="283"/>
      <c r="BE550" s="284">
        <v>0.02</v>
      </c>
      <c r="BF550" s="280">
        <v>0</v>
      </c>
      <c r="BG550" s="285"/>
      <c r="BH550" s="286"/>
      <c r="BI550" s="285"/>
      <c r="BJ550" s="280">
        <v>0</v>
      </c>
      <c r="BK550" s="280">
        <v>0</v>
      </c>
      <c r="BL550" s="283"/>
      <c r="BM550" s="287">
        <v>0</v>
      </c>
      <c r="BN550" s="280">
        <v>0</v>
      </c>
      <c r="BO550" s="280">
        <v>0</v>
      </c>
      <c r="BP550" s="280" t="e">
        <v>#REF!</v>
      </c>
      <c r="BQ550" s="288" t="e">
        <v>#REF!</v>
      </c>
      <c r="BR550" s="289"/>
      <c r="BS550" s="290" t="e">
        <v>#REF!</v>
      </c>
      <c r="BU550" s="297">
        <v>5317.92</v>
      </c>
      <c r="BV550" s="291">
        <v>-2.9584487534521031E-2</v>
      </c>
      <c r="BW550" s="292">
        <v>0</v>
      </c>
      <c r="BX550" s="238" t="s">
        <v>857</v>
      </c>
      <c r="BY550" s="435">
        <f t="shared" si="16"/>
        <v>0.68899124721552107</v>
      </c>
      <c r="BZ550" s="435">
        <v>0.72223224444543799</v>
      </c>
      <c r="CA550" s="436">
        <f t="shared" si="17"/>
        <v>3.3240997229916913E-2</v>
      </c>
    </row>
    <row r="551" spans="1:79" s="268" customFormat="1" ht="47.25">
      <c r="A551" s="269">
        <v>538</v>
      </c>
      <c r="B551" s="269" t="s">
        <v>862</v>
      </c>
      <c r="C551" s="269" t="s">
        <v>95</v>
      </c>
      <c r="D551" s="271" t="s">
        <v>863</v>
      </c>
      <c r="E551" s="272">
        <v>41058</v>
      </c>
      <c r="F551" s="238"/>
      <c r="G551" s="238"/>
      <c r="H551" s="272">
        <v>40909</v>
      </c>
      <c r="I551" s="272">
        <v>50405</v>
      </c>
      <c r="J551" s="269"/>
      <c r="K551" s="269" t="s">
        <v>2295</v>
      </c>
      <c r="L551" s="273"/>
      <c r="M551" s="238">
        <v>0.3</v>
      </c>
      <c r="N551" s="269" t="s">
        <v>2296</v>
      </c>
      <c r="O551" s="269" t="s">
        <v>82</v>
      </c>
      <c r="P551" s="269" t="s">
        <v>2109</v>
      </c>
      <c r="Q551" s="269"/>
      <c r="R551" s="294">
        <v>1010301260</v>
      </c>
      <c r="S551" s="238">
        <v>582</v>
      </c>
      <c r="T551" s="269" t="s">
        <v>87</v>
      </c>
      <c r="U551" s="269">
        <v>240</v>
      </c>
      <c r="V551" s="275">
        <v>240</v>
      </c>
      <c r="W551" s="269">
        <v>0</v>
      </c>
      <c r="X551" s="276">
        <v>35186</v>
      </c>
      <c r="Y551" s="293"/>
      <c r="Z551" s="277">
        <v>139457.72</v>
      </c>
      <c r="AA551" s="277"/>
      <c r="AB551" s="278">
        <v>139457.72</v>
      </c>
      <c r="AC551" s="278">
        <v>139457.72</v>
      </c>
      <c r="AD551" s="278">
        <v>0</v>
      </c>
      <c r="AE551" s="278">
        <v>0</v>
      </c>
      <c r="AF551" s="278">
        <v>581.07383333333337</v>
      </c>
      <c r="AG551" s="278">
        <v>581.07383333333337</v>
      </c>
      <c r="AH551" s="278">
        <v>0</v>
      </c>
      <c r="AI551" s="279">
        <v>581.07383333333337</v>
      </c>
      <c r="AJ551" s="277"/>
      <c r="AK551" s="280" t="e">
        <v>#REF!</v>
      </c>
      <c r="AL551" s="280" t="e">
        <v>#REF!</v>
      </c>
      <c r="AM551" s="281">
        <v>0</v>
      </c>
      <c r="AN551" s="281">
        <v>0</v>
      </c>
      <c r="AO551" s="281">
        <v>0</v>
      </c>
      <c r="AP551" s="282">
        <v>0</v>
      </c>
      <c r="AQ551" s="282">
        <v>0</v>
      </c>
      <c r="AR551" s="282">
        <v>0</v>
      </c>
      <c r="AS551" s="282">
        <v>0</v>
      </c>
      <c r="AT551" s="282">
        <v>0</v>
      </c>
      <c r="AU551" s="282">
        <v>0</v>
      </c>
      <c r="AV551" s="282">
        <v>0</v>
      </c>
      <c r="AW551" s="282">
        <v>0</v>
      </c>
      <c r="AX551" s="282">
        <v>0</v>
      </c>
      <c r="AY551" s="282">
        <v>0</v>
      </c>
      <c r="AZ551" s="282">
        <v>0</v>
      </c>
      <c r="BA551" s="282">
        <v>0</v>
      </c>
      <c r="BB551" s="281">
        <v>0</v>
      </c>
      <c r="BC551" s="281">
        <v>0</v>
      </c>
      <c r="BD551" s="283"/>
      <c r="BE551" s="284">
        <v>0.02</v>
      </c>
      <c r="BF551" s="280">
        <v>0</v>
      </c>
      <c r="BG551" s="285"/>
      <c r="BH551" s="286"/>
      <c r="BI551" s="285"/>
      <c r="BJ551" s="280">
        <v>0</v>
      </c>
      <c r="BK551" s="280">
        <v>0</v>
      </c>
      <c r="BL551" s="283"/>
      <c r="BM551" s="287">
        <v>0</v>
      </c>
      <c r="BN551" s="280">
        <v>0</v>
      </c>
      <c r="BO551" s="280">
        <v>0</v>
      </c>
      <c r="BP551" s="280" t="e">
        <v>#REF!</v>
      </c>
      <c r="BQ551" s="288" t="e">
        <v>#REF!</v>
      </c>
      <c r="BR551" s="289"/>
      <c r="BS551" s="290" t="e">
        <v>#REF!</v>
      </c>
      <c r="BU551" s="291">
        <v>0</v>
      </c>
      <c r="BV551" s="291">
        <v>0</v>
      </c>
      <c r="BW551" s="292">
        <v>0</v>
      </c>
      <c r="BX551" s="238" t="s">
        <v>857</v>
      </c>
      <c r="BY551" s="435">
        <f t="shared" si="16"/>
        <v>1</v>
      </c>
      <c r="BZ551" s="435">
        <v>1</v>
      </c>
      <c r="CA551" s="436">
        <f t="shared" si="17"/>
        <v>0</v>
      </c>
    </row>
    <row r="552" spans="1:79" s="268" customFormat="1" ht="47.25">
      <c r="A552" s="269">
        <v>539</v>
      </c>
      <c r="B552" s="269" t="s">
        <v>862</v>
      </c>
      <c r="C552" s="269" t="s">
        <v>95</v>
      </c>
      <c r="D552" s="271" t="s">
        <v>863</v>
      </c>
      <c r="E552" s="272">
        <v>41058</v>
      </c>
      <c r="F552" s="238"/>
      <c r="G552" s="238"/>
      <c r="H552" s="272">
        <v>40909</v>
      </c>
      <c r="I552" s="272">
        <v>50405</v>
      </c>
      <c r="J552" s="269"/>
      <c r="K552" s="269" t="s">
        <v>2297</v>
      </c>
      <c r="L552" s="273"/>
      <c r="M552" s="238">
        <v>0.9</v>
      </c>
      <c r="N552" s="269" t="s">
        <v>2298</v>
      </c>
      <c r="O552" s="269" t="s">
        <v>82</v>
      </c>
      <c r="P552" s="269" t="s">
        <v>2299</v>
      </c>
      <c r="Q552" s="269"/>
      <c r="R552" s="294">
        <v>1010301261</v>
      </c>
      <c r="S552" s="238">
        <v>583</v>
      </c>
      <c r="T552" s="269" t="s">
        <v>266</v>
      </c>
      <c r="U552" s="269">
        <v>300</v>
      </c>
      <c r="V552" s="275">
        <v>300</v>
      </c>
      <c r="W552" s="269">
        <v>0</v>
      </c>
      <c r="X552" s="276">
        <v>34060</v>
      </c>
      <c r="Y552" s="293"/>
      <c r="Z552" s="277">
        <v>23246.63</v>
      </c>
      <c r="AA552" s="277"/>
      <c r="AB552" s="278">
        <v>23246.63</v>
      </c>
      <c r="AC552" s="278">
        <v>23246.63</v>
      </c>
      <c r="AD552" s="278">
        <v>0</v>
      </c>
      <c r="AE552" s="278">
        <v>0</v>
      </c>
      <c r="AF552" s="278">
        <v>77.488766666666663</v>
      </c>
      <c r="AG552" s="278">
        <v>77.488766666666663</v>
      </c>
      <c r="AH552" s="278">
        <v>0</v>
      </c>
      <c r="AI552" s="279">
        <v>77.488766666666663</v>
      </c>
      <c r="AJ552" s="277"/>
      <c r="AK552" s="280" t="e">
        <v>#REF!</v>
      </c>
      <c r="AL552" s="280" t="e">
        <v>#REF!</v>
      </c>
      <c r="AM552" s="281">
        <v>0</v>
      </c>
      <c r="AN552" s="281">
        <v>0</v>
      </c>
      <c r="AO552" s="281">
        <v>0</v>
      </c>
      <c r="AP552" s="282">
        <v>0</v>
      </c>
      <c r="AQ552" s="282">
        <v>0</v>
      </c>
      <c r="AR552" s="282">
        <v>0</v>
      </c>
      <c r="AS552" s="282">
        <v>0</v>
      </c>
      <c r="AT552" s="282">
        <v>0</v>
      </c>
      <c r="AU552" s="282">
        <v>0</v>
      </c>
      <c r="AV552" s="282">
        <v>0</v>
      </c>
      <c r="AW552" s="282">
        <v>0</v>
      </c>
      <c r="AX552" s="282">
        <v>0</v>
      </c>
      <c r="AY552" s="282">
        <v>0</v>
      </c>
      <c r="AZ552" s="282">
        <v>0</v>
      </c>
      <c r="BA552" s="282">
        <v>0</v>
      </c>
      <c r="BB552" s="281">
        <v>0</v>
      </c>
      <c r="BC552" s="281">
        <v>0</v>
      </c>
      <c r="BD552" s="283"/>
      <c r="BE552" s="284">
        <v>0.02</v>
      </c>
      <c r="BF552" s="280">
        <v>0</v>
      </c>
      <c r="BG552" s="285"/>
      <c r="BH552" s="286"/>
      <c r="BI552" s="285"/>
      <c r="BJ552" s="280">
        <v>0</v>
      </c>
      <c r="BK552" s="280">
        <v>0</v>
      </c>
      <c r="BL552" s="283"/>
      <c r="BM552" s="287">
        <v>0</v>
      </c>
      <c r="BN552" s="280">
        <v>0</v>
      </c>
      <c r="BO552" s="280">
        <v>0</v>
      </c>
      <c r="BP552" s="280" t="e">
        <v>#REF!</v>
      </c>
      <c r="BQ552" s="288" t="e">
        <v>#REF!</v>
      </c>
      <c r="BR552" s="289"/>
      <c r="BS552" s="290" t="e">
        <v>#REF!</v>
      </c>
      <c r="BU552" s="291"/>
      <c r="BV552" s="291">
        <v>0</v>
      </c>
      <c r="BW552" s="292">
        <v>0</v>
      </c>
      <c r="BX552" s="238" t="s">
        <v>857</v>
      </c>
      <c r="BY552" s="435">
        <f t="shared" si="16"/>
        <v>1</v>
      </c>
      <c r="BZ552" s="435">
        <v>1</v>
      </c>
      <c r="CA552" s="436">
        <f t="shared" si="17"/>
        <v>0</v>
      </c>
    </row>
    <row r="553" spans="1:79" s="268" customFormat="1" ht="47.25">
      <c r="A553" s="269">
        <v>540</v>
      </c>
      <c r="B553" s="269" t="s">
        <v>862</v>
      </c>
      <c r="C553" s="269" t="s">
        <v>95</v>
      </c>
      <c r="D553" s="271" t="s">
        <v>863</v>
      </c>
      <c r="E553" s="272">
        <v>41058</v>
      </c>
      <c r="F553" s="238"/>
      <c r="G553" s="238"/>
      <c r="H553" s="272">
        <v>40909</v>
      </c>
      <c r="I553" s="272">
        <v>50405</v>
      </c>
      <c r="J553" s="269"/>
      <c r="K553" s="269" t="s">
        <v>2300</v>
      </c>
      <c r="L553" s="273"/>
      <c r="M553" s="238">
        <v>0.57199999999999995</v>
      </c>
      <c r="N553" s="269" t="s">
        <v>2301</v>
      </c>
      <c r="O553" s="269" t="s">
        <v>82</v>
      </c>
      <c r="P553" s="269" t="s">
        <v>2302</v>
      </c>
      <c r="Q553" s="269"/>
      <c r="R553" s="294">
        <v>1010301262</v>
      </c>
      <c r="S553" s="238">
        <v>584</v>
      </c>
      <c r="T553" s="269" t="s">
        <v>266</v>
      </c>
      <c r="U553" s="269">
        <v>300</v>
      </c>
      <c r="V553" s="275">
        <v>300</v>
      </c>
      <c r="W553" s="269">
        <v>0</v>
      </c>
      <c r="X553" s="276">
        <v>34001</v>
      </c>
      <c r="Y553" s="293"/>
      <c r="Z553" s="277">
        <v>290675.55</v>
      </c>
      <c r="AA553" s="277"/>
      <c r="AB553" s="278">
        <v>290675.55</v>
      </c>
      <c r="AC553" s="278">
        <v>290675.55</v>
      </c>
      <c r="AD553" s="278">
        <v>0</v>
      </c>
      <c r="AE553" s="278">
        <v>0</v>
      </c>
      <c r="AF553" s="278">
        <v>968.91849999999999</v>
      </c>
      <c r="AG553" s="278">
        <v>968.91849999999999</v>
      </c>
      <c r="AH553" s="278">
        <v>0</v>
      </c>
      <c r="AI553" s="279">
        <v>968.91849999999999</v>
      </c>
      <c r="AJ553" s="277"/>
      <c r="AK553" s="280" t="e">
        <v>#REF!</v>
      </c>
      <c r="AL553" s="280" t="e">
        <v>#REF!</v>
      </c>
      <c r="AM553" s="281">
        <v>0</v>
      </c>
      <c r="AN553" s="281">
        <v>0</v>
      </c>
      <c r="AO553" s="281">
        <v>0</v>
      </c>
      <c r="AP553" s="282">
        <v>0</v>
      </c>
      <c r="AQ553" s="282">
        <v>0</v>
      </c>
      <c r="AR553" s="282">
        <v>0</v>
      </c>
      <c r="AS553" s="282">
        <v>0</v>
      </c>
      <c r="AT553" s="282">
        <v>0</v>
      </c>
      <c r="AU553" s="282">
        <v>0</v>
      </c>
      <c r="AV553" s="282">
        <v>0</v>
      </c>
      <c r="AW553" s="282">
        <v>0</v>
      </c>
      <c r="AX553" s="282">
        <v>0</v>
      </c>
      <c r="AY553" s="282">
        <v>0</v>
      </c>
      <c r="AZ553" s="282">
        <v>0</v>
      </c>
      <c r="BA553" s="282">
        <v>0</v>
      </c>
      <c r="BB553" s="281">
        <v>0</v>
      </c>
      <c r="BC553" s="281">
        <v>0</v>
      </c>
      <c r="BD553" s="283"/>
      <c r="BE553" s="284">
        <v>0.02</v>
      </c>
      <c r="BF553" s="280">
        <v>0</v>
      </c>
      <c r="BG553" s="285"/>
      <c r="BH553" s="286"/>
      <c r="BI553" s="285"/>
      <c r="BJ553" s="280">
        <v>0</v>
      </c>
      <c r="BK553" s="280">
        <v>0</v>
      </c>
      <c r="BL553" s="283"/>
      <c r="BM553" s="287">
        <v>0</v>
      </c>
      <c r="BN553" s="280">
        <v>0</v>
      </c>
      <c r="BO553" s="280">
        <v>0</v>
      </c>
      <c r="BP553" s="280" t="e">
        <v>#REF!</v>
      </c>
      <c r="BQ553" s="288" t="e">
        <v>#REF!</v>
      </c>
      <c r="BR553" s="289"/>
      <c r="BS553" s="290" t="e">
        <v>#REF!</v>
      </c>
      <c r="BU553" s="291"/>
      <c r="BV553" s="291">
        <v>0</v>
      </c>
      <c r="BW553" s="292">
        <v>0</v>
      </c>
      <c r="BX553" s="238" t="s">
        <v>857</v>
      </c>
      <c r="BY553" s="435">
        <f t="shared" si="16"/>
        <v>1</v>
      </c>
      <c r="BZ553" s="435">
        <v>1</v>
      </c>
      <c r="CA553" s="436">
        <f t="shared" si="17"/>
        <v>0</v>
      </c>
    </row>
    <row r="554" spans="1:79" s="268" customFormat="1" ht="47.25">
      <c r="A554" s="269">
        <v>541</v>
      </c>
      <c r="B554" s="269" t="s">
        <v>862</v>
      </c>
      <c r="C554" s="269" t="s">
        <v>95</v>
      </c>
      <c r="D554" s="271" t="s">
        <v>863</v>
      </c>
      <c r="E554" s="272">
        <v>41058</v>
      </c>
      <c r="F554" s="238"/>
      <c r="G554" s="238"/>
      <c r="H554" s="272">
        <v>40909</v>
      </c>
      <c r="I554" s="272">
        <v>50405</v>
      </c>
      <c r="J554" s="269"/>
      <c r="K554" s="269" t="s">
        <v>2303</v>
      </c>
      <c r="L554" s="273"/>
      <c r="M554" s="238">
        <v>0.19</v>
      </c>
      <c r="N554" s="269" t="s">
        <v>2274</v>
      </c>
      <c r="O554" s="269" t="s">
        <v>82</v>
      </c>
      <c r="P554" s="269" t="s">
        <v>2275</v>
      </c>
      <c r="Q554" s="269"/>
      <c r="R554" s="294">
        <v>1010301263</v>
      </c>
      <c r="S554" s="238">
        <v>585</v>
      </c>
      <c r="T554" s="269" t="s">
        <v>266</v>
      </c>
      <c r="U554" s="269">
        <v>300</v>
      </c>
      <c r="V554" s="275">
        <v>300</v>
      </c>
      <c r="W554" s="269">
        <v>0</v>
      </c>
      <c r="X554" s="276">
        <v>31017</v>
      </c>
      <c r="Y554" s="293"/>
      <c r="Z554" s="277">
        <v>182945.86</v>
      </c>
      <c r="AA554" s="277"/>
      <c r="AB554" s="278">
        <v>182945.86</v>
      </c>
      <c r="AC554" s="278">
        <v>182945.86</v>
      </c>
      <c r="AD554" s="278">
        <v>0</v>
      </c>
      <c r="AE554" s="278">
        <v>0</v>
      </c>
      <c r="AF554" s="278">
        <v>609.81953333333331</v>
      </c>
      <c r="AG554" s="278">
        <v>609.81953333333331</v>
      </c>
      <c r="AH554" s="278">
        <v>0</v>
      </c>
      <c r="AI554" s="279">
        <v>609.81953333333331</v>
      </c>
      <c r="AJ554" s="277"/>
      <c r="AK554" s="280" t="e">
        <v>#REF!</v>
      </c>
      <c r="AL554" s="280" t="e">
        <v>#REF!</v>
      </c>
      <c r="AM554" s="281">
        <v>0</v>
      </c>
      <c r="AN554" s="281">
        <v>0</v>
      </c>
      <c r="AO554" s="281">
        <v>0</v>
      </c>
      <c r="AP554" s="282">
        <v>0</v>
      </c>
      <c r="AQ554" s="282">
        <v>0</v>
      </c>
      <c r="AR554" s="282">
        <v>0</v>
      </c>
      <c r="AS554" s="282">
        <v>0</v>
      </c>
      <c r="AT554" s="282">
        <v>0</v>
      </c>
      <c r="AU554" s="282">
        <v>0</v>
      </c>
      <c r="AV554" s="282">
        <v>0</v>
      </c>
      <c r="AW554" s="282">
        <v>0</v>
      </c>
      <c r="AX554" s="282">
        <v>0</v>
      </c>
      <c r="AY554" s="282">
        <v>0</v>
      </c>
      <c r="AZ554" s="282">
        <v>0</v>
      </c>
      <c r="BA554" s="282">
        <v>0</v>
      </c>
      <c r="BB554" s="281">
        <v>0</v>
      </c>
      <c r="BC554" s="281">
        <v>0</v>
      </c>
      <c r="BD554" s="283"/>
      <c r="BE554" s="284">
        <v>0.02</v>
      </c>
      <c r="BF554" s="280">
        <v>0</v>
      </c>
      <c r="BG554" s="285"/>
      <c r="BH554" s="286"/>
      <c r="BI554" s="285"/>
      <c r="BJ554" s="280">
        <v>0</v>
      </c>
      <c r="BK554" s="280">
        <v>0</v>
      </c>
      <c r="BL554" s="283"/>
      <c r="BM554" s="287">
        <v>0</v>
      </c>
      <c r="BN554" s="280">
        <v>0</v>
      </c>
      <c r="BO554" s="280">
        <v>0</v>
      </c>
      <c r="BP554" s="280" t="e">
        <v>#REF!</v>
      </c>
      <c r="BQ554" s="288" t="e">
        <v>#REF!</v>
      </c>
      <c r="BR554" s="289"/>
      <c r="BS554" s="290" t="e">
        <v>#REF!</v>
      </c>
      <c r="BU554" s="291"/>
      <c r="BV554" s="291">
        <v>0</v>
      </c>
      <c r="BW554" s="292">
        <v>0</v>
      </c>
      <c r="BX554" s="238" t="s">
        <v>857</v>
      </c>
      <c r="BY554" s="435">
        <f t="shared" si="16"/>
        <v>1</v>
      </c>
      <c r="BZ554" s="435">
        <v>1</v>
      </c>
      <c r="CA554" s="436">
        <f t="shared" si="17"/>
        <v>0</v>
      </c>
    </row>
    <row r="555" spans="1:79" s="268" customFormat="1" ht="47.25">
      <c r="A555" s="269">
        <v>542</v>
      </c>
      <c r="B555" s="269" t="s">
        <v>862</v>
      </c>
      <c r="C555" s="269" t="s">
        <v>95</v>
      </c>
      <c r="D555" s="271" t="s">
        <v>863</v>
      </c>
      <c r="E555" s="272">
        <v>41058</v>
      </c>
      <c r="F555" s="238"/>
      <c r="G555" s="238"/>
      <c r="H555" s="272">
        <v>40909</v>
      </c>
      <c r="I555" s="272">
        <v>50405</v>
      </c>
      <c r="J555" s="269"/>
      <c r="K555" s="269" t="s">
        <v>2304</v>
      </c>
      <c r="L555" s="273"/>
      <c r="M555" s="238">
        <v>0.14000000000000001</v>
      </c>
      <c r="N555" s="269" t="s">
        <v>2108</v>
      </c>
      <c r="O555" s="269" t="s">
        <v>82</v>
      </c>
      <c r="P555" s="269" t="s">
        <v>2109</v>
      </c>
      <c r="Q555" s="269"/>
      <c r="R555" s="294">
        <v>1010301264</v>
      </c>
      <c r="S555" s="238">
        <v>586</v>
      </c>
      <c r="T555" s="269" t="s">
        <v>87</v>
      </c>
      <c r="U555" s="269">
        <v>240</v>
      </c>
      <c r="V555" s="275">
        <v>240</v>
      </c>
      <c r="W555" s="269">
        <v>0</v>
      </c>
      <c r="X555" s="276">
        <v>35034</v>
      </c>
      <c r="Y555" s="293"/>
      <c r="Z555" s="277">
        <v>45165.01</v>
      </c>
      <c r="AA555" s="277"/>
      <c r="AB555" s="278">
        <v>45165.01</v>
      </c>
      <c r="AC555" s="278">
        <v>45165.01</v>
      </c>
      <c r="AD555" s="278">
        <v>0</v>
      </c>
      <c r="AE555" s="278">
        <v>0</v>
      </c>
      <c r="AF555" s="278">
        <v>188.18754166666668</v>
      </c>
      <c r="AG555" s="278">
        <v>188.18754166666668</v>
      </c>
      <c r="AH555" s="278">
        <v>0</v>
      </c>
      <c r="AI555" s="279">
        <v>188.18754166666668</v>
      </c>
      <c r="AJ555" s="277"/>
      <c r="AK555" s="280" t="e">
        <v>#REF!</v>
      </c>
      <c r="AL555" s="280" t="e">
        <v>#REF!</v>
      </c>
      <c r="AM555" s="281">
        <v>0</v>
      </c>
      <c r="AN555" s="281">
        <v>0</v>
      </c>
      <c r="AO555" s="281">
        <v>0</v>
      </c>
      <c r="AP555" s="282">
        <v>0</v>
      </c>
      <c r="AQ555" s="282">
        <v>0</v>
      </c>
      <c r="AR555" s="282">
        <v>0</v>
      </c>
      <c r="AS555" s="282">
        <v>0</v>
      </c>
      <c r="AT555" s="282">
        <v>0</v>
      </c>
      <c r="AU555" s="282">
        <v>0</v>
      </c>
      <c r="AV555" s="282">
        <v>0</v>
      </c>
      <c r="AW555" s="282">
        <v>0</v>
      </c>
      <c r="AX555" s="282">
        <v>0</v>
      </c>
      <c r="AY555" s="282">
        <v>0</v>
      </c>
      <c r="AZ555" s="282">
        <v>0</v>
      </c>
      <c r="BA555" s="282">
        <v>0</v>
      </c>
      <c r="BB555" s="281">
        <v>0</v>
      </c>
      <c r="BC555" s="281">
        <v>0</v>
      </c>
      <c r="BD555" s="283"/>
      <c r="BE555" s="284">
        <v>0.02</v>
      </c>
      <c r="BF555" s="280">
        <v>0</v>
      </c>
      <c r="BG555" s="285"/>
      <c r="BH555" s="286"/>
      <c r="BI555" s="285"/>
      <c r="BJ555" s="280">
        <v>0</v>
      </c>
      <c r="BK555" s="280">
        <v>0</v>
      </c>
      <c r="BL555" s="283"/>
      <c r="BM555" s="287">
        <v>0</v>
      </c>
      <c r="BN555" s="280">
        <v>0</v>
      </c>
      <c r="BO555" s="280">
        <v>0</v>
      </c>
      <c r="BP555" s="280" t="e">
        <v>#REF!</v>
      </c>
      <c r="BQ555" s="288" t="e">
        <v>#REF!</v>
      </c>
      <c r="BR555" s="289"/>
      <c r="BS555" s="290" t="e">
        <v>#REF!</v>
      </c>
      <c r="BU555" s="291"/>
      <c r="BV555" s="291">
        <v>0</v>
      </c>
      <c r="BW555" s="292">
        <v>0</v>
      </c>
      <c r="BX555" s="238" t="s">
        <v>857</v>
      </c>
      <c r="BY555" s="435">
        <f t="shared" si="16"/>
        <v>1</v>
      </c>
      <c r="BZ555" s="435">
        <v>1</v>
      </c>
      <c r="CA555" s="436">
        <f t="shared" si="17"/>
        <v>0</v>
      </c>
    </row>
    <row r="556" spans="1:79" s="268" customFormat="1" ht="47.25">
      <c r="A556" s="269">
        <v>543</v>
      </c>
      <c r="B556" s="269" t="s">
        <v>862</v>
      </c>
      <c r="C556" s="269" t="s">
        <v>95</v>
      </c>
      <c r="D556" s="271" t="s">
        <v>863</v>
      </c>
      <c r="E556" s="272">
        <v>41058</v>
      </c>
      <c r="F556" s="238"/>
      <c r="G556" s="238"/>
      <c r="H556" s="272">
        <v>40909</v>
      </c>
      <c r="I556" s="272">
        <v>50405</v>
      </c>
      <c r="J556" s="269"/>
      <c r="K556" s="269" t="s">
        <v>2305</v>
      </c>
      <c r="L556" s="273"/>
      <c r="M556" s="238">
        <v>1.19</v>
      </c>
      <c r="N556" s="269" t="s">
        <v>2306</v>
      </c>
      <c r="O556" s="269" t="s">
        <v>82</v>
      </c>
      <c r="P556" s="269" t="s">
        <v>2307</v>
      </c>
      <c r="Q556" s="269"/>
      <c r="R556" s="294">
        <v>1010301265</v>
      </c>
      <c r="S556" s="238">
        <v>587</v>
      </c>
      <c r="T556" s="269" t="s">
        <v>87</v>
      </c>
      <c r="U556" s="269">
        <v>240</v>
      </c>
      <c r="V556" s="275">
        <v>240</v>
      </c>
      <c r="W556" s="269">
        <v>0</v>
      </c>
      <c r="X556" s="276">
        <v>34669</v>
      </c>
      <c r="Y556" s="293"/>
      <c r="Z556" s="277">
        <v>597869.02</v>
      </c>
      <c r="AA556" s="277"/>
      <c r="AB556" s="278">
        <v>597869.02</v>
      </c>
      <c r="AC556" s="278">
        <v>526654.65474999999</v>
      </c>
      <c r="AD556" s="278">
        <v>71214.365250000032</v>
      </c>
      <c r="AE556" s="278">
        <v>41320.914250000031</v>
      </c>
      <c r="AF556" s="278">
        <v>2491.1209166666667</v>
      </c>
      <c r="AG556" s="278">
        <v>2491.1209166666667</v>
      </c>
      <c r="AH556" s="278">
        <v>0</v>
      </c>
      <c r="AI556" s="279">
        <v>2491.1209166666667</v>
      </c>
      <c r="AJ556" s="277"/>
      <c r="AK556" s="280" t="e">
        <v>#REF!</v>
      </c>
      <c r="AL556" s="280" t="e">
        <v>#REF!</v>
      </c>
      <c r="AM556" s="281">
        <v>29893.451000000001</v>
      </c>
      <c r="AN556" s="281">
        <v>29893.451000000001</v>
      </c>
      <c r="AO556" s="281">
        <v>71214.365250000032</v>
      </c>
      <c r="AP556" s="282">
        <v>68723.244333333365</v>
      </c>
      <c r="AQ556" s="282">
        <v>66232.123416666698</v>
      </c>
      <c r="AR556" s="282">
        <v>63741.002500000031</v>
      </c>
      <c r="AS556" s="282">
        <v>61249.881583333365</v>
      </c>
      <c r="AT556" s="282">
        <v>58758.760666666698</v>
      </c>
      <c r="AU556" s="282">
        <v>56267.639750000031</v>
      </c>
      <c r="AV556" s="282">
        <v>53776.518833333364</v>
      </c>
      <c r="AW556" s="282">
        <v>51285.397916666698</v>
      </c>
      <c r="AX556" s="282">
        <v>48794.277000000031</v>
      </c>
      <c r="AY556" s="282">
        <v>46303.156083333364</v>
      </c>
      <c r="AZ556" s="282">
        <v>43812.035166666697</v>
      </c>
      <c r="BA556" s="282">
        <v>41320.914250000031</v>
      </c>
      <c r="BB556" s="281">
        <v>56267.639750000038</v>
      </c>
      <c r="BC556" s="281">
        <v>56267.639750000031</v>
      </c>
      <c r="BD556" s="283"/>
      <c r="BE556" s="284">
        <v>0.02</v>
      </c>
      <c r="BF556" s="280">
        <v>0</v>
      </c>
      <c r="BG556" s="285"/>
      <c r="BH556" s="286"/>
      <c r="BI556" s="285"/>
      <c r="BJ556" s="280">
        <v>0</v>
      </c>
      <c r="BK556" s="280">
        <v>0</v>
      </c>
      <c r="BL556" s="283"/>
      <c r="BM556" s="287">
        <v>0</v>
      </c>
      <c r="BN556" s="280">
        <v>0</v>
      </c>
      <c r="BO556" s="280">
        <v>0</v>
      </c>
      <c r="BP556" s="280" t="e">
        <v>#REF!</v>
      </c>
      <c r="BQ556" s="288" t="e">
        <v>#REF!</v>
      </c>
      <c r="BR556" s="289"/>
      <c r="BS556" s="290" t="e">
        <v>#REF!</v>
      </c>
      <c r="BU556" s="291">
        <v>29893.439999999999</v>
      </c>
      <c r="BV556" s="291">
        <v>-1.1000000002240995E-2</v>
      </c>
      <c r="BW556" s="292">
        <v>0</v>
      </c>
      <c r="BX556" s="238" t="s">
        <v>857</v>
      </c>
      <c r="BY556" s="435">
        <f t="shared" si="16"/>
        <v>0.88088634321611103</v>
      </c>
      <c r="BZ556" s="435">
        <v>0.93088634321611108</v>
      </c>
      <c r="CA556" s="436">
        <f t="shared" si="17"/>
        <v>5.0000000000000044E-2</v>
      </c>
    </row>
    <row r="557" spans="1:79" s="268" customFormat="1" ht="47.25">
      <c r="A557" s="269">
        <v>544</v>
      </c>
      <c r="B557" s="269" t="s">
        <v>862</v>
      </c>
      <c r="C557" s="269" t="s">
        <v>95</v>
      </c>
      <c r="D557" s="271" t="s">
        <v>863</v>
      </c>
      <c r="E557" s="272">
        <v>41058</v>
      </c>
      <c r="F557" s="238"/>
      <c r="G557" s="238"/>
      <c r="H557" s="272">
        <v>40909</v>
      </c>
      <c r="I557" s="272">
        <v>50405</v>
      </c>
      <c r="J557" s="269"/>
      <c r="K557" s="269" t="s">
        <v>2308</v>
      </c>
      <c r="L557" s="273"/>
      <c r="M557" s="238">
        <v>0.13300000000000001</v>
      </c>
      <c r="N557" s="269" t="s">
        <v>2309</v>
      </c>
      <c r="O557" s="269" t="s">
        <v>82</v>
      </c>
      <c r="P557" s="269" t="s">
        <v>1881</v>
      </c>
      <c r="Q557" s="269"/>
      <c r="R557" s="294">
        <v>1010301266</v>
      </c>
      <c r="S557" s="238">
        <v>588</v>
      </c>
      <c r="T557" s="269" t="s">
        <v>266</v>
      </c>
      <c r="U557" s="269">
        <v>300</v>
      </c>
      <c r="V557" s="275">
        <v>300</v>
      </c>
      <c r="W557" s="269">
        <v>0</v>
      </c>
      <c r="X557" s="276">
        <v>29068</v>
      </c>
      <c r="Y557" s="293"/>
      <c r="Z557" s="277">
        <v>67462.89</v>
      </c>
      <c r="AA557" s="277"/>
      <c r="AB557" s="278">
        <v>67462.89</v>
      </c>
      <c r="AC557" s="278">
        <v>67462.89</v>
      </c>
      <c r="AD557" s="278">
        <v>0</v>
      </c>
      <c r="AE557" s="278">
        <v>0</v>
      </c>
      <c r="AF557" s="278">
        <v>224.87629999999999</v>
      </c>
      <c r="AG557" s="278">
        <v>224.87629999999999</v>
      </c>
      <c r="AH557" s="278">
        <v>0</v>
      </c>
      <c r="AI557" s="279">
        <v>224.87629999999999</v>
      </c>
      <c r="AJ557" s="277"/>
      <c r="AK557" s="280" t="e">
        <v>#REF!</v>
      </c>
      <c r="AL557" s="280" t="e">
        <v>#REF!</v>
      </c>
      <c r="AM557" s="281">
        <v>0</v>
      </c>
      <c r="AN557" s="281">
        <v>0</v>
      </c>
      <c r="AO557" s="281">
        <v>0</v>
      </c>
      <c r="AP557" s="282">
        <v>0</v>
      </c>
      <c r="AQ557" s="282">
        <v>0</v>
      </c>
      <c r="AR557" s="282">
        <v>0</v>
      </c>
      <c r="AS557" s="282">
        <v>0</v>
      </c>
      <c r="AT557" s="282">
        <v>0</v>
      </c>
      <c r="AU557" s="282">
        <v>0</v>
      </c>
      <c r="AV557" s="282">
        <v>0</v>
      </c>
      <c r="AW557" s="282">
        <v>0</v>
      </c>
      <c r="AX557" s="282">
        <v>0</v>
      </c>
      <c r="AY557" s="282">
        <v>0</v>
      </c>
      <c r="AZ557" s="282">
        <v>0</v>
      </c>
      <c r="BA557" s="282">
        <v>0</v>
      </c>
      <c r="BB557" s="281">
        <v>0</v>
      </c>
      <c r="BC557" s="281">
        <v>0</v>
      </c>
      <c r="BD557" s="283"/>
      <c r="BE557" s="284">
        <v>0.02</v>
      </c>
      <c r="BF557" s="280">
        <v>0</v>
      </c>
      <c r="BG557" s="285"/>
      <c r="BH557" s="286"/>
      <c r="BI557" s="285"/>
      <c r="BJ557" s="280">
        <v>0</v>
      </c>
      <c r="BK557" s="280">
        <v>0</v>
      </c>
      <c r="BL557" s="283"/>
      <c r="BM557" s="287">
        <v>0</v>
      </c>
      <c r="BN557" s="280">
        <v>0</v>
      </c>
      <c r="BO557" s="280">
        <v>0</v>
      </c>
      <c r="BP557" s="280" t="e">
        <v>#REF!</v>
      </c>
      <c r="BQ557" s="288" t="e">
        <v>#REF!</v>
      </c>
      <c r="BR557" s="289"/>
      <c r="BS557" s="290" t="e">
        <v>#REF!</v>
      </c>
      <c r="BU557" s="291"/>
      <c r="BV557" s="291">
        <v>0</v>
      </c>
      <c r="BW557" s="292">
        <v>0</v>
      </c>
      <c r="BX557" s="238" t="s">
        <v>857</v>
      </c>
      <c r="BY557" s="435">
        <f t="shared" si="16"/>
        <v>1</v>
      </c>
      <c r="BZ557" s="435">
        <v>1</v>
      </c>
      <c r="CA557" s="436">
        <f t="shared" si="17"/>
        <v>0</v>
      </c>
    </row>
    <row r="558" spans="1:79" s="268" customFormat="1" ht="47.25">
      <c r="A558" s="269">
        <v>545</v>
      </c>
      <c r="B558" s="269" t="s">
        <v>862</v>
      </c>
      <c r="C558" s="269" t="s">
        <v>95</v>
      </c>
      <c r="D558" s="271" t="s">
        <v>863</v>
      </c>
      <c r="E558" s="272">
        <v>41058</v>
      </c>
      <c r="F558" s="238"/>
      <c r="G558" s="238"/>
      <c r="H558" s="272">
        <v>40909</v>
      </c>
      <c r="I558" s="272">
        <v>50405</v>
      </c>
      <c r="J558" s="269"/>
      <c r="K558" s="269" t="s">
        <v>2310</v>
      </c>
      <c r="L558" s="273"/>
      <c r="M558" s="238">
        <v>0.44</v>
      </c>
      <c r="N558" s="269" t="s">
        <v>2306</v>
      </c>
      <c r="O558" s="269" t="s">
        <v>82</v>
      </c>
      <c r="P558" s="269" t="s">
        <v>2307</v>
      </c>
      <c r="Q558" s="269"/>
      <c r="R558" s="294">
        <v>1010301267</v>
      </c>
      <c r="S558" s="238">
        <v>589</v>
      </c>
      <c r="T558" s="269" t="s">
        <v>266</v>
      </c>
      <c r="U558" s="269">
        <v>300</v>
      </c>
      <c r="V558" s="275">
        <v>300</v>
      </c>
      <c r="W558" s="269">
        <v>0</v>
      </c>
      <c r="X558" s="276">
        <v>35096</v>
      </c>
      <c r="Y558" s="293"/>
      <c r="Z558" s="277">
        <v>329883.28000000003</v>
      </c>
      <c r="AA558" s="277"/>
      <c r="AB558" s="278">
        <v>329883.28000000003</v>
      </c>
      <c r="AC558" s="278">
        <v>314488.65479999996</v>
      </c>
      <c r="AD558" s="278">
        <v>15394.625200000068</v>
      </c>
      <c r="AE558" s="278">
        <v>2199.2940000000672</v>
      </c>
      <c r="AF558" s="278">
        <v>1099.6109333333334</v>
      </c>
      <c r="AG558" s="278">
        <v>1099.6109333333334</v>
      </c>
      <c r="AH558" s="278">
        <v>0</v>
      </c>
      <c r="AI558" s="279">
        <v>1099.6109333333334</v>
      </c>
      <c r="AJ558" s="277"/>
      <c r="AK558" s="280" t="e">
        <v>#REF!</v>
      </c>
      <c r="AL558" s="280" t="e">
        <v>#REF!</v>
      </c>
      <c r="AM558" s="281">
        <v>13195.331200000001</v>
      </c>
      <c r="AN558" s="281">
        <v>13195.331200000001</v>
      </c>
      <c r="AO558" s="281">
        <v>15394.625200000068</v>
      </c>
      <c r="AP558" s="282">
        <v>14295.014266666734</v>
      </c>
      <c r="AQ558" s="282">
        <v>13195.403333333401</v>
      </c>
      <c r="AR558" s="282">
        <v>12095.792400000068</v>
      </c>
      <c r="AS558" s="282">
        <v>10996.181466666734</v>
      </c>
      <c r="AT558" s="282">
        <v>9896.5705333334008</v>
      </c>
      <c r="AU558" s="282">
        <v>8796.9596000000674</v>
      </c>
      <c r="AV558" s="282">
        <v>7697.3486666667341</v>
      </c>
      <c r="AW558" s="282">
        <v>6597.7377333334007</v>
      </c>
      <c r="AX558" s="282">
        <v>5498.1268000000673</v>
      </c>
      <c r="AY558" s="282">
        <v>4398.5158666667339</v>
      </c>
      <c r="AZ558" s="282">
        <v>3298.9049333334005</v>
      </c>
      <c r="BA558" s="282">
        <v>2199.2940000000672</v>
      </c>
      <c r="BB558" s="281">
        <v>8796.9596000000674</v>
      </c>
      <c r="BC558" s="281">
        <v>8796.9596000000674</v>
      </c>
      <c r="BD558" s="283"/>
      <c r="BE558" s="284">
        <v>0.02</v>
      </c>
      <c r="BF558" s="280">
        <v>0</v>
      </c>
      <c r="BG558" s="285"/>
      <c r="BH558" s="286"/>
      <c r="BI558" s="285"/>
      <c r="BJ558" s="280">
        <v>0</v>
      </c>
      <c r="BK558" s="280">
        <v>0</v>
      </c>
      <c r="BL558" s="283"/>
      <c r="BM558" s="287">
        <v>0</v>
      </c>
      <c r="BN558" s="280">
        <v>0</v>
      </c>
      <c r="BO558" s="280">
        <v>0</v>
      </c>
      <c r="BP558" s="280" t="e">
        <v>#REF!</v>
      </c>
      <c r="BQ558" s="288" t="e">
        <v>#REF!</v>
      </c>
      <c r="BR558" s="289"/>
      <c r="BS558" s="290" t="e">
        <v>#REF!</v>
      </c>
      <c r="BU558" s="291">
        <v>13195.32</v>
      </c>
      <c r="BV558" s="291">
        <v>-1.1200000000826549E-2</v>
      </c>
      <c r="BW558" s="292">
        <v>0</v>
      </c>
      <c r="BX558" s="238" t="s">
        <v>857</v>
      </c>
      <c r="BY558" s="435">
        <f t="shared" si="16"/>
        <v>0.95333311467013404</v>
      </c>
      <c r="BZ558" s="435">
        <v>0.99333311467013408</v>
      </c>
      <c r="CA558" s="436">
        <f t="shared" si="17"/>
        <v>4.0000000000000036E-2</v>
      </c>
    </row>
    <row r="559" spans="1:79" s="268" customFormat="1" ht="31.5">
      <c r="A559" s="269">
        <v>546</v>
      </c>
      <c r="B559" s="269" t="s">
        <v>862</v>
      </c>
      <c r="C559" s="269" t="s">
        <v>95</v>
      </c>
      <c r="D559" s="271" t="s">
        <v>863</v>
      </c>
      <c r="E559" s="272">
        <v>41058</v>
      </c>
      <c r="F559" s="238"/>
      <c r="G559" s="238"/>
      <c r="H559" s="272">
        <v>40909</v>
      </c>
      <c r="I559" s="272">
        <v>50405</v>
      </c>
      <c r="J559" s="269"/>
      <c r="K559" s="269" t="s">
        <v>2311</v>
      </c>
      <c r="L559" s="273"/>
      <c r="M559" s="238">
        <v>0.13</v>
      </c>
      <c r="N559" s="269" t="s">
        <v>2309</v>
      </c>
      <c r="O559" s="269" t="s">
        <v>82</v>
      </c>
      <c r="P559" s="269" t="s">
        <v>1881</v>
      </c>
      <c r="Q559" s="269"/>
      <c r="R559" s="294">
        <v>1010301268</v>
      </c>
      <c r="S559" s="238">
        <v>590</v>
      </c>
      <c r="T559" s="269" t="s">
        <v>131</v>
      </c>
      <c r="U559" s="269">
        <v>361</v>
      </c>
      <c r="V559" s="275">
        <v>361</v>
      </c>
      <c r="W559" s="269">
        <v>0</v>
      </c>
      <c r="X559" s="276">
        <v>31352</v>
      </c>
      <c r="Y559" s="293"/>
      <c r="Z559" s="277">
        <v>71685.94</v>
      </c>
      <c r="AA559" s="277"/>
      <c r="AB559" s="278">
        <v>71685.94</v>
      </c>
      <c r="AC559" s="278">
        <v>52373.090199168975</v>
      </c>
      <c r="AD559" s="278">
        <v>19312.849800831027</v>
      </c>
      <c r="AE559" s="278">
        <v>16929.937667867038</v>
      </c>
      <c r="AF559" s="278">
        <v>198.57601108033242</v>
      </c>
      <c r="AG559" s="278">
        <v>198.57601108033242</v>
      </c>
      <c r="AH559" s="278">
        <v>0</v>
      </c>
      <c r="AI559" s="279">
        <v>198.57601108033242</v>
      </c>
      <c r="AJ559" s="277"/>
      <c r="AK559" s="280" t="e">
        <v>#REF!</v>
      </c>
      <c r="AL559" s="280" t="e">
        <v>#REF!</v>
      </c>
      <c r="AM559" s="281">
        <v>2382.9121329639893</v>
      </c>
      <c r="AN559" s="281">
        <v>2382.9121329639893</v>
      </c>
      <c r="AO559" s="281">
        <v>19312.849800831027</v>
      </c>
      <c r="AP559" s="282">
        <v>19114.273789750696</v>
      </c>
      <c r="AQ559" s="282">
        <v>18915.697778670365</v>
      </c>
      <c r="AR559" s="282">
        <v>18717.121767590033</v>
      </c>
      <c r="AS559" s="282">
        <v>18518.545756509702</v>
      </c>
      <c r="AT559" s="282">
        <v>18319.969745429371</v>
      </c>
      <c r="AU559" s="282">
        <v>18121.39373434904</v>
      </c>
      <c r="AV559" s="282">
        <v>17922.817723268709</v>
      </c>
      <c r="AW559" s="282">
        <v>17724.241712188377</v>
      </c>
      <c r="AX559" s="282">
        <v>17525.665701108046</v>
      </c>
      <c r="AY559" s="282">
        <v>17327.089690027715</v>
      </c>
      <c r="AZ559" s="282">
        <v>17128.513678947384</v>
      </c>
      <c r="BA559" s="282">
        <v>16929.937667867052</v>
      </c>
      <c r="BB559" s="281">
        <v>18121.39373434904</v>
      </c>
      <c r="BC559" s="281">
        <v>18121.393734349032</v>
      </c>
      <c r="BD559" s="283"/>
      <c r="BE559" s="284">
        <v>0.02</v>
      </c>
      <c r="BF559" s="280">
        <v>0</v>
      </c>
      <c r="BG559" s="285"/>
      <c r="BH559" s="286"/>
      <c r="BI559" s="285"/>
      <c r="BJ559" s="280">
        <v>0</v>
      </c>
      <c r="BK559" s="280">
        <v>0</v>
      </c>
      <c r="BL559" s="283"/>
      <c r="BM559" s="287">
        <v>0</v>
      </c>
      <c r="BN559" s="280">
        <v>0</v>
      </c>
      <c r="BO559" s="280">
        <v>0</v>
      </c>
      <c r="BP559" s="280" t="e">
        <v>#REF!</v>
      </c>
      <c r="BQ559" s="288" t="e">
        <v>#REF!</v>
      </c>
      <c r="BR559" s="289"/>
      <c r="BS559" s="290" t="e">
        <v>#REF!</v>
      </c>
      <c r="BU559" s="291">
        <v>2382.96</v>
      </c>
      <c r="BV559" s="291">
        <v>4.7867036010757147E-2</v>
      </c>
      <c r="BW559" s="292">
        <v>0</v>
      </c>
      <c r="BX559" s="238" t="s">
        <v>857</v>
      </c>
      <c r="BY559" s="435">
        <f t="shared" si="16"/>
        <v>0.73059082714363477</v>
      </c>
      <c r="BZ559" s="435">
        <v>0.76383182437355168</v>
      </c>
      <c r="CA559" s="436">
        <f t="shared" si="17"/>
        <v>3.3240997229916913E-2</v>
      </c>
    </row>
    <row r="560" spans="1:79" s="268" customFormat="1" ht="47.25">
      <c r="A560" s="269">
        <v>547</v>
      </c>
      <c r="B560" s="269" t="s">
        <v>862</v>
      </c>
      <c r="C560" s="269" t="s">
        <v>95</v>
      </c>
      <c r="D560" s="271" t="s">
        <v>863</v>
      </c>
      <c r="E560" s="272">
        <v>41058</v>
      </c>
      <c r="F560" s="238"/>
      <c r="G560" s="238"/>
      <c r="H560" s="272">
        <v>40909</v>
      </c>
      <c r="I560" s="272">
        <v>50405</v>
      </c>
      <c r="J560" s="269"/>
      <c r="K560" s="269" t="s">
        <v>2312</v>
      </c>
      <c r="L560" s="273"/>
      <c r="M560" s="238">
        <v>1.1970000000000001</v>
      </c>
      <c r="N560" s="269" t="s">
        <v>2313</v>
      </c>
      <c r="O560" s="269" t="s">
        <v>82</v>
      </c>
      <c r="P560" s="269" t="s">
        <v>2314</v>
      </c>
      <c r="Q560" s="269"/>
      <c r="R560" s="294">
        <v>1010301269</v>
      </c>
      <c r="S560" s="238">
        <v>591</v>
      </c>
      <c r="T560" s="269" t="s">
        <v>87</v>
      </c>
      <c r="U560" s="269">
        <v>240</v>
      </c>
      <c r="V560" s="275">
        <v>240</v>
      </c>
      <c r="W560" s="269">
        <v>0</v>
      </c>
      <c r="X560" s="276">
        <v>33604</v>
      </c>
      <c r="Y560" s="293"/>
      <c r="Z560" s="277">
        <v>381005.56</v>
      </c>
      <c r="AA560" s="277"/>
      <c r="AB560" s="278">
        <v>381005.56</v>
      </c>
      <c r="AC560" s="278">
        <v>381005.56</v>
      </c>
      <c r="AD560" s="278">
        <v>0</v>
      </c>
      <c r="AE560" s="278">
        <v>0</v>
      </c>
      <c r="AF560" s="278">
        <v>1587.5231666666666</v>
      </c>
      <c r="AG560" s="278">
        <v>1587.5231666666666</v>
      </c>
      <c r="AH560" s="278">
        <v>0</v>
      </c>
      <c r="AI560" s="279">
        <v>1587.5231666666666</v>
      </c>
      <c r="AJ560" s="277"/>
      <c r="AK560" s="280" t="e">
        <v>#REF!</v>
      </c>
      <c r="AL560" s="280" t="e">
        <v>#REF!</v>
      </c>
      <c r="AM560" s="281">
        <v>0</v>
      </c>
      <c r="AN560" s="281">
        <v>0</v>
      </c>
      <c r="AO560" s="281">
        <v>0</v>
      </c>
      <c r="AP560" s="282">
        <v>0</v>
      </c>
      <c r="AQ560" s="282">
        <v>0</v>
      </c>
      <c r="AR560" s="282">
        <v>0</v>
      </c>
      <c r="AS560" s="282">
        <v>0</v>
      </c>
      <c r="AT560" s="282">
        <v>0</v>
      </c>
      <c r="AU560" s="282">
        <v>0</v>
      </c>
      <c r="AV560" s="282">
        <v>0</v>
      </c>
      <c r="AW560" s="282">
        <v>0</v>
      </c>
      <c r="AX560" s="282">
        <v>0</v>
      </c>
      <c r="AY560" s="282">
        <v>0</v>
      </c>
      <c r="AZ560" s="282">
        <v>0</v>
      </c>
      <c r="BA560" s="282">
        <v>0</v>
      </c>
      <c r="BB560" s="281">
        <v>0</v>
      </c>
      <c r="BC560" s="281">
        <v>0</v>
      </c>
      <c r="BD560" s="283"/>
      <c r="BE560" s="284">
        <v>0.02</v>
      </c>
      <c r="BF560" s="280">
        <v>0</v>
      </c>
      <c r="BG560" s="285"/>
      <c r="BH560" s="286"/>
      <c r="BI560" s="285"/>
      <c r="BJ560" s="280">
        <v>0</v>
      </c>
      <c r="BK560" s="280">
        <v>0</v>
      </c>
      <c r="BL560" s="283"/>
      <c r="BM560" s="287">
        <v>0</v>
      </c>
      <c r="BN560" s="280">
        <v>0</v>
      </c>
      <c r="BO560" s="280">
        <v>0</v>
      </c>
      <c r="BP560" s="280" t="e">
        <v>#REF!</v>
      </c>
      <c r="BQ560" s="288" t="e">
        <v>#REF!</v>
      </c>
      <c r="BR560" s="289"/>
      <c r="BS560" s="290" t="e">
        <v>#REF!</v>
      </c>
      <c r="BU560" s="291"/>
      <c r="BV560" s="291">
        <v>0</v>
      </c>
      <c r="BW560" s="292">
        <v>0</v>
      </c>
      <c r="BX560" s="238" t="s">
        <v>857</v>
      </c>
      <c r="BY560" s="435">
        <f t="shared" si="16"/>
        <v>1</v>
      </c>
      <c r="BZ560" s="435">
        <v>1</v>
      </c>
      <c r="CA560" s="436">
        <f t="shared" si="17"/>
        <v>0</v>
      </c>
    </row>
    <row r="561" spans="1:79" s="268" customFormat="1" ht="47.25">
      <c r="A561" s="269">
        <v>548</v>
      </c>
      <c r="B561" s="269" t="s">
        <v>862</v>
      </c>
      <c r="C561" s="269" t="s">
        <v>95</v>
      </c>
      <c r="D561" s="271" t="s">
        <v>863</v>
      </c>
      <c r="E561" s="272">
        <v>41058</v>
      </c>
      <c r="F561" s="238"/>
      <c r="G561" s="238"/>
      <c r="H561" s="272">
        <v>40909</v>
      </c>
      <c r="I561" s="272">
        <v>50405</v>
      </c>
      <c r="J561" s="269"/>
      <c r="K561" s="269" t="s">
        <v>2315</v>
      </c>
      <c r="L561" s="273"/>
      <c r="M561" s="238">
        <v>0.35399999999999998</v>
      </c>
      <c r="N561" s="269" t="s">
        <v>2078</v>
      </c>
      <c r="O561" s="269" t="s">
        <v>82</v>
      </c>
      <c r="P561" s="269" t="s">
        <v>2079</v>
      </c>
      <c r="Q561" s="269"/>
      <c r="R561" s="294">
        <v>1010301270</v>
      </c>
      <c r="S561" s="238">
        <v>592</v>
      </c>
      <c r="T561" s="269" t="s">
        <v>266</v>
      </c>
      <c r="U561" s="269">
        <v>300</v>
      </c>
      <c r="V561" s="275">
        <v>300</v>
      </c>
      <c r="W561" s="269">
        <v>0</v>
      </c>
      <c r="X561" s="276">
        <v>28034</v>
      </c>
      <c r="Y561" s="293"/>
      <c r="Z561" s="277">
        <v>2814814.8</v>
      </c>
      <c r="AA561" s="277"/>
      <c r="AB561" s="278">
        <v>2814814.8</v>
      </c>
      <c r="AC561" s="278">
        <v>2814814.8</v>
      </c>
      <c r="AD561" s="278">
        <v>0</v>
      </c>
      <c r="AE561" s="278">
        <v>0</v>
      </c>
      <c r="AF561" s="278">
        <v>9382.7159999999985</v>
      </c>
      <c r="AG561" s="278">
        <v>9382.7159999999985</v>
      </c>
      <c r="AH561" s="278">
        <v>0</v>
      </c>
      <c r="AI561" s="279">
        <v>9382.7159999999985</v>
      </c>
      <c r="AJ561" s="277"/>
      <c r="AK561" s="280" t="e">
        <v>#REF!</v>
      </c>
      <c r="AL561" s="280" t="e">
        <v>#REF!</v>
      </c>
      <c r="AM561" s="281">
        <v>0</v>
      </c>
      <c r="AN561" s="281">
        <v>0</v>
      </c>
      <c r="AO561" s="281">
        <v>0</v>
      </c>
      <c r="AP561" s="282">
        <v>0</v>
      </c>
      <c r="AQ561" s="282">
        <v>0</v>
      </c>
      <c r="AR561" s="282">
        <v>0</v>
      </c>
      <c r="AS561" s="282">
        <v>0</v>
      </c>
      <c r="AT561" s="282">
        <v>0</v>
      </c>
      <c r="AU561" s="282">
        <v>0</v>
      </c>
      <c r="AV561" s="282">
        <v>0</v>
      </c>
      <c r="AW561" s="282">
        <v>0</v>
      </c>
      <c r="AX561" s="282">
        <v>0</v>
      </c>
      <c r="AY561" s="282">
        <v>0</v>
      </c>
      <c r="AZ561" s="282">
        <v>0</v>
      </c>
      <c r="BA561" s="282">
        <v>0</v>
      </c>
      <c r="BB561" s="281">
        <v>0</v>
      </c>
      <c r="BC561" s="281">
        <v>0</v>
      </c>
      <c r="BD561" s="283"/>
      <c r="BE561" s="284">
        <v>0.02</v>
      </c>
      <c r="BF561" s="280">
        <v>0</v>
      </c>
      <c r="BG561" s="285"/>
      <c r="BH561" s="286"/>
      <c r="BI561" s="285"/>
      <c r="BJ561" s="280">
        <v>0</v>
      </c>
      <c r="BK561" s="280">
        <v>0</v>
      </c>
      <c r="BL561" s="283"/>
      <c r="BM561" s="287">
        <v>0</v>
      </c>
      <c r="BN561" s="280">
        <v>0</v>
      </c>
      <c r="BO561" s="280">
        <v>0</v>
      </c>
      <c r="BP561" s="280" t="e">
        <v>#REF!</v>
      </c>
      <c r="BQ561" s="288" t="e">
        <v>#REF!</v>
      </c>
      <c r="BR561" s="289"/>
      <c r="BS561" s="290" t="e">
        <v>#REF!</v>
      </c>
      <c r="BU561" s="291"/>
      <c r="BV561" s="291">
        <v>0</v>
      </c>
      <c r="BW561" s="292">
        <v>0</v>
      </c>
      <c r="BX561" s="238" t="s">
        <v>857</v>
      </c>
      <c r="BY561" s="435">
        <f t="shared" si="16"/>
        <v>1</v>
      </c>
      <c r="BZ561" s="435">
        <v>1</v>
      </c>
      <c r="CA561" s="436">
        <f t="shared" si="17"/>
        <v>0</v>
      </c>
    </row>
    <row r="562" spans="1:79" s="268" customFormat="1" ht="47.25">
      <c r="A562" s="269">
        <v>549</v>
      </c>
      <c r="B562" s="269" t="s">
        <v>862</v>
      </c>
      <c r="C562" s="269" t="s">
        <v>95</v>
      </c>
      <c r="D562" s="271" t="s">
        <v>863</v>
      </c>
      <c r="E562" s="272">
        <v>41058</v>
      </c>
      <c r="F562" s="238"/>
      <c r="G562" s="238"/>
      <c r="H562" s="272">
        <v>40909</v>
      </c>
      <c r="I562" s="272">
        <v>50405</v>
      </c>
      <c r="J562" s="269"/>
      <c r="K562" s="269" t="s">
        <v>2316</v>
      </c>
      <c r="L562" s="273"/>
      <c r="M562" s="238">
        <v>0.46</v>
      </c>
      <c r="N562" s="269" t="s">
        <v>2108</v>
      </c>
      <c r="O562" s="269" t="s">
        <v>82</v>
      </c>
      <c r="P562" s="269" t="s">
        <v>2109</v>
      </c>
      <c r="Q562" s="269"/>
      <c r="R562" s="294">
        <v>1010301271</v>
      </c>
      <c r="S562" s="238">
        <v>593</v>
      </c>
      <c r="T562" s="269" t="s">
        <v>87</v>
      </c>
      <c r="U562" s="269">
        <v>240</v>
      </c>
      <c r="V562" s="275">
        <v>240</v>
      </c>
      <c r="W562" s="269">
        <v>0</v>
      </c>
      <c r="X562" s="276">
        <v>34455</v>
      </c>
      <c r="Y562" s="293"/>
      <c r="Z562" s="277">
        <v>152140.10999999999</v>
      </c>
      <c r="AA562" s="277"/>
      <c r="AB562" s="278">
        <v>152140.10999999999</v>
      </c>
      <c r="AC562" s="278">
        <v>152140.10999999999</v>
      </c>
      <c r="AD562" s="278">
        <v>0</v>
      </c>
      <c r="AE562" s="278">
        <v>0</v>
      </c>
      <c r="AF562" s="278">
        <v>633.91712499999994</v>
      </c>
      <c r="AG562" s="278">
        <v>633.91712499999994</v>
      </c>
      <c r="AH562" s="278">
        <v>0</v>
      </c>
      <c r="AI562" s="279">
        <v>633.91712499999994</v>
      </c>
      <c r="AJ562" s="277"/>
      <c r="AK562" s="280" t="e">
        <v>#REF!</v>
      </c>
      <c r="AL562" s="280" t="e">
        <v>#REF!</v>
      </c>
      <c r="AM562" s="281">
        <v>0</v>
      </c>
      <c r="AN562" s="281">
        <v>0</v>
      </c>
      <c r="AO562" s="281">
        <v>0</v>
      </c>
      <c r="AP562" s="282">
        <v>0</v>
      </c>
      <c r="AQ562" s="282">
        <v>0</v>
      </c>
      <c r="AR562" s="282">
        <v>0</v>
      </c>
      <c r="AS562" s="282">
        <v>0</v>
      </c>
      <c r="AT562" s="282">
        <v>0</v>
      </c>
      <c r="AU562" s="282">
        <v>0</v>
      </c>
      <c r="AV562" s="282">
        <v>0</v>
      </c>
      <c r="AW562" s="282">
        <v>0</v>
      </c>
      <c r="AX562" s="282">
        <v>0</v>
      </c>
      <c r="AY562" s="282">
        <v>0</v>
      </c>
      <c r="AZ562" s="282">
        <v>0</v>
      </c>
      <c r="BA562" s="282">
        <v>0</v>
      </c>
      <c r="BB562" s="281">
        <v>0</v>
      </c>
      <c r="BC562" s="281">
        <v>0</v>
      </c>
      <c r="BD562" s="283"/>
      <c r="BE562" s="284">
        <v>0.02</v>
      </c>
      <c r="BF562" s="280">
        <v>0</v>
      </c>
      <c r="BG562" s="285"/>
      <c r="BH562" s="286"/>
      <c r="BI562" s="285"/>
      <c r="BJ562" s="280">
        <v>0</v>
      </c>
      <c r="BK562" s="280">
        <v>0</v>
      </c>
      <c r="BL562" s="283"/>
      <c r="BM562" s="287">
        <v>0</v>
      </c>
      <c r="BN562" s="280">
        <v>0</v>
      </c>
      <c r="BO562" s="280">
        <v>0</v>
      </c>
      <c r="BP562" s="280" t="e">
        <v>#REF!</v>
      </c>
      <c r="BQ562" s="288" t="e">
        <v>#REF!</v>
      </c>
      <c r="BR562" s="289"/>
      <c r="BS562" s="290" t="e">
        <v>#REF!</v>
      </c>
      <c r="BU562" s="291"/>
      <c r="BV562" s="291">
        <v>0</v>
      </c>
      <c r="BW562" s="292">
        <v>0</v>
      </c>
      <c r="BX562" s="238" t="s">
        <v>857</v>
      </c>
      <c r="BY562" s="435">
        <f t="shared" si="16"/>
        <v>1</v>
      </c>
      <c r="BZ562" s="435">
        <v>1</v>
      </c>
      <c r="CA562" s="436">
        <f t="shared" si="17"/>
        <v>0</v>
      </c>
    </row>
    <row r="563" spans="1:79" s="268" customFormat="1" ht="47.25">
      <c r="A563" s="269">
        <v>550</v>
      </c>
      <c r="B563" s="269" t="s">
        <v>862</v>
      </c>
      <c r="C563" s="269" t="s">
        <v>95</v>
      </c>
      <c r="D563" s="271" t="s">
        <v>863</v>
      </c>
      <c r="E563" s="272">
        <v>41058</v>
      </c>
      <c r="F563" s="238"/>
      <c r="G563" s="238"/>
      <c r="H563" s="272">
        <v>40909</v>
      </c>
      <c r="I563" s="272">
        <v>50405</v>
      </c>
      <c r="J563" s="269"/>
      <c r="K563" s="269" t="s">
        <v>2317</v>
      </c>
      <c r="L563" s="273"/>
      <c r="M563" s="238">
        <v>0.32</v>
      </c>
      <c r="N563" s="269" t="s">
        <v>2255</v>
      </c>
      <c r="O563" s="269" t="s">
        <v>82</v>
      </c>
      <c r="P563" s="269" t="s">
        <v>2099</v>
      </c>
      <c r="Q563" s="269"/>
      <c r="R563" s="294">
        <v>1010301272</v>
      </c>
      <c r="S563" s="238">
        <v>594</v>
      </c>
      <c r="T563" s="269" t="s">
        <v>87</v>
      </c>
      <c r="U563" s="269">
        <v>240</v>
      </c>
      <c r="V563" s="275">
        <v>240</v>
      </c>
      <c r="W563" s="269">
        <v>0</v>
      </c>
      <c r="X563" s="276">
        <v>34820</v>
      </c>
      <c r="Y563" s="293"/>
      <c r="Z563" s="277">
        <v>83022.42</v>
      </c>
      <c r="AA563" s="277"/>
      <c r="AB563" s="278">
        <v>83022.42</v>
      </c>
      <c r="AC563" s="278">
        <v>83022.42</v>
      </c>
      <c r="AD563" s="278">
        <v>0</v>
      </c>
      <c r="AE563" s="278">
        <v>0</v>
      </c>
      <c r="AF563" s="278">
        <v>345.92674999999997</v>
      </c>
      <c r="AG563" s="278">
        <v>345.92674999999997</v>
      </c>
      <c r="AH563" s="278">
        <v>0</v>
      </c>
      <c r="AI563" s="279">
        <v>345.92674999999997</v>
      </c>
      <c r="AJ563" s="277"/>
      <c r="AK563" s="280" t="e">
        <v>#REF!</v>
      </c>
      <c r="AL563" s="280" t="e">
        <v>#REF!</v>
      </c>
      <c r="AM563" s="281">
        <v>0</v>
      </c>
      <c r="AN563" s="281">
        <v>0</v>
      </c>
      <c r="AO563" s="281">
        <v>0</v>
      </c>
      <c r="AP563" s="282">
        <v>0</v>
      </c>
      <c r="AQ563" s="282">
        <v>0</v>
      </c>
      <c r="AR563" s="282">
        <v>0</v>
      </c>
      <c r="AS563" s="282">
        <v>0</v>
      </c>
      <c r="AT563" s="282">
        <v>0</v>
      </c>
      <c r="AU563" s="282">
        <v>0</v>
      </c>
      <c r="AV563" s="282">
        <v>0</v>
      </c>
      <c r="AW563" s="282">
        <v>0</v>
      </c>
      <c r="AX563" s="282">
        <v>0</v>
      </c>
      <c r="AY563" s="282">
        <v>0</v>
      </c>
      <c r="AZ563" s="282">
        <v>0</v>
      </c>
      <c r="BA563" s="282">
        <v>0</v>
      </c>
      <c r="BB563" s="281">
        <v>0</v>
      </c>
      <c r="BC563" s="281">
        <v>0</v>
      </c>
      <c r="BD563" s="283"/>
      <c r="BE563" s="284">
        <v>0.02</v>
      </c>
      <c r="BF563" s="280">
        <v>0</v>
      </c>
      <c r="BG563" s="285"/>
      <c r="BH563" s="286"/>
      <c r="BI563" s="285"/>
      <c r="BJ563" s="280">
        <v>0</v>
      </c>
      <c r="BK563" s="280">
        <v>0</v>
      </c>
      <c r="BL563" s="283"/>
      <c r="BM563" s="287">
        <v>0</v>
      </c>
      <c r="BN563" s="280">
        <v>0</v>
      </c>
      <c r="BO563" s="280">
        <v>0</v>
      </c>
      <c r="BP563" s="280" t="e">
        <v>#REF!</v>
      </c>
      <c r="BQ563" s="288" t="e">
        <v>#REF!</v>
      </c>
      <c r="BR563" s="289"/>
      <c r="BS563" s="290" t="e">
        <v>#REF!</v>
      </c>
      <c r="BU563" s="291"/>
      <c r="BV563" s="291">
        <v>0</v>
      </c>
      <c r="BW563" s="292">
        <v>0</v>
      </c>
      <c r="BX563" s="238" t="s">
        <v>857</v>
      </c>
      <c r="BY563" s="435">
        <f t="shared" si="16"/>
        <v>1</v>
      </c>
      <c r="BZ563" s="435">
        <v>1</v>
      </c>
      <c r="CA563" s="436">
        <f t="shared" si="17"/>
        <v>0</v>
      </c>
    </row>
    <row r="564" spans="1:79" s="268" customFormat="1" ht="47.25">
      <c r="A564" s="269">
        <v>551</v>
      </c>
      <c r="B564" s="269" t="s">
        <v>862</v>
      </c>
      <c r="C564" s="269" t="s">
        <v>95</v>
      </c>
      <c r="D564" s="271" t="s">
        <v>863</v>
      </c>
      <c r="E564" s="272">
        <v>41058</v>
      </c>
      <c r="F564" s="238"/>
      <c r="G564" s="238"/>
      <c r="H564" s="272">
        <v>40909</v>
      </c>
      <c r="I564" s="272">
        <v>50405</v>
      </c>
      <c r="J564" s="269"/>
      <c r="K564" s="269" t="s">
        <v>2318</v>
      </c>
      <c r="L564" s="273"/>
      <c r="M564" s="238">
        <v>0.23699999999999999</v>
      </c>
      <c r="N564" s="269" t="s">
        <v>2319</v>
      </c>
      <c r="O564" s="269" t="s">
        <v>82</v>
      </c>
      <c r="P564" s="269" t="s">
        <v>2320</v>
      </c>
      <c r="Q564" s="269"/>
      <c r="R564" s="294">
        <v>1010301273</v>
      </c>
      <c r="S564" s="238">
        <v>595</v>
      </c>
      <c r="T564" s="269" t="s">
        <v>87</v>
      </c>
      <c r="U564" s="269">
        <v>240</v>
      </c>
      <c r="V564" s="275">
        <v>240</v>
      </c>
      <c r="W564" s="269">
        <v>0</v>
      </c>
      <c r="X564" s="276">
        <v>31291</v>
      </c>
      <c r="Y564" s="293"/>
      <c r="Z564" s="277">
        <v>19204.509999999998</v>
      </c>
      <c r="AA564" s="277"/>
      <c r="AB564" s="278">
        <v>19204.509999999998</v>
      </c>
      <c r="AC564" s="278">
        <v>19204.509999999998</v>
      </c>
      <c r="AD564" s="278">
        <v>0</v>
      </c>
      <c r="AE564" s="278">
        <v>0</v>
      </c>
      <c r="AF564" s="278">
        <v>80.018791666666658</v>
      </c>
      <c r="AG564" s="278">
        <v>80.018791666666658</v>
      </c>
      <c r="AH564" s="278">
        <v>0</v>
      </c>
      <c r="AI564" s="279">
        <v>80.018791666666658</v>
      </c>
      <c r="AJ564" s="277"/>
      <c r="AK564" s="280" t="e">
        <v>#REF!</v>
      </c>
      <c r="AL564" s="280" t="e">
        <v>#REF!</v>
      </c>
      <c r="AM564" s="281">
        <v>0</v>
      </c>
      <c r="AN564" s="281">
        <v>0</v>
      </c>
      <c r="AO564" s="281">
        <v>0</v>
      </c>
      <c r="AP564" s="282">
        <v>0</v>
      </c>
      <c r="AQ564" s="282">
        <v>0</v>
      </c>
      <c r="AR564" s="282">
        <v>0</v>
      </c>
      <c r="AS564" s="282">
        <v>0</v>
      </c>
      <c r="AT564" s="282">
        <v>0</v>
      </c>
      <c r="AU564" s="282">
        <v>0</v>
      </c>
      <c r="AV564" s="282">
        <v>0</v>
      </c>
      <c r="AW564" s="282">
        <v>0</v>
      </c>
      <c r="AX564" s="282">
        <v>0</v>
      </c>
      <c r="AY564" s="282">
        <v>0</v>
      </c>
      <c r="AZ564" s="282">
        <v>0</v>
      </c>
      <c r="BA564" s="282">
        <v>0</v>
      </c>
      <c r="BB564" s="281">
        <v>0</v>
      </c>
      <c r="BC564" s="281">
        <v>0</v>
      </c>
      <c r="BD564" s="283"/>
      <c r="BE564" s="284">
        <v>0.02</v>
      </c>
      <c r="BF564" s="280">
        <v>0</v>
      </c>
      <c r="BG564" s="285"/>
      <c r="BH564" s="286"/>
      <c r="BI564" s="285"/>
      <c r="BJ564" s="280">
        <v>0</v>
      </c>
      <c r="BK564" s="280">
        <v>0</v>
      </c>
      <c r="BL564" s="283"/>
      <c r="BM564" s="287">
        <v>0</v>
      </c>
      <c r="BN564" s="280">
        <v>0</v>
      </c>
      <c r="BO564" s="280">
        <v>0</v>
      </c>
      <c r="BP564" s="280" t="e">
        <v>#REF!</v>
      </c>
      <c r="BQ564" s="288" t="e">
        <v>#REF!</v>
      </c>
      <c r="BR564" s="289"/>
      <c r="BS564" s="290" t="e">
        <v>#REF!</v>
      </c>
      <c r="BU564" s="291"/>
      <c r="BV564" s="291">
        <v>0</v>
      </c>
      <c r="BW564" s="292">
        <v>0</v>
      </c>
      <c r="BX564" s="238" t="s">
        <v>857</v>
      </c>
      <c r="BY564" s="435">
        <f t="shared" si="16"/>
        <v>1</v>
      </c>
      <c r="BZ564" s="435">
        <v>1</v>
      </c>
      <c r="CA564" s="436">
        <f t="shared" si="17"/>
        <v>0</v>
      </c>
    </row>
    <row r="565" spans="1:79" s="268" customFormat="1" ht="47.25">
      <c r="A565" s="269">
        <v>552</v>
      </c>
      <c r="B565" s="269" t="s">
        <v>862</v>
      </c>
      <c r="C565" s="269" t="s">
        <v>95</v>
      </c>
      <c r="D565" s="271" t="s">
        <v>863</v>
      </c>
      <c r="E565" s="272">
        <v>41058</v>
      </c>
      <c r="F565" s="238"/>
      <c r="G565" s="238"/>
      <c r="H565" s="272">
        <v>40909</v>
      </c>
      <c r="I565" s="272">
        <v>50405</v>
      </c>
      <c r="J565" s="269"/>
      <c r="K565" s="269" t="s">
        <v>2321</v>
      </c>
      <c r="L565" s="273"/>
      <c r="M565" s="238">
        <v>0.14000000000000001</v>
      </c>
      <c r="N565" s="269" t="s">
        <v>2319</v>
      </c>
      <c r="O565" s="269" t="s">
        <v>82</v>
      </c>
      <c r="P565" s="269" t="s">
        <v>2320</v>
      </c>
      <c r="Q565" s="269"/>
      <c r="R565" s="294">
        <v>1010301274</v>
      </c>
      <c r="S565" s="238">
        <v>596</v>
      </c>
      <c r="T565" s="269" t="s">
        <v>266</v>
      </c>
      <c r="U565" s="269">
        <v>300</v>
      </c>
      <c r="V565" s="275">
        <v>300</v>
      </c>
      <c r="W565" s="269">
        <v>0</v>
      </c>
      <c r="X565" s="276">
        <v>31352</v>
      </c>
      <c r="Y565" s="293"/>
      <c r="Z565" s="277">
        <v>1104219.3600000001</v>
      </c>
      <c r="AA565" s="277"/>
      <c r="AB565" s="278">
        <v>1104219.3600000001</v>
      </c>
      <c r="AC565" s="278">
        <v>1104219.3600000001</v>
      </c>
      <c r="AD565" s="278">
        <v>0</v>
      </c>
      <c r="AE565" s="278">
        <v>0</v>
      </c>
      <c r="AF565" s="278">
        <v>3680.7312000000002</v>
      </c>
      <c r="AG565" s="278">
        <v>3680.7312000000002</v>
      </c>
      <c r="AH565" s="278">
        <v>0</v>
      </c>
      <c r="AI565" s="279">
        <v>3680.7312000000002</v>
      </c>
      <c r="AJ565" s="277"/>
      <c r="AK565" s="280" t="e">
        <v>#REF!</v>
      </c>
      <c r="AL565" s="280" t="e">
        <v>#REF!</v>
      </c>
      <c r="AM565" s="281">
        <v>0</v>
      </c>
      <c r="AN565" s="281">
        <v>0</v>
      </c>
      <c r="AO565" s="281">
        <v>0</v>
      </c>
      <c r="AP565" s="282">
        <v>0</v>
      </c>
      <c r="AQ565" s="282">
        <v>0</v>
      </c>
      <c r="AR565" s="282">
        <v>0</v>
      </c>
      <c r="AS565" s="282">
        <v>0</v>
      </c>
      <c r="AT565" s="282">
        <v>0</v>
      </c>
      <c r="AU565" s="282">
        <v>0</v>
      </c>
      <c r="AV565" s="282">
        <v>0</v>
      </c>
      <c r="AW565" s="282">
        <v>0</v>
      </c>
      <c r="AX565" s="282">
        <v>0</v>
      </c>
      <c r="AY565" s="282">
        <v>0</v>
      </c>
      <c r="AZ565" s="282">
        <v>0</v>
      </c>
      <c r="BA565" s="282">
        <v>0</v>
      </c>
      <c r="BB565" s="281">
        <v>0</v>
      </c>
      <c r="BC565" s="281">
        <v>0</v>
      </c>
      <c r="BD565" s="283"/>
      <c r="BE565" s="284">
        <v>0.02</v>
      </c>
      <c r="BF565" s="280">
        <v>0</v>
      </c>
      <c r="BG565" s="285"/>
      <c r="BH565" s="286"/>
      <c r="BI565" s="285"/>
      <c r="BJ565" s="280">
        <v>0</v>
      </c>
      <c r="BK565" s="280">
        <v>0</v>
      </c>
      <c r="BL565" s="283"/>
      <c r="BM565" s="287">
        <v>0</v>
      </c>
      <c r="BN565" s="280">
        <v>0</v>
      </c>
      <c r="BO565" s="280">
        <v>0</v>
      </c>
      <c r="BP565" s="280" t="e">
        <v>#REF!</v>
      </c>
      <c r="BQ565" s="288" t="e">
        <v>#REF!</v>
      </c>
      <c r="BR565" s="289"/>
      <c r="BS565" s="290" t="e">
        <v>#REF!</v>
      </c>
      <c r="BU565" s="291"/>
      <c r="BV565" s="291">
        <v>0</v>
      </c>
      <c r="BW565" s="292">
        <v>0</v>
      </c>
      <c r="BX565" s="238" t="s">
        <v>857</v>
      </c>
      <c r="BY565" s="435">
        <f t="shared" si="16"/>
        <v>1</v>
      </c>
      <c r="BZ565" s="435">
        <v>1</v>
      </c>
      <c r="CA565" s="436">
        <f t="shared" si="17"/>
        <v>0</v>
      </c>
    </row>
    <row r="566" spans="1:79" s="268" customFormat="1" ht="47.25">
      <c r="A566" s="269">
        <v>553</v>
      </c>
      <c r="B566" s="269" t="s">
        <v>862</v>
      </c>
      <c r="C566" s="269" t="s">
        <v>95</v>
      </c>
      <c r="D566" s="271" t="s">
        <v>863</v>
      </c>
      <c r="E566" s="272">
        <v>41058</v>
      </c>
      <c r="F566" s="238"/>
      <c r="G566" s="238"/>
      <c r="H566" s="272">
        <v>40909</v>
      </c>
      <c r="I566" s="272">
        <v>50405</v>
      </c>
      <c r="J566" s="269"/>
      <c r="K566" s="269" t="s">
        <v>2321</v>
      </c>
      <c r="L566" s="273"/>
      <c r="M566" s="238">
        <v>1.472</v>
      </c>
      <c r="N566" s="269" t="s">
        <v>1895</v>
      </c>
      <c r="O566" s="269" t="s">
        <v>82</v>
      </c>
      <c r="P566" s="269" t="s">
        <v>1789</v>
      </c>
      <c r="Q566" s="269"/>
      <c r="R566" s="294">
        <v>1010301275</v>
      </c>
      <c r="S566" s="238">
        <v>597</v>
      </c>
      <c r="T566" s="269" t="s">
        <v>266</v>
      </c>
      <c r="U566" s="269">
        <v>300</v>
      </c>
      <c r="V566" s="275">
        <v>300</v>
      </c>
      <c r="W566" s="269">
        <v>0</v>
      </c>
      <c r="X566" s="276">
        <v>31472</v>
      </c>
      <c r="Y566" s="293"/>
      <c r="Z566" s="277">
        <v>739549.98</v>
      </c>
      <c r="AA566" s="277"/>
      <c r="AB566" s="278">
        <v>739549.98</v>
      </c>
      <c r="AC566" s="278">
        <v>739549.98</v>
      </c>
      <c r="AD566" s="278">
        <v>0</v>
      </c>
      <c r="AE566" s="278">
        <v>0</v>
      </c>
      <c r="AF566" s="278">
        <v>2465.1666</v>
      </c>
      <c r="AG566" s="278">
        <v>2465.1666</v>
      </c>
      <c r="AH566" s="278">
        <v>0</v>
      </c>
      <c r="AI566" s="279">
        <v>2465.1666</v>
      </c>
      <c r="AJ566" s="277"/>
      <c r="AK566" s="280" t="e">
        <v>#REF!</v>
      </c>
      <c r="AL566" s="280" t="e">
        <v>#REF!</v>
      </c>
      <c r="AM566" s="281">
        <v>0</v>
      </c>
      <c r="AN566" s="281">
        <v>0</v>
      </c>
      <c r="AO566" s="281">
        <v>0</v>
      </c>
      <c r="AP566" s="282">
        <v>0</v>
      </c>
      <c r="AQ566" s="282">
        <v>0</v>
      </c>
      <c r="AR566" s="282">
        <v>0</v>
      </c>
      <c r="AS566" s="282">
        <v>0</v>
      </c>
      <c r="AT566" s="282">
        <v>0</v>
      </c>
      <c r="AU566" s="282">
        <v>0</v>
      </c>
      <c r="AV566" s="282">
        <v>0</v>
      </c>
      <c r="AW566" s="282">
        <v>0</v>
      </c>
      <c r="AX566" s="282">
        <v>0</v>
      </c>
      <c r="AY566" s="282">
        <v>0</v>
      </c>
      <c r="AZ566" s="282">
        <v>0</v>
      </c>
      <c r="BA566" s="282">
        <v>0</v>
      </c>
      <c r="BB566" s="281">
        <v>0</v>
      </c>
      <c r="BC566" s="281">
        <v>0</v>
      </c>
      <c r="BD566" s="283"/>
      <c r="BE566" s="284">
        <v>0.02</v>
      </c>
      <c r="BF566" s="280">
        <v>0</v>
      </c>
      <c r="BG566" s="285"/>
      <c r="BH566" s="286"/>
      <c r="BI566" s="285"/>
      <c r="BJ566" s="280">
        <v>0</v>
      </c>
      <c r="BK566" s="280">
        <v>0</v>
      </c>
      <c r="BL566" s="283"/>
      <c r="BM566" s="287">
        <v>0</v>
      </c>
      <c r="BN566" s="280">
        <v>0</v>
      </c>
      <c r="BO566" s="280">
        <v>0</v>
      </c>
      <c r="BP566" s="280" t="e">
        <v>#REF!</v>
      </c>
      <c r="BQ566" s="288" t="e">
        <v>#REF!</v>
      </c>
      <c r="BR566" s="289"/>
      <c r="BS566" s="290" t="e">
        <v>#REF!</v>
      </c>
      <c r="BU566" s="291"/>
      <c r="BV566" s="291">
        <v>0</v>
      </c>
      <c r="BW566" s="292">
        <v>0</v>
      </c>
      <c r="BX566" s="238" t="s">
        <v>857</v>
      </c>
      <c r="BY566" s="435">
        <f t="shared" si="16"/>
        <v>1</v>
      </c>
      <c r="BZ566" s="435">
        <v>1</v>
      </c>
      <c r="CA566" s="436">
        <f t="shared" si="17"/>
        <v>0</v>
      </c>
    </row>
    <row r="567" spans="1:79" s="268" customFormat="1" ht="47.25">
      <c r="A567" s="269">
        <v>554</v>
      </c>
      <c r="B567" s="269" t="s">
        <v>862</v>
      </c>
      <c r="C567" s="269" t="s">
        <v>95</v>
      </c>
      <c r="D567" s="271" t="s">
        <v>863</v>
      </c>
      <c r="E567" s="272">
        <v>41058</v>
      </c>
      <c r="F567" s="238"/>
      <c r="G567" s="238"/>
      <c r="H567" s="272">
        <v>40909</v>
      </c>
      <c r="I567" s="272">
        <v>50405</v>
      </c>
      <c r="J567" s="269"/>
      <c r="K567" s="269" t="s">
        <v>2322</v>
      </c>
      <c r="L567" s="273"/>
      <c r="M567" s="238">
        <v>0.85299999999999998</v>
      </c>
      <c r="N567" s="269" t="s">
        <v>2052</v>
      </c>
      <c r="O567" s="269" t="s">
        <v>82</v>
      </c>
      <c r="P567" s="269" t="s">
        <v>2053</v>
      </c>
      <c r="Q567" s="269"/>
      <c r="R567" s="294">
        <v>1010301276</v>
      </c>
      <c r="S567" s="238">
        <v>598</v>
      </c>
      <c r="T567" s="269" t="s">
        <v>266</v>
      </c>
      <c r="U567" s="269">
        <v>300</v>
      </c>
      <c r="V567" s="275">
        <v>300</v>
      </c>
      <c r="W567" s="269">
        <v>0</v>
      </c>
      <c r="X567" s="276">
        <v>26999</v>
      </c>
      <c r="Y567" s="293"/>
      <c r="Z567" s="277">
        <v>182429.56</v>
      </c>
      <c r="AA567" s="277"/>
      <c r="AB567" s="278">
        <v>182429.56</v>
      </c>
      <c r="AC567" s="278">
        <v>182429.56</v>
      </c>
      <c r="AD567" s="278">
        <v>0</v>
      </c>
      <c r="AE567" s="278">
        <v>0</v>
      </c>
      <c r="AF567" s="278">
        <v>608.09853333333331</v>
      </c>
      <c r="AG567" s="278">
        <v>608.09853333333331</v>
      </c>
      <c r="AH567" s="278">
        <v>0</v>
      </c>
      <c r="AI567" s="279">
        <v>608.09853333333331</v>
      </c>
      <c r="AJ567" s="277"/>
      <c r="AK567" s="280" t="e">
        <v>#REF!</v>
      </c>
      <c r="AL567" s="280" t="e">
        <v>#REF!</v>
      </c>
      <c r="AM567" s="281">
        <v>0</v>
      </c>
      <c r="AN567" s="281">
        <v>0</v>
      </c>
      <c r="AO567" s="281">
        <v>0</v>
      </c>
      <c r="AP567" s="282">
        <v>0</v>
      </c>
      <c r="AQ567" s="282">
        <v>0</v>
      </c>
      <c r="AR567" s="282">
        <v>0</v>
      </c>
      <c r="AS567" s="282">
        <v>0</v>
      </c>
      <c r="AT567" s="282">
        <v>0</v>
      </c>
      <c r="AU567" s="282">
        <v>0</v>
      </c>
      <c r="AV567" s="282">
        <v>0</v>
      </c>
      <c r="AW567" s="282">
        <v>0</v>
      </c>
      <c r="AX567" s="282">
        <v>0</v>
      </c>
      <c r="AY567" s="282">
        <v>0</v>
      </c>
      <c r="AZ567" s="282">
        <v>0</v>
      </c>
      <c r="BA567" s="282">
        <v>0</v>
      </c>
      <c r="BB567" s="281">
        <v>0</v>
      </c>
      <c r="BC567" s="281">
        <v>0</v>
      </c>
      <c r="BD567" s="283"/>
      <c r="BE567" s="284">
        <v>0.02</v>
      </c>
      <c r="BF567" s="280">
        <v>0</v>
      </c>
      <c r="BG567" s="285"/>
      <c r="BH567" s="286"/>
      <c r="BI567" s="285"/>
      <c r="BJ567" s="280">
        <v>0</v>
      </c>
      <c r="BK567" s="280">
        <v>0</v>
      </c>
      <c r="BL567" s="283"/>
      <c r="BM567" s="287">
        <v>0</v>
      </c>
      <c r="BN567" s="280">
        <v>0</v>
      </c>
      <c r="BO567" s="280">
        <v>0</v>
      </c>
      <c r="BP567" s="280" t="e">
        <v>#REF!</v>
      </c>
      <c r="BQ567" s="288" t="e">
        <v>#REF!</v>
      </c>
      <c r="BR567" s="289"/>
      <c r="BS567" s="290" t="e">
        <v>#REF!</v>
      </c>
      <c r="BU567" s="291"/>
      <c r="BV567" s="291">
        <v>0</v>
      </c>
      <c r="BW567" s="292">
        <v>0</v>
      </c>
      <c r="BX567" s="238" t="s">
        <v>857</v>
      </c>
      <c r="BY567" s="435">
        <f t="shared" si="16"/>
        <v>1</v>
      </c>
      <c r="BZ567" s="435">
        <v>1</v>
      </c>
      <c r="CA567" s="436">
        <f t="shared" si="17"/>
        <v>0</v>
      </c>
    </row>
    <row r="568" spans="1:79" s="268" customFormat="1" ht="47.25">
      <c r="A568" s="269">
        <v>555</v>
      </c>
      <c r="B568" s="269" t="s">
        <v>862</v>
      </c>
      <c r="C568" s="269" t="s">
        <v>95</v>
      </c>
      <c r="D568" s="271" t="s">
        <v>863</v>
      </c>
      <c r="E568" s="272">
        <v>41058</v>
      </c>
      <c r="F568" s="238"/>
      <c r="G568" s="238"/>
      <c r="H568" s="272">
        <v>40909</v>
      </c>
      <c r="I568" s="272">
        <v>50405</v>
      </c>
      <c r="J568" s="269"/>
      <c r="K568" s="269" t="s">
        <v>2323</v>
      </c>
      <c r="L568" s="273"/>
      <c r="M568" s="238">
        <v>0.38800000000000001</v>
      </c>
      <c r="N568" s="269" t="s">
        <v>2278</v>
      </c>
      <c r="O568" s="269" t="s">
        <v>82</v>
      </c>
      <c r="P568" s="269" t="s">
        <v>2279</v>
      </c>
      <c r="Q568" s="269"/>
      <c r="R568" s="294">
        <v>1010301277</v>
      </c>
      <c r="S568" s="238">
        <v>599</v>
      </c>
      <c r="T568" s="269" t="s">
        <v>266</v>
      </c>
      <c r="U568" s="269">
        <v>300</v>
      </c>
      <c r="V568" s="275">
        <v>300</v>
      </c>
      <c r="W568" s="269">
        <v>0</v>
      </c>
      <c r="X568" s="276">
        <v>27791</v>
      </c>
      <c r="Y568" s="293"/>
      <c r="Z568" s="277">
        <v>84390.39</v>
      </c>
      <c r="AA568" s="277"/>
      <c r="AB568" s="278">
        <v>84390.39</v>
      </c>
      <c r="AC568" s="278">
        <v>84390.39</v>
      </c>
      <c r="AD568" s="278">
        <v>0</v>
      </c>
      <c r="AE568" s="278">
        <v>0</v>
      </c>
      <c r="AF568" s="278">
        <v>281.30130000000003</v>
      </c>
      <c r="AG568" s="278">
        <v>281.30130000000003</v>
      </c>
      <c r="AH568" s="278">
        <v>0</v>
      </c>
      <c r="AI568" s="279">
        <v>281.30130000000003</v>
      </c>
      <c r="AJ568" s="277"/>
      <c r="AK568" s="280" t="e">
        <v>#REF!</v>
      </c>
      <c r="AL568" s="280" t="e">
        <v>#REF!</v>
      </c>
      <c r="AM568" s="281">
        <v>0</v>
      </c>
      <c r="AN568" s="281">
        <v>0</v>
      </c>
      <c r="AO568" s="281">
        <v>0</v>
      </c>
      <c r="AP568" s="282">
        <v>0</v>
      </c>
      <c r="AQ568" s="282">
        <v>0</v>
      </c>
      <c r="AR568" s="282">
        <v>0</v>
      </c>
      <c r="AS568" s="282">
        <v>0</v>
      </c>
      <c r="AT568" s="282">
        <v>0</v>
      </c>
      <c r="AU568" s="282">
        <v>0</v>
      </c>
      <c r="AV568" s="282">
        <v>0</v>
      </c>
      <c r="AW568" s="282">
        <v>0</v>
      </c>
      <c r="AX568" s="282">
        <v>0</v>
      </c>
      <c r="AY568" s="282">
        <v>0</v>
      </c>
      <c r="AZ568" s="282">
        <v>0</v>
      </c>
      <c r="BA568" s="282">
        <v>0</v>
      </c>
      <c r="BB568" s="281">
        <v>0</v>
      </c>
      <c r="BC568" s="281">
        <v>0</v>
      </c>
      <c r="BD568" s="283"/>
      <c r="BE568" s="284">
        <v>0.02</v>
      </c>
      <c r="BF568" s="280">
        <v>0</v>
      </c>
      <c r="BG568" s="285"/>
      <c r="BH568" s="286"/>
      <c r="BI568" s="285"/>
      <c r="BJ568" s="280">
        <v>0</v>
      </c>
      <c r="BK568" s="280">
        <v>0</v>
      </c>
      <c r="BL568" s="283"/>
      <c r="BM568" s="287">
        <v>0</v>
      </c>
      <c r="BN568" s="280">
        <v>0</v>
      </c>
      <c r="BO568" s="280">
        <v>0</v>
      </c>
      <c r="BP568" s="280" t="e">
        <v>#REF!</v>
      </c>
      <c r="BQ568" s="288" t="e">
        <v>#REF!</v>
      </c>
      <c r="BR568" s="289"/>
      <c r="BS568" s="290" t="e">
        <v>#REF!</v>
      </c>
      <c r="BU568" s="291"/>
      <c r="BV568" s="291">
        <v>0</v>
      </c>
      <c r="BW568" s="292">
        <v>0</v>
      </c>
      <c r="BX568" s="238" t="s">
        <v>857</v>
      </c>
      <c r="BY568" s="435">
        <f t="shared" si="16"/>
        <v>1</v>
      </c>
      <c r="BZ568" s="435">
        <v>1</v>
      </c>
      <c r="CA568" s="436">
        <f t="shared" si="17"/>
        <v>0</v>
      </c>
    </row>
    <row r="569" spans="1:79" s="268" customFormat="1" ht="47.25">
      <c r="A569" s="269">
        <v>556</v>
      </c>
      <c r="B569" s="269" t="s">
        <v>862</v>
      </c>
      <c r="C569" s="269" t="s">
        <v>95</v>
      </c>
      <c r="D569" s="271" t="s">
        <v>863</v>
      </c>
      <c r="E569" s="272">
        <v>41058</v>
      </c>
      <c r="F569" s="238"/>
      <c r="G569" s="238"/>
      <c r="H569" s="272">
        <v>40909</v>
      </c>
      <c r="I569" s="272">
        <v>50405</v>
      </c>
      <c r="J569" s="269"/>
      <c r="K569" s="269" t="s">
        <v>2324</v>
      </c>
      <c r="L569" s="273"/>
      <c r="M569" s="238">
        <v>0.86299999999999999</v>
      </c>
      <c r="N569" s="269" t="s">
        <v>2325</v>
      </c>
      <c r="O569" s="269" t="s">
        <v>82</v>
      </c>
      <c r="P569" s="269" t="s">
        <v>2326</v>
      </c>
      <c r="Q569" s="269"/>
      <c r="R569" s="294">
        <v>1010301278</v>
      </c>
      <c r="S569" s="238">
        <v>600</v>
      </c>
      <c r="T569" s="269" t="s">
        <v>266</v>
      </c>
      <c r="U569" s="269">
        <v>300</v>
      </c>
      <c r="V569" s="275">
        <v>300</v>
      </c>
      <c r="W569" s="269">
        <v>0</v>
      </c>
      <c r="X569" s="276">
        <v>29252</v>
      </c>
      <c r="Y569" s="293"/>
      <c r="Z569" s="277">
        <v>82091.320000000007</v>
      </c>
      <c r="AA569" s="277"/>
      <c r="AB569" s="278">
        <v>82091.320000000007</v>
      </c>
      <c r="AC569" s="278">
        <v>82091.320000000007</v>
      </c>
      <c r="AD569" s="278">
        <v>0</v>
      </c>
      <c r="AE569" s="278">
        <v>0</v>
      </c>
      <c r="AF569" s="278">
        <v>273.63773333333336</v>
      </c>
      <c r="AG569" s="278">
        <v>273.63773333333336</v>
      </c>
      <c r="AH569" s="278">
        <v>0</v>
      </c>
      <c r="AI569" s="279">
        <v>273.63773333333336</v>
      </c>
      <c r="AJ569" s="277"/>
      <c r="AK569" s="280" t="e">
        <v>#REF!</v>
      </c>
      <c r="AL569" s="280" t="e">
        <v>#REF!</v>
      </c>
      <c r="AM569" s="281">
        <v>0</v>
      </c>
      <c r="AN569" s="281">
        <v>0</v>
      </c>
      <c r="AO569" s="281">
        <v>0</v>
      </c>
      <c r="AP569" s="282">
        <v>0</v>
      </c>
      <c r="AQ569" s="282">
        <v>0</v>
      </c>
      <c r="AR569" s="282">
        <v>0</v>
      </c>
      <c r="AS569" s="282">
        <v>0</v>
      </c>
      <c r="AT569" s="282">
        <v>0</v>
      </c>
      <c r="AU569" s="282">
        <v>0</v>
      </c>
      <c r="AV569" s="282">
        <v>0</v>
      </c>
      <c r="AW569" s="282">
        <v>0</v>
      </c>
      <c r="AX569" s="282">
        <v>0</v>
      </c>
      <c r="AY569" s="282">
        <v>0</v>
      </c>
      <c r="AZ569" s="282">
        <v>0</v>
      </c>
      <c r="BA569" s="282">
        <v>0</v>
      </c>
      <c r="BB569" s="281">
        <v>0</v>
      </c>
      <c r="BC569" s="281">
        <v>0</v>
      </c>
      <c r="BD569" s="283"/>
      <c r="BE569" s="284">
        <v>0.02</v>
      </c>
      <c r="BF569" s="280">
        <v>0</v>
      </c>
      <c r="BG569" s="285"/>
      <c r="BH569" s="286"/>
      <c r="BI569" s="285"/>
      <c r="BJ569" s="280">
        <v>0</v>
      </c>
      <c r="BK569" s="280">
        <v>0</v>
      </c>
      <c r="BL569" s="283"/>
      <c r="BM569" s="287">
        <v>0</v>
      </c>
      <c r="BN569" s="280">
        <v>0</v>
      </c>
      <c r="BO569" s="280">
        <v>0</v>
      </c>
      <c r="BP569" s="280" t="e">
        <v>#REF!</v>
      </c>
      <c r="BQ569" s="288" t="e">
        <v>#REF!</v>
      </c>
      <c r="BR569" s="289"/>
      <c r="BS569" s="290" t="e">
        <v>#REF!</v>
      </c>
      <c r="BU569" s="291"/>
      <c r="BV569" s="291">
        <v>0</v>
      </c>
      <c r="BW569" s="292">
        <v>0</v>
      </c>
      <c r="BX569" s="238" t="s">
        <v>857</v>
      </c>
      <c r="BY569" s="435">
        <f t="shared" si="16"/>
        <v>1</v>
      </c>
      <c r="BZ569" s="435">
        <v>1</v>
      </c>
      <c r="CA569" s="436">
        <f t="shared" si="17"/>
        <v>0</v>
      </c>
    </row>
    <row r="570" spans="1:79" s="268" customFormat="1" ht="47.25">
      <c r="A570" s="269">
        <v>557</v>
      </c>
      <c r="B570" s="269" t="s">
        <v>862</v>
      </c>
      <c r="C570" s="269" t="s">
        <v>95</v>
      </c>
      <c r="D570" s="271" t="s">
        <v>863</v>
      </c>
      <c r="E570" s="272">
        <v>41058</v>
      </c>
      <c r="F570" s="238"/>
      <c r="G570" s="238"/>
      <c r="H570" s="272">
        <v>40909</v>
      </c>
      <c r="I570" s="272">
        <v>50405</v>
      </c>
      <c r="J570" s="269"/>
      <c r="K570" s="269" t="s">
        <v>2327</v>
      </c>
      <c r="L570" s="273"/>
      <c r="M570" s="238">
        <v>0.38700000000000001</v>
      </c>
      <c r="N570" s="269" t="s">
        <v>2328</v>
      </c>
      <c r="O570" s="269" t="s">
        <v>82</v>
      </c>
      <c r="P570" s="269" t="s">
        <v>2329</v>
      </c>
      <c r="Q570" s="269"/>
      <c r="R570" s="294">
        <v>1010301279</v>
      </c>
      <c r="S570" s="238">
        <v>601</v>
      </c>
      <c r="T570" s="269" t="s">
        <v>266</v>
      </c>
      <c r="U570" s="269">
        <v>300</v>
      </c>
      <c r="V570" s="275">
        <v>300</v>
      </c>
      <c r="W570" s="269">
        <v>0</v>
      </c>
      <c r="X570" s="276">
        <v>32448</v>
      </c>
      <c r="Y570" s="293"/>
      <c r="Z570" s="277">
        <v>745189.54</v>
      </c>
      <c r="AA570" s="277"/>
      <c r="AB570" s="278">
        <v>745189.54</v>
      </c>
      <c r="AC570" s="278">
        <v>745189.54</v>
      </c>
      <c r="AD570" s="278">
        <v>0</v>
      </c>
      <c r="AE570" s="278">
        <v>0</v>
      </c>
      <c r="AF570" s="278">
        <v>2483.9651333333336</v>
      </c>
      <c r="AG570" s="278">
        <v>2483.9651333333336</v>
      </c>
      <c r="AH570" s="278">
        <v>0</v>
      </c>
      <c r="AI570" s="279">
        <v>2483.9651333333336</v>
      </c>
      <c r="AJ570" s="277"/>
      <c r="AK570" s="280" t="e">
        <v>#REF!</v>
      </c>
      <c r="AL570" s="280" t="e">
        <v>#REF!</v>
      </c>
      <c r="AM570" s="281">
        <v>0</v>
      </c>
      <c r="AN570" s="281">
        <v>0</v>
      </c>
      <c r="AO570" s="281">
        <v>0</v>
      </c>
      <c r="AP570" s="282">
        <v>0</v>
      </c>
      <c r="AQ570" s="282">
        <v>0</v>
      </c>
      <c r="AR570" s="282">
        <v>0</v>
      </c>
      <c r="AS570" s="282">
        <v>0</v>
      </c>
      <c r="AT570" s="282">
        <v>0</v>
      </c>
      <c r="AU570" s="282">
        <v>0</v>
      </c>
      <c r="AV570" s="282">
        <v>0</v>
      </c>
      <c r="AW570" s="282">
        <v>0</v>
      </c>
      <c r="AX570" s="282">
        <v>0</v>
      </c>
      <c r="AY570" s="282">
        <v>0</v>
      </c>
      <c r="AZ570" s="282">
        <v>0</v>
      </c>
      <c r="BA570" s="282">
        <v>0</v>
      </c>
      <c r="BB570" s="281">
        <v>0</v>
      </c>
      <c r="BC570" s="281">
        <v>0</v>
      </c>
      <c r="BD570" s="283"/>
      <c r="BE570" s="284">
        <v>0.02</v>
      </c>
      <c r="BF570" s="280">
        <v>0</v>
      </c>
      <c r="BG570" s="285"/>
      <c r="BH570" s="286"/>
      <c r="BI570" s="285"/>
      <c r="BJ570" s="280">
        <v>0</v>
      </c>
      <c r="BK570" s="280">
        <v>0</v>
      </c>
      <c r="BL570" s="283"/>
      <c r="BM570" s="287">
        <v>0</v>
      </c>
      <c r="BN570" s="280">
        <v>0</v>
      </c>
      <c r="BO570" s="280">
        <v>0</v>
      </c>
      <c r="BP570" s="280" t="e">
        <v>#REF!</v>
      </c>
      <c r="BQ570" s="288" t="e">
        <v>#REF!</v>
      </c>
      <c r="BR570" s="289"/>
      <c r="BS570" s="290" t="e">
        <v>#REF!</v>
      </c>
      <c r="BU570" s="291"/>
      <c r="BV570" s="291">
        <v>0</v>
      </c>
      <c r="BW570" s="292">
        <v>0</v>
      </c>
      <c r="BX570" s="238" t="s">
        <v>857</v>
      </c>
      <c r="BY570" s="435">
        <f t="shared" si="16"/>
        <v>1</v>
      </c>
      <c r="BZ570" s="435">
        <v>1</v>
      </c>
      <c r="CA570" s="436">
        <f t="shared" si="17"/>
        <v>0</v>
      </c>
    </row>
    <row r="571" spans="1:79" s="268" customFormat="1" ht="47.25">
      <c r="A571" s="269">
        <v>558</v>
      </c>
      <c r="B571" s="269" t="s">
        <v>862</v>
      </c>
      <c r="C571" s="269" t="s">
        <v>95</v>
      </c>
      <c r="D571" s="271" t="s">
        <v>863</v>
      </c>
      <c r="E571" s="272">
        <v>41058</v>
      </c>
      <c r="F571" s="238"/>
      <c r="G571" s="238"/>
      <c r="H571" s="272">
        <v>40909</v>
      </c>
      <c r="I571" s="272">
        <v>50405</v>
      </c>
      <c r="J571" s="269"/>
      <c r="K571" s="269" t="s">
        <v>2330</v>
      </c>
      <c r="L571" s="273"/>
      <c r="M571" s="238">
        <v>0.5</v>
      </c>
      <c r="N571" s="269" t="s">
        <v>2319</v>
      </c>
      <c r="O571" s="269" t="s">
        <v>82</v>
      </c>
      <c r="P571" s="269" t="s">
        <v>2320</v>
      </c>
      <c r="Q571" s="269"/>
      <c r="R571" s="294">
        <v>1010301280</v>
      </c>
      <c r="S571" s="238">
        <v>602</v>
      </c>
      <c r="T571" s="269" t="s">
        <v>266</v>
      </c>
      <c r="U571" s="269">
        <v>300</v>
      </c>
      <c r="V571" s="275">
        <v>300</v>
      </c>
      <c r="W571" s="269">
        <v>0</v>
      </c>
      <c r="X571" s="276">
        <v>30560</v>
      </c>
      <c r="Y571" s="293"/>
      <c r="Z571" s="277">
        <v>108466.62</v>
      </c>
      <c r="AA571" s="277"/>
      <c r="AB571" s="278">
        <v>108466.62</v>
      </c>
      <c r="AC571" s="278">
        <v>108466.62</v>
      </c>
      <c r="AD571" s="278">
        <v>0</v>
      </c>
      <c r="AE571" s="278">
        <v>0</v>
      </c>
      <c r="AF571" s="278">
        <v>361.55539999999996</v>
      </c>
      <c r="AG571" s="278">
        <v>361.55539999999996</v>
      </c>
      <c r="AH571" s="278">
        <v>0</v>
      </c>
      <c r="AI571" s="279">
        <v>361.55539999999996</v>
      </c>
      <c r="AJ571" s="277"/>
      <c r="AK571" s="280" t="e">
        <v>#REF!</v>
      </c>
      <c r="AL571" s="280" t="e">
        <v>#REF!</v>
      </c>
      <c r="AM571" s="281">
        <v>0</v>
      </c>
      <c r="AN571" s="281">
        <v>0</v>
      </c>
      <c r="AO571" s="281">
        <v>0</v>
      </c>
      <c r="AP571" s="282">
        <v>0</v>
      </c>
      <c r="AQ571" s="282">
        <v>0</v>
      </c>
      <c r="AR571" s="282">
        <v>0</v>
      </c>
      <c r="AS571" s="282">
        <v>0</v>
      </c>
      <c r="AT571" s="282">
        <v>0</v>
      </c>
      <c r="AU571" s="282">
        <v>0</v>
      </c>
      <c r="AV571" s="282">
        <v>0</v>
      </c>
      <c r="AW571" s="282">
        <v>0</v>
      </c>
      <c r="AX571" s="282">
        <v>0</v>
      </c>
      <c r="AY571" s="282">
        <v>0</v>
      </c>
      <c r="AZ571" s="282">
        <v>0</v>
      </c>
      <c r="BA571" s="282">
        <v>0</v>
      </c>
      <c r="BB571" s="281">
        <v>0</v>
      </c>
      <c r="BC571" s="281">
        <v>0</v>
      </c>
      <c r="BD571" s="283"/>
      <c r="BE571" s="284">
        <v>0.02</v>
      </c>
      <c r="BF571" s="280">
        <v>0</v>
      </c>
      <c r="BG571" s="285"/>
      <c r="BH571" s="286"/>
      <c r="BI571" s="285"/>
      <c r="BJ571" s="280">
        <v>0</v>
      </c>
      <c r="BK571" s="280">
        <v>0</v>
      </c>
      <c r="BL571" s="283"/>
      <c r="BM571" s="287">
        <v>0</v>
      </c>
      <c r="BN571" s="280">
        <v>0</v>
      </c>
      <c r="BO571" s="280">
        <v>0</v>
      </c>
      <c r="BP571" s="280" t="e">
        <v>#REF!</v>
      </c>
      <c r="BQ571" s="288" t="e">
        <v>#REF!</v>
      </c>
      <c r="BR571" s="289"/>
      <c r="BS571" s="290" t="e">
        <v>#REF!</v>
      </c>
      <c r="BU571" s="291"/>
      <c r="BV571" s="291">
        <v>0</v>
      </c>
      <c r="BW571" s="292">
        <v>0</v>
      </c>
      <c r="BX571" s="238" t="s">
        <v>857</v>
      </c>
      <c r="BY571" s="435">
        <f t="shared" si="16"/>
        <v>1</v>
      </c>
      <c r="BZ571" s="435">
        <v>1</v>
      </c>
      <c r="CA571" s="436">
        <f t="shared" si="17"/>
        <v>0</v>
      </c>
    </row>
    <row r="572" spans="1:79" s="268" customFormat="1" ht="47.25">
      <c r="A572" s="269">
        <v>559</v>
      </c>
      <c r="B572" s="269" t="s">
        <v>862</v>
      </c>
      <c r="C572" s="269" t="s">
        <v>95</v>
      </c>
      <c r="D572" s="271" t="s">
        <v>863</v>
      </c>
      <c r="E572" s="272">
        <v>41058</v>
      </c>
      <c r="F572" s="238"/>
      <c r="G572" s="238"/>
      <c r="H572" s="272">
        <v>40909</v>
      </c>
      <c r="I572" s="272">
        <v>50405</v>
      </c>
      <c r="J572" s="269"/>
      <c r="K572" s="269" t="s">
        <v>2331</v>
      </c>
      <c r="L572" s="273"/>
      <c r="M572" s="238">
        <v>4.5514999999999999</v>
      </c>
      <c r="N572" s="269" t="s">
        <v>2332</v>
      </c>
      <c r="O572" s="269" t="s">
        <v>82</v>
      </c>
      <c r="P572" s="269" t="s">
        <v>2333</v>
      </c>
      <c r="Q572" s="269"/>
      <c r="R572" s="294">
        <v>1010301281</v>
      </c>
      <c r="S572" s="238">
        <v>603</v>
      </c>
      <c r="T572" s="269" t="s">
        <v>266</v>
      </c>
      <c r="U572" s="269">
        <v>300</v>
      </c>
      <c r="V572" s="275">
        <v>300</v>
      </c>
      <c r="W572" s="269">
        <v>0</v>
      </c>
      <c r="X572" s="276">
        <v>32448</v>
      </c>
      <c r="Y572" s="293"/>
      <c r="Z572" s="277">
        <v>447934.5</v>
      </c>
      <c r="AA572" s="277"/>
      <c r="AB572" s="278">
        <v>447934.5</v>
      </c>
      <c r="AC572" s="278">
        <v>447934.5</v>
      </c>
      <c r="AD572" s="278">
        <v>0</v>
      </c>
      <c r="AE572" s="278">
        <v>0</v>
      </c>
      <c r="AF572" s="278">
        <v>1493.115</v>
      </c>
      <c r="AG572" s="278">
        <v>1493.115</v>
      </c>
      <c r="AH572" s="278">
        <v>0</v>
      </c>
      <c r="AI572" s="279">
        <v>1493.115</v>
      </c>
      <c r="AJ572" s="277"/>
      <c r="AK572" s="280" t="e">
        <v>#REF!</v>
      </c>
      <c r="AL572" s="280" t="e">
        <v>#REF!</v>
      </c>
      <c r="AM572" s="281">
        <v>0</v>
      </c>
      <c r="AN572" s="281">
        <v>0</v>
      </c>
      <c r="AO572" s="281">
        <v>0</v>
      </c>
      <c r="AP572" s="282">
        <v>0</v>
      </c>
      <c r="AQ572" s="282">
        <v>0</v>
      </c>
      <c r="AR572" s="282">
        <v>0</v>
      </c>
      <c r="AS572" s="282">
        <v>0</v>
      </c>
      <c r="AT572" s="282">
        <v>0</v>
      </c>
      <c r="AU572" s="282">
        <v>0</v>
      </c>
      <c r="AV572" s="282">
        <v>0</v>
      </c>
      <c r="AW572" s="282">
        <v>0</v>
      </c>
      <c r="AX572" s="282">
        <v>0</v>
      </c>
      <c r="AY572" s="282">
        <v>0</v>
      </c>
      <c r="AZ572" s="282">
        <v>0</v>
      </c>
      <c r="BA572" s="282">
        <v>0</v>
      </c>
      <c r="BB572" s="281">
        <v>0</v>
      </c>
      <c r="BC572" s="281">
        <v>0</v>
      </c>
      <c r="BD572" s="283"/>
      <c r="BE572" s="284">
        <v>0.02</v>
      </c>
      <c r="BF572" s="280">
        <v>0</v>
      </c>
      <c r="BG572" s="285"/>
      <c r="BH572" s="286"/>
      <c r="BI572" s="285"/>
      <c r="BJ572" s="280">
        <v>0</v>
      </c>
      <c r="BK572" s="280">
        <v>0</v>
      </c>
      <c r="BL572" s="283"/>
      <c r="BM572" s="287">
        <v>0</v>
      </c>
      <c r="BN572" s="280">
        <v>0</v>
      </c>
      <c r="BO572" s="280">
        <v>0</v>
      </c>
      <c r="BP572" s="280" t="e">
        <v>#REF!</v>
      </c>
      <c r="BQ572" s="288" t="e">
        <v>#REF!</v>
      </c>
      <c r="BR572" s="289"/>
      <c r="BS572" s="290" t="e">
        <v>#REF!</v>
      </c>
      <c r="BU572" s="291"/>
      <c r="BV572" s="291">
        <v>0</v>
      </c>
      <c r="BW572" s="292">
        <v>0</v>
      </c>
      <c r="BX572" s="238" t="s">
        <v>857</v>
      </c>
      <c r="BY572" s="435">
        <f t="shared" si="16"/>
        <v>1</v>
      </c>
      <c r="BZ572" s="435">
        <v>1</v>
      </c>
      <c r="CA572" s="436">
        <f t="shared" si="17"/>
        <v>0</v>
      </c>
    </row>
    <row r="573" spans="1:79" s="268" customFormat="1" ht="47.25">
      <c r="A573" s="269">
        <v>560</v>
      </c>
      <c r="B573" s="269" t="s">
        <v>862</v>
      </c>
      <c r="C573" s="269" t="s">
        <v>95</v>
      </c>
      <c r="D573" s="271" t="s">
        <v>863</v>
      </c>
      <c r="E573" s="272">
        <v>41058</v>
      </c>
      <c r="F573" s="238"/>
      <c r="G573" s="238"/>
      <c r="H573" s="272">
        <v>40909</v>
      </c>
      <c r="I573" s="272">
        <v>50405</v>
      </c>
      <c r="J573" s="269"/>
      <c r="K573" s="269" t="s">
        <v>2334</v>
      </c>
      <c r="L573" s="273"/>
      <c r="M573" s="238">
        <v>0.57999999999999996</v>
      </c>
      <c r="N573" s="269" t="s">
        <v>2296</v>
      </c>
      <c r="O573" s="269" t="s">
        <v>82</v>
      </c>
      <c r="P573" s="269" t="s">
        <v>2109</v>
      </c>
      <c r="Q573" s="269"/>
      <c r="R573" s="294">
        <v>1010301282</v>
      </c>
      <c r="S573" s="238">
        <v>604</v>
      </c>
      <c r="T573" s="269" t="s">
        <v>266</v>
      </c>
      <c r="U573" s="269">
        <v>300</v>
      </c>
      <c r="V573" s="275">
        <v>300</v>
      </c>
      <c r="W573" s="269">
        <v>0</v>
      </c>
      <c r="X573" s="276">
        <v>34700</v>
      </c>
      <c r="Y573" s="293"/>
      <c r="Z573" s="277">
        <v>115487.39</v>
      </c>
      <c r="AA573" s="277"/>
      <c r="AB573" s="278">
        <v>115487.39</v>
      </c>
      <c r="AC573" s="278">
        <v>115102.5824</v>
      </c>
      <c r="AD573" s="278">
        <v>384.80760000000009</v>
      </c>
      <c r="AE573" s="278">
        <v>0</v>
      </c>
      <c r="AF573" s="278">
        <v>384.95796666666666</v>
      </c>
      <c r="AG573" s="278">
        <v>384.95796666666666</v>
      </c>
      <c r="AH573" s="278">
        <v>0</v>
      </c>
      <c r="AI573" s="279">
        <v>384.95796666666666</v>
      </c>
      <c r="AJ573" s="277"/>
      <c r="AK573" s="280" t="e">
        <v>#REF!</v>
      </c>
      <c r="AL573" s="280" t="e">
        <v>#REF!</v>
      </c>
      <c r="AM573" s="281">
        <v>384.80760000000009</v>
      </c>
      <c r="AN573" s="281">
        <v>384.80760000000009</v>
      </c>
      <c r="AO573" s="281">
        <v>384.80760000000009</v>
      </c>
      <c r="AP573" s="282">
        <v>0</v>
      </c>
      <c r="AQ573" s="282">
        <v>0</v>
      </c>
      <c r="AR573" s="282">
        <v>0</v>
      </c>
      <c r="AS573" s="282">
        <v>0</v>
      </c>
      <c r="AT573" s="282">
        <v>0</v>
      </c>
      <c r="AU573" s="282">
        <v>0</v>
      </c>
      <c r="AV573" s="282">
        <v>0</v>
      </c>
      <c r="AW573" s="282">
        <v>0</v>
      </c>
      <c r="AX573" s="282">
        <v>0</v>
      </c>
      <c r="AY573" s="282">
        <v>0</v>
      </c>
      <c r="AZ573" s="282">
        <v>0</v>
      </c>
      <c r="BA573" s="282">
        <v>0</v>
      </c>
      <c r="BB573" s="281">
        <v>29.600584615384623</v>
      </c>
      <c r="BC573" s="281">
        <v>192.40380000000005</v>
      </c>
      <c r="BD573" s="283"/>
      <c r="BE573" s="284">
        <v>0.02</v>
      </c>
      <c r="BF573" s="280">
        <v>0</v>
      </c>
      <c r="BG573" s="285"/>
      <c r="BH573" s="286"/>
      <c r="BI573" s="285"/>
      <c r="BJ573" s="280">
        <v>0</v>
      </c>
      <c r="BK573" s="280">
        <v>0</v>
      </c>
      <c r="BL573" s="283"/>
      <c r="BM573" s="287">
        <v>0</v>
      </c>
      <c r="BN573" s="280">
        <v>0</v>
      </c>
      <c r="BO573" s="280">
        <v>0</v>
      </c>
      <c r="BP573" s="280" t="e">
        <v>#REF!</v>
      </c>
      <c r="BQ573" s="288" t="e">
        <v>#REF!</v>
      </c>
      <c r="BR573" s="289"/>
      <c r="BS573" s="290" t="e">
        <v>#REF!</v>
      </c>
      <c r="BU573" s="291">
        <v>384.71</v>
      </c>
      <c r="BV573" s="291">
        <v>-9.7600000000113596E-2</v>
      </c>
      <c r="BW573" s="292">
        <v>0</v>
      </c>
      <c r="BX573" s="238" t="s">
        <v>857</v>
      </c>
      <c r="BY573" s="435">
        <f t="shared" si="16"/>
        <v>0.99666796868471963</v>
      </c>
      <c r="BZ573" s="435">
        <v>1</v>
      </c>
      <c r="CA573" s="436">
        <f t="shared" si="17"/>
        <v>3.3320313152803704E-3</v>
      </c>
    </row>
    <row r="574" spans="1:79" s="268" customFormat="1" ht="47.25">
      <c r="A574" s="269">
        <v>561</v>
      </c>
      <c r="B574" s="269" t="s">
        <v>862</v>
      </c>
      <c r="C574" s="269" t="s">
        <v>95</v>
      </c>
      <c r="D574" s="271" t="s">
        <v>863</v>
      </c>
      <c r="E574" s="272">
        <v>41058</v>
      </c>
      <c r="F574" s="238"/>
      <c r="G574" s="238"/>
      <c r="H574" s="272">
        <v>40909</v>
      </c>
      <c r="I574" s="272">
        <v>50405</v>
      </c>
      <c r="J574" s="269"/>
      <c r="K574" s="269" t="s">
        <v>2335</v>
      </c>
      <c r="L574" s="273"/>
      <c r="M574" s="238">
        <v>0.2</v>
      </c>
      <c r="N574" s="269" t="s">
        <v>2319</v>
      </c>
      <c r="O574" s="269" t="s">
        <v>82</v>
      </c>
      <c r="P574" s="269" t="s">
        <v>2320</v>
      </c>
      <c r="Q574" s="269"/>
      <c r="R574" s="294">
        <v>1010301283</v>
      </c>
      <c r="S574" s="238">
        <v>605</v>
      </c>
      <c r="T574" s="269" t="s">
        <v>266</v>
      </c>
      <c r="U574" s="269">
        <v>300</v>
      </c>
      <c r="V574" s="275">
        <v>300</v>
      </c>
      <c r="W574" s="269">
        <v>0</v>
      </c>
      <c r="X574" s="276">
        <v>29921</v>
      </c>
      <c r="Y574" s="293"/>
      <c r="Z574" s="277">
        <v>63910.58</v>
      </c>
      <c r="AA574" s="277"/>
      <c r="AB574" s="278">
        <v>63910.58</v>
      </c>
      <c r="AC574" s="278">
        <v>63910.58</v>
      </c>
      <c r="AD574" s="278">
        <v>0</v>
      </c>
      <c r="AE574" s="278">
        <v>0</v>
      </c>
      <c r="AF574" s="278">
        <v>213.03526666666667</v>
      </c>
      <c r="AG574" s="278">
        <v>213.03526666666667</v>
      </c>
      <c r="AH574" s="278">
        <v>0</v>
      </c>
      <c r="AI574" s="279">
        <v>213.03526666666667</v>
      </c>
      <c r="AJ574" s="277"/>
      <c r="AK574" s="280" t="e">
        <v>#REF!</v>
      </c>
      <c r="AL574" s="280" t="e">
        <v>#REF!</v>
      </c>
      <c r="AM574" s="281">
        <v>0</v>
      </c>
      <c r="AN574" s="281">
        <v>0</v>
      </c>
      <c r="AO574" s="281">
        <v>0</v>
      </c>
      <c r="AP574" s="282">
        <v>0</v>
      </c>
      <c r="AQ574" s="282">
        <v>0</v>
      </c>
      <c r="AR574" s="282">
        <v>0</v>
      </c>
      <c r="AS574" s="282">
        <v>0</v>
      </c>
      <c r="AT574" s="282">
        <v>0</v>
      </c>
      <c r="AU574" s="282">
        <v>0</v>
      </c>
      <c r="AV574" s="282">
        <v>0</v>
      </c>
      <c r="AW574" s="282">
        <v>0</v>
      </c>
      <c r="AX574" s="282">
        <v>0</v>
      </c>
      <c r="AY574" s="282">
        <v>0</v>
      </c>
      <c r="AZ574" s="282">
        <v>0</v>
      </c>
      <c r="BA574" s="282">
        <v>0</v>
      </c>
      <c r="BB574" s="281">
        <v>0</v>
      </c>
      <c r="BC574" s="281">
        <v>0</v>
      </c>
      <c r="BD574" s="283"/>
      <c r="BE574" s="284">
        <v>0.02</v>
      </c>
      <c r="BF574" s="280">
        <v>0</v>
      </c>
      <c r="BG574" s="285"/>
      <c r="BH574" s="286"/>
      <c r="BI574" s="285"/>
      <c r="BJ574" s="280">
        <v>0</v>
      </c>
      <c r="BK574" s="280">
        <v>0</v>
      </c>
      <c r="BL574" s="283"/>
      <c r="BM574" s="287">
        <v>0</v>
      </c>
      <c r="BN574" s="280">
        <v>0</v>
      </c>
      <c r="BO574" s="280">
        <v>0</v>
      </c>
      <c r="BP574" s="280" t="e">
        <v>#REF!</v>
      </c>
      <c r="BQ574" s="288" t="e">
        <v>#REF!</v>
      </c>
      <c r="BR574" s="289"/>
      <c r="BS574" s="290" t="e">
        <v>#REF!</v>
      </c>
      <c r="BU574" s="291"/>
      <c r="BV574" s="291">
        <v>0</v>
      </c>
      <c r="BW574" s="292">
        <v>0</v>
      </c>
      <c r="BX574" s="238" t="s">
        <v>857</v>
      </c>
      <c r="BY574" s="435">
        <f t="shared" si="16"/>
        <v>1</v>
      </c>
      <c r="BZ574" s="435">
        <v>1</v>
      </c>
      <c r="CA574" s="436">
        <f t="shared" si="17"/>
        <v>0</v>
      </c>
    </row>
    <row r="575" spans="1:79" s="268" customFormat="1" ht="31.5">
      <c r="A575" s="269">
        <v>562</v>
      </c>
      <c r="B575" s="269" t="s">
        <v>862</v>
      </c>
      <c r="C575" s="269" t="s">
        <v>95</v>
      </c>
      <c r="D575" s="271" t="s">
        <v>863</v>
      </c>
      <c r="E575" s="272">
        <v>41058</v>
      </c>
      <c r="F575" s="238"/>
      <c r="G575" s="238"/>
      <c r="H575" s="272">
        <v>40909</v>
      </c>
      <c r="I575" s="272">
        <v>50405</v>
      </c>
      <c r="J575" s="269"/>
      <c r="K575" s="269" t="s">
        <v>2335</v>
      </c>
      <c r="L575" s="273"/>
      <c r="M575" s="238">
        <v>0.2</v>
      </c>
      <c r="N575" s="269" t="s">
        <v>2319</v>
      </c>
      <c r="O575" s="269" t="s">
        <v>82</v>
      </c>
      <c r="P575" s="269" t="s">
        <v>2320</v>
      </c>
      <c r="Q575" s="269"/>
      <c r="R575" s="294">
        <v>1010301284</v>
      </c>
      <c r="S575" s="238">
        <v>606</v>
      </c>
      <c r="T575" s="269" t="s">
        <v>131</v>
      </c>
      <c r="U575" s="269">
        <v>600</v>
      </c>
      <c r="V575" s="275">
        <v>600</v>
      </c>
      <c r="W575" s="269">
        <v>0</v>
      </c>
      <c r="X575" s="276">
        <v>29921</v>
      </c>
      <c r="Y575" s="293"/>
      <c r="Z575" s="277">
        <v>163688.4</v>
      </c>
      <c r="AA575" s="277"/>
      <c r="AB575" s="278">
        <v>163688.4</v>
      </c>
      <c r="AC575" s="278">
        <v>163688.4</v>
      </c>
      <c r="AD575" s="278">
        <v>0</v>
      </c>
      <c r="AE575" s="278">
        <v>0</v>
      </c>
      <c r="AF575" s="278">
        <v>272.81399999999996</v>
      </c>
      <c r="AG575" s="278">
        <v>272.81399999999996</v>
      </c>
      <c r="AH575" s="278">
        <v>0</v>
      </c>
      <c r="AI575" s="279">
        <v>272.81399999999996</v>
      </c>
      <c r="AJ575" s="277"/>
      <c r="AK575" s="280" t="e">
        <v>#REF!</v>
      </c>
      <c r="AL575" s="280" t="e">
        <v>#REF!</v>
      </c>
      <c r="AM575" s="281">
        <v>0</v>
      </c>
      <c r="AN575" s="281">
        <v>0</v>
      </c>
      <c r="AO575" s="281">
        <v>0</v>
      </c>
      <c r="AP575" s="282">
        <v>0</v>
      </c>
      <c r="AQ575" s="282">
        <v>0</v>
      </c>
      <c r="AR575" s="282">
        <v>0</v>
      </c>
      <c r="AS575" s="282">
        <v>0</v>
      </c>
      <c r="AT575" s="282">
        <v>0</v>
      </c>
      <c r="AU575" s="282">
        <v>0</v>
      </c>
      <c r="AV575" s="282">
        <v>0</v>
      </c>
      <c r="AW575" s="282">
        <v>0</v>
      </c>
      <c r="AX575" s="282">
        <v>0</v>
      </c>
      <c r="AY575" s="282">
        <v>0</v>
      </c>
      <c r="AZ575" s="282">
        <v>0</v>
      </c>
      <c r="BA575" s="282">
        <v>0</v>
      </c>
      <c r="BB575" s="281">
        <v>0</v>
      </c>
      <c r="BC575" s="281">
        <v>0</v>
      </c>
      <c r="BD575" s="283"/>
      <c r="BE575" s="284">
        <v>0.02</v>
      </c>
      <c r="BF575" s="280">
        <v>0</v>
      </c>
      <c r="BG575" s="285"/>
      <c r="BH575" s="286"/>
      <c r="BI575" s="285"/>
      <c r="BJ575" s="280">
        <v>0</v>
      </c>
      <c r="BK575" s="280">
        <v>0</v>
      </c>
      <c r="BL575" s="283"/>
      <c r="BM575" s="287">
        <v>0</v>
      </c>
      <c r="BN575" s="280">
        <v>0</v>
      </c>
      <c r="BO575" s="280">
        <v>0</v>
      </c>
      <c r="BP575" s="280" t="e">
        <v>#REF!</v>
      </c>
      <c r="BQ575" s="288" t="e">
        <v>#REF!</v>
      </c>
      <c r="BR575" s="289"/>
      <c r="BS575" s="290" t="e">
        <v>#REF!</v>
      </c>
      <c r="BU575" s="291"/>
      <c r="BV575" s="291">
        <v>0</v>
      </c>
      <c r="BW575" s="292">
        <v>0</v>
      </c>
      <c r="BX575" s="238" t="s">
        <v>857</v>
      </c>
      <c r="BY575" s="435">
        <f t="shared" si="16"/>
        <v>1</v>
      </c>
      <c r="BZ575" s="435">
        <v>1</v>
      </c>
      <c r="CA575" s="436">
        <f t="shared" si="17"/>
        <v>0</v>
      </c>
    </row>
    <row r="576" spans="1:79" s="268" customFormat="1" ht="31.5">
      <c r="A576" s="269">
        <v>563</v>
      </c>
      <c r="B576" s="269" t="s">
        <v>862</v>
      </c>
      <c r="C576" s="269" t="s">
        <v>95</v>
      </c>
      <c r="D576" s="271" t="s">
        <v>863</v>
      </c>
      <c r="E576" s="272">
        <v>41058</v>
      </c>
      <c r="F576" s="238"/>
      <c r="G576" s="238"/>
      <c r="H576" s="272">
        <v>40909</v>
      </c>
      <c r="I576" s="272">
        <v>50405</v>
      </c>
      <c r="J576" s="269"/>
      <c r="K576" s="269" t="s">
        <v>2336</v>
      </c>
      <c r="L576" s="273"/>
      <c r="M576" s="238">
        <v>0.33100000000000002</v>
      </c>
      <c r="N576" s="269" t="s">
        <v>2337</v>
      </c>
      <c r="O576" s="269" t="s">
        <v>82</v>
      </c>
      <c r="P576" s="269" t="s">
        <v>2291</v>
      </c>
      <c r="Q576" s="269"/>
      <c r="R576" s="294">
        <v>1010301285</v>
      </c>
      <c r="S576" s="238">
        <v>607</v>
      </c>
      <c r="T576" s="269" t="s">
        <v>131</v>
      </c>
      <c r="U576" s="269">
        <v>600</v>
      </c>
      <c r="V576" s="275">
        <v>600</v>
      </c>
      <c r="W576" s="269">
        <v>0</v>
      </c>
      <c r="X576" s="276">
        <v>29921</v>
      </c>
      <c r="Y576" s="293"/>
      <c r="Z576" s="277">
        <v>126603.23</v>
      </c>
      <c r="AA576" s="277"/>
      <c r="AB576" s="278">
        <v>126603.23</v>
      </c>
      <c r="AC576" s="278">
        <v>126603.23</v>
      </c>
      <c r="AD576" s="278">
        <v>0</v>
      </c>
      <c r="AE576" s="278">
        <v>0</v>
      </c>
      <c r="AF576" s="278">
        <v>211.00538333333333</v>
      </c>
      <c r="AG576" s="278">
        <v>211.00538333333333</v>
      </c>
      <c r="AH576" s="278">
        <v>0</v>
      </c>
      <c r="AI576" s="279">
        <v>211.00538333333333</v>
      </c>
      <c r="AJ576" s="277"/>
      <c r="AK576" s="280" t="e">
        <v>#REF!</v>
      </c>
      <c r="AL576" s="280" t="e">
        <v>#REF!</v>
      </c>
      <c r="AM576" s="281">
        <v>0</v>
      </c>
      <c r="AN576" s="281">
        <v>0</v>
      </c>
      <c r="AO576" s="281">
        <v>0</v>
      </c>
      <c r="AP576" s="282">
        <v>0</v>
      </c>
      <c r="AQ576" s="282">
        <v>0</v>
      </c>
      <c r="AR576" s="282">
        <v>0</v>
      </c>
      <c r="AS576" s="282">
        <v>0</v>
      </c>
      <c r="AT576" s="282">
        <v>0</v>
      </c>
      <c r="AU576" s="282">
        <v>0</v>
      </c>
      <c r="AV576" s="282">
        <v>0</v>
      </c>
      <c r="AW576" s="282">
        <v>0</v>
      </c>
      <c r="AX576" s="282">
        <v>0</v>
      </c>
      <c r="AY576" s="282">
        <v>0</v>
      </c>
      <c r="AZ576" s="282">
        <v>0</v>
      </c>
      <c r="BA576" s="282">
        <v>0</v>
      </c>
      <c r="BB576" s="281">
        <v>0</v>
      </c>
      <c r="BC576" s="281">
        <v>0</v>
      </c>
      <c r="BD576" s="283"/>
      <c r="BE576" s="284">
        <v>0.02</v>
      </c>
      <c r="BF576" s="280">
        <v>0</v>
      </c>
      <c r="BG576" s="285"/>
      <c r="BH576" s="286"/>
      <c r="BI576" s="285"/>
      <c r="BJ576" s="280">
        <v>0</v>
      </c>
      <c r="BK576" s="280">
        <v>0</v>
      </c>
      <c r="BL576" s="283"/>
      <c r="BM576" s="287">
        <v>0</v>
      </c>
      <c r="BN576" s="280">
        <v>0</v>
      </c>
      <c r="BO576" s="280">
        <v>0</v>
      </c>
      <c r="BP576" s="280" t="e">
        <v>#REF!</v>
      </c>
      <c r="BQ576" s="288" t="e">
        <v>#REF!</v>
      </c>
      <c r="BR576" s="289"/>
      <c r="BS576" s="290" t="e">
        <v>#REF!</v>
      </c>
      <c r="BU576" s="291"/>
      <c r="BV576" s="291">
        <v>0</v>
      </c>
      <c r="BW576" s="292">
        <v>0</v>
      </c>
      <c r="BX576" s="238" t="s">
        <v>857</v>
      </c>
      <c r="BY576" s="435">
        <f t="shared" si="16"/>
        <v>1</v>
      </c>
      <c r="BZ576" s="435">
        <v>1</v>
      </c>
      <c r="CA576" s="436">
        <f t="shared" si="17"/>
        <v>0</v>
      </c>
    </row>
    <row r="577" spans="1:79" s="268" customFormat="1" ht="47.25">
      <c r="A577" s="269">
        <v>564</v>
      </c>
      <c r="B577" s="269" t="s">
        <v>862</v>
      </c>
      <c r="C577" s="269" t="s">
        <v>95</v>
      </c>
      <c r="D577" s="271" t="s">
        <v>863</v>
      </c>
      <c r="E577" s="272">
        <v>41058</v>
      </c>
      <c r="F577" s="238"/>
      <c r="G577" s="238"/>
      <c r="H577" s="272">
        <v>40909</v>
      </c>
      <c r="I577" s="272">
        <v>50405</v>
      </c>
      <c r="J577" s="269"/>
      <c r="K577" s="269" t="s">
        <v>2338</v>
      </c>
      <c r="L577" s="273"/>
      <c r="M577" s="238">
        <v>0.12</v>
      </c>
      <c r="N577" s="269" t="s">
        <v>2339</v>
      </c>
      <c r="O577" s="269" t="s">
        <v>82</v>
      </c>
      <c r="P577" s="269" t="s">
        <v>2124</v>
      </c>
      <c r="Q577" s="269"/>
      <c r="R577" s="294">
        <v>1010301286</v>
      </c>
      <c r="S577" s="238">
        <v>608</v>
      </c>
      <c r="T577" s="269" t="s">
        <v>266</v>
      </c>
      <c r="U577" s="269">
        <v>300</v>
      </c>
      <c r="V577" s="275">
        <v>300</v>
      </c>
      <c r="W577" s="269">
        <v>0</v>
      </c>
      <c r="X577" s="276">
        <v>34820</v>
      </c>
      <c r="Y577" s="293"/>
      <c r="Z577" s="277">
        <v>23467.27</v>
      </c>
      <c r="AA577" s="277"/>
      <c r="AB577" s="278">
        <v>23467.27</v>
      </c>
      <c r="AC577" s="278">
        <v>23467.27</v>
      </c>
      <c r="AD577" s="278">
        <v>0</v>
      </c>
      <c r="AE577" s="278">
        <v>0</v>
      </c>
      <c r="AF577" s="278">
        <v>78.224233333333331</v>
      </c>
      <c r="AG577" s="278">
        <v>78.224233333333331</v>
      </c>
      <c r="AH577" s="278">
        <v>0</v>
      </c>
      <c r="AI577" s="279">
        <v>78.224233333333331</v>
      </c>
      <c r="AJ577" s="277"/>
      <c r="AK577" s="280" t="e">
        <v>#REF!</v>
      </c>
      <c r="AL577" s="280" t="e">
        <v>#REF!</v>
      </c>
      <c r="AM577" s="281">
        <v>0</v>
      </c>
      <c r="AN577" s="281">
        <v>0</v>
      </c>
      <c r="AO577" s="281">
        <v>0</v>
      </c>
      <c r="AP577" s="282">
        <v>0</v>
      </c>
      <c r="AQ577" s="282">
        <v>0</v>
      </c>
      <c r="AR577" s="282">
        <v>0</v>
      </c>
      <c r="AS577" s="282">
        <v>0</v>
      </c>
      <c r="AT577" s="282">
        <v>0</v>
      </c>
      <c r="AU577" s="282">
        <v>0</v>
      </c>
      <c r="AV577" s="282">
        <v>0</v>
      </c>
      <c r="AW577" s="282">
        <v>0</v>
      </c>
      <c r="AX577" s="282">
        <v>0</v>
      </c>
      <c r="AY577" s="282">
        <v>0</v>
      </c>
      <c r="AZ577" s="282">
        <v>0</v>
      </c>
      <c r="BA577" s="282">
        <v>0</v>
      </c>
      <c r="BB577" s="281">
        <v>0</v>
      </c>
      <c r="BC577" s="281">
        <v>0</v>
      </c>
      <c r="BD577" s="283"/>
      <c r="BE577" s="284">
        <v>0.02</v>
      </c>
      <c r="BF577" s="280">
        <v>0</v>
      </c>
      <c r="BG577" s="285"/>
      <c r="BH577" s="286"/>
      <c r="BI577" s="285"/>
      <c r="BJ577" s="280">
        <v>0</v>
      </c>
      <c r="BK577" s="280">
        <v>0</v>
      </c>
      <c r="BL577" s="283"/>
      <c r="BM577" s="287">
        <v>0</v>
      </c>
      <c r="BN577" s="280">
        <v>0</v>
      </c>
      <c r="BO577" s="280">
        <v>0</v>
      </c>
      <c r="BP577" s="280" t="e">
        <v>#REF!</v>
      </c>
      <c r="BQ577" s="288" t="e">
        <v>#REF!</v>
      </c>
      <c r="BR577" s="289"/>
      <c r="BS577" s="290" t="e">
        <v>#REF!</v>
      </c>
      <c r="BU577" s="291"/>
      <c r="BV577" s="291">
        <v>0</v>
      </c>
      <c r="BW577" s="292">
        <v>0</v>
      </c>
      <c r="BX577" s="238" t="s">
        <v>857</v>
      </c>
      <c r="BY577" s="435">
        <f t="shared" si="16"/>
        <v>1</v>
      </c>
      <c r="BZ577" s="435">
        <v>1</v>
      </c>
      <c r="CA577" s="436">
        <f t="shared" si="17"/>
        <v>0</v>
      </c>
    </row>
    <row r="578" spans="1:79" s="268" customFormat="1" ht="47.25">
      <c r="A578" s="269">
        <v>565</v>
      </c>
      <c r="B578" s="269" t="s">
        <v>862</v>
      </c>
      <c r="C578" s="269" t="s">
        <v>95</v>
      </c>
      <c r="D578" s="271" t="s">
        <v>863</v>
      </c>
      <c r="E578" s="272">
        <v>41058</v>
      </c>
      <c r="F578" s="238"/>
      <c r="G578" s="238"/>
      <c r="H578" s="272">
        <v>40909</v>
      </c>
      <c r="I578" s="272">
        <v>50405</v>
      </c>
      <c r="J578" s="269"/>
      <c r="K578" s="269" t="s">
        <v>2340</v>
      </c>
      <c r="L578" s="273"/>
      <c r="M578" s="238">
        <v>0.33300000000000002</v>
      </c>
      <c r="N578" s="269" t="s">
        <v>1822</v>
      </c>
      <c r="O578" s="269" t="s">
        <v>82</v>
      </c>
      <c r="P578" s="269" t="s">
        <v>1823</v>
      </c>
      <c r="Q578" s="269"/>
      <c r="R578" s="294">
        <v>1010301287</v>
      </c>
      <c r="S578" s="238">
        <v>609</v>
      </c>
      <c r="T578" s="269" t="s">
        <v>266</v>
      </c>
      <c r="U578" s="269">
        <v>300</v>
      </c>
      <c r="V578" s="275">
        <v>300</v>
      </c>
      <c r="W578" s="269">
        <v>0</v>
      </c>
      <c r="X578" s="276">
        <v>26999</v>
      </c>
      <c r="Y578" s="293"/>
      <c r="Z578" s="277">
        <v>111633.73</v>
      </c>
      <c r="AA578" s="277"/>
      <c r="AB578" s="278">
        <v>111633.73</v>
      </c>
      <c r="AC578" s="278">
        <v>111633.73</v>
      </c>
      <c r="AD578" s="278">
        <v>0</v>
      </c>
      <c r="AE578" s="278">
        <v>0</v>
      </c>
      <c r="AF578" s="278">
        <v>372.11243333333334</v>
      </c>
      <c r="AG578" s="278">
        <v>372.11243333333334</v>
      </c>
      <c r="AH578" s="278">
        <v>0</v>
      </c>
      <c r="AI578" s="279">
        <v>372.11243333333334</v>
      </c>
      <c r="AJ578" s="277"/>
      <c r="AK578" s="280" t="e">
        <v>#REF!</v>
      </c>
      <c r="AL578" s="280" t="e">
        <v>#REF!</v>
      </c>
      <c r="AM578" s="281">
        <v>0</v>
      </c>
      <c r="AN578" s="281">
        <v>0</v>
      </c>
      <c r="AO578" s="281">
        <v>0</v>
      </c>
      <c r="AP578" s="282">
        <v>0</v>
      </c>
      <c r="AQ578" s="282">
        <v>0</v>
      </c>
      <c r="AR578" s="282">
        <v>0</v>
      </c>
      <c r="AS578" s="282">
        <v>0</v>
      </c>
      <c r="AT578" s="282">
        <v>0</v>
      </c>
      <c r="AU578" s="282">
        <v>0</v>
      </c>
      <c r="AV578" s="282">
        <v>0</v>
      </c>
      <c r="AW578" s="282">
        <v>0</v>
      </c>
      <c r="AX578" s="282">
        <v>0</v>
      </c>
      <c r="AY578" s="282">
        <v>0</v>
      </c>
      <c r="AZ578" s="282">
        <v>0</v>
      </c>
      <c r="BA578" s="282">
        <v>0</v>
      </c>
      <c r="BB578" s="281">
        <v>0</v>
      </c>
      <c r="BC578" s="281">
        <v>0</v>
      </c>
      <c r="BD578" s="283"/>
      <c r="BE578" s="284">
        <v>0.02</v>
      </c>
      <c r="BF578" s="280">
        <v>0</v>
      </c>
      <c r="BG578" s="285"/>
      <c r="BH578" s="286"/>
      <c r="BI578" s="285"/>
      <c r="BJ578" s="280">
        <v>0</v>
      </c>
      <c r="BK578" s="280">
        <v>0</v>
      </c>
      <c r="BL578" s="283"/>
      <c r="BM578" s="287">
        <v>0</v>
      </c>
      <c r="BN578" s="280">
        <v>0</v>
      </c>
      <c r="BO578" s="280">
        <v>0</v>
      </c>
      <c r="BP578" s="280" t="e">
        <v>#REF!</v>
      </c>
      <c r="BQ578" s="288" t="e">
        <v>#REF!</v>
      </c>
      <c r="BR578" s="289"/>
      <c r="BS578" s="290" t="e">
        <v>#REF!</v>
      </c>
      <c r="BU578" s="291"/>
      <c r="BV578" s="291">
        <v>0</v>
      </c>
      <c r="BW578" s="292">
        <v>0</v>
      </c>
      <c r="BX578" s="238" t="s">
        <v>857</v>
      </c>
      <c r="BY578" s="435">
        <f t="shared" si="16"/>
        <v>1</v>
      </c>
      <c r="BZ578" s="435">
        <v>1</v>
      </c>
      <c r="CA578" s="436">
        <f t="shared" si="17"/>
        <v>0</v>
      </c>
    </row>
    <row r="579" spans="1:79" s="268" customFormat="1" ht="47.25">
      <c r="A579" s="269">
        <v>566</v>
      </c>
      <c r="B579" s="269" t="s">
        <v>862</v>
      </c>
      <c r="C579" s="269" t="s">
        <v>95</v>
      </c>
      <c r="D579" s="271" t="s">
        <v>863</v>
      </c>
      <c r="E579" s="272">
        <v>41058</v>
      </c>
      <c r="F579" s="238"/>
      <c r="G579" s="238"/>
      <c r="H579" s="272">
        <v>40909</v>
      </c>
      <c r="I579" s="272">
        <v>50405</v>
      </c>
      <c r="J579" s="269"/>
      <c r="K579" s="269" t="s">
        <v>2341</v>
      </c>
      <c r="L579" s="273"/>
      <c r="M579" s="238">
        <v>0.34</v>
      </c>
      <c r="N579" s="269" t="s">
        <v>2339</v>
      </c>
      <c r="O579" s="269" t="s">
        <v>82</v>
      </c>
      <c r="P579" s="269" t="s">
        <v>2124</v>
      </c>
      <c r="Q579" s="269"/>
      <c r="R579" s="294">
        <v>1010301288</v>
      </c>
      <c r="S579" s="238">
        <v>610</v>
      </c>
      <c r="T579" s="269" t="s">
        <v>266</v>
      </c>
      <c r="U579" s="269">
        <v>300</v>
      </c>
      <c r="V579" s="275">
        <v>300</v>
      </c>
      <c r="W579" s="269">
        <v>0</v>
      </c>
      <c r="X579" s="276">
        <v>34820</v>
      </c>
      <c r="Y579" s="293"/>
      <c r="Z579" s="277">
        <v>331476.94</v>
      </c>
      <c r="AA579" s="277"/>
      <c r="AB579" s="278">
        <v>331476.94</v>
      </c>
      <c r="AC579" s="278">
        <v>249340.63459999996</v>
      </c>
      <c r="AD579" s="278">
        <v>82136.305400000041</v>
      </c>
      <c r="AE579" s="278">
        <v>68877.227800000037</v>
      </c>
      <c r="AF579" s="278">
        <v>1104.9231333333335</v>
      </c>
      <c r="AG579" s="278">
        <v>1104.9231333333335</v>
      </c>
      <c r="AH579" s="278">
        <v>0</v>
      </c>
      <c r="AI579" s="279">
        <v>1104.9231333333335</v>
      </c>
      <c r="AJ579" s="277"/>
      <c r="AK579" s="280" t="e">
        <v>#REF!</v>
      </c>
      <c r="AL579" s="280" t="e">
        <v>#REF!</v>
      </c>
      <c r="AM579" s="281">
        <v>13259.077600000001</v>
      </c>
      <c r="AN579" s="281">
        <v>13259.077600000001</v>
      </c>
      <c r="AO579" s="281">
        <v>82136.305400000041</v>
      </c>
      <c r="AP579" s="282">
        <v>81031.382266666711</v>
      </c>
      <c r="AQ579" s="282">
        <v>79926.459133333381</v>
      </c>
      <c r="AR579" s="282">
        <v>78821.536000000051</v>
      </c>
      <c r="AS579" s="282">
        <v>77716.612866666721</v>
      </c>
      <c r="AT579" s="282">
        <v>76611.689733333391</v>
      </c>
      <c r="AU579" s="282">
        <v>75506.766600000061</v>
      </c>
      <c r="AV579" s="282">
        <v>74401.843466666731</v>
      </c>
      <c r="AW579" s="282">
        <v>73296.920333333401</v>
      </c>
      <c r="AX579" s="282">
        <v>72191.997200000071</v>
      </c>
      <c r="AY579" s="282">
        <v>71087.074066666741</v>
      </c>
      <c r="AZ579" s="282">
        <v>69982.150933333411</v>
      </c>
      <c r="BA579" s="282">
        <v>68877.227800000081</v>
      </c>
      <c r="BB579" s="281">
        <v>75506.766600000075</v>
      </c>
      <c r="BC579" s="281">
        <v>75506.766600000032</v>
      </c>
      <c r="BD579" s="283"/>
      <c r="BE579" s="284">
        <v>0.02</v>
      </c>
      <c r="BF579" s="280">
        <v>0</v>
      </c>
      <c r="BG579" s="285"/>
      <c r="BH579" s="286"/>
      <c r="BI579" s="285"/>
      <c r="BJ579" s="280">
        <v>0</v>
      </c>
      <c r="BK579" s="280">
        <v>0</v>
      </c>
      <c r="BL579" s="283"/>
      <c r="BM579" s="287">
        <v>0</v>
      </c>
      <c r="BN579" s="280">
        <v>0</v>
      </c>
      <c r="BO579" s="280">
        <v>0</v>
      </c>
      <c r="BP579" s="280" t="e">
        <v>#REF!</v>
      </c>
      <c r="BQ579" s="288" t="e">
        <v>#REF!</v>
      </c>
      <c r="BR579" s="289"/>
      <c r="BS579" s="290" t="e">
        <v>#REF!</v>
      </c>
      <c r="BU579" s="291">
        <v>13259.04</v>
      </c>
      <c r="BV579" s="291">
        <v>-3.7599999999656575E-2</v>
      </c>
      <c r="BW579" s="292">
        <v>0</v>
      </c>
      <c r="BX579" s="238" t="s">
        <v>857</v>
      </c>
      <c r="BY579" s="435">
        <f t="shared" si="16"/>
        <v>0.75221110282965675</v>
      </c>
      <c r="BZ579" s="435">
        <v>0.79221110282965668</v>
      </c>
      <c r="CA579" s="436">
        <f t="shared" si="17"/>
        <v>3.9999999999999925E-2</v>
      </c>
    </row>
    <row r="580" spans="1:79" s="268" customFormat="1" ht="47.25">
      <c r="A580" s="269">
        <v>567</v>
      </c>
      <c r="B580" s="269" t="s">
        <v>862</v>
      </c>
      <c r="C580" s="269" t="s">
        <v>95</v>
      </c>
      <c r="D580" s="271" t="s">
        <v>863</v>
      </c>
      <c r="E580" s="272">
        <v>41058</v>
      </c>
      <c r="F580" s="238"/>
      <c r="G580" s="238"/>
      <c r="H580" s="272">
        <v>40909</v>
      </c>
      <c r="I580" s="272">
        <v>50405</v>
      </c>
      <c r="J580" s="269"/>
      <c r="K580" s="269" t="s">
        <v>2342</v>
      </c>
      <c r="L580" s="273"/>
      <c r="M580" s="238">
        <v>0.13</v>
      </c>
      <c r="N580" s="269" t="s">
        <v>2339</v>
      </c>
      <c r="O580" s="269" t="s">
        <v>82</v>
      </c>
      <c r="P580" s="269" t="s">
        <v>2124</v>
      </c>
      <c r="Q580" s="269"/>
      <c r="R580" s="294">
        <v>1010301289</v>
      </c>
      <c r="S580" s="238">
        <v>611</v>
      </c>
      <c r="T580" s="269" t="s">
        <v>87</v>
      </c>
      <c r="U580" s="269">
        <v>240</v>
      </c>
      <c r="V580" s="275">
        <v>240</v>
      </c>
      <c r="W580" s="269">
        <v>0</v>
      </c>
      <c r="X580" s="276">
        <v>34943</v>
      </c>
      <c r="Y580" s="293"/>
      <c r="Z580" s="277">
        <v>68027.72</v>
      </c>
      <c r="AA580" s="277"/>
      <c r="AB580" s="278">
        <v>68027.72</v>
      </c>
      <c r="AC580" s="278">
        <v>68027.72</v>
      </c>
      <c r="AD580" s="278">
        <v>0</v>
      </c>
      <c r="AE580" s="278">
        <v>0</v>
      </c>
      <c r="AF580" s="278">
        <v>283.44883333333331</v>
      </c>
      <c r="AG580" s="278">
        <v>283.44883333333331</v>
      </c>
      <c r="AH580" s="278">
        <v>0</v>
      </c>
      <c r="AI580" s="279">
        <v>283.44883333333331</v>
      </c>
      <c r="AJ580" s="277"/>
      <c r="AK580" s="280" t="e">
        <v>#REF!</v>
      </c>
      <c r="AL580" s="280" t="e">
        <v>#REF!</v>
      </c>
      <c r="AM580" s="281">
        <v>0</v>
      </c>
      <c r="AN580" s="281">
        <v>0</v>
      </c>
      <c r="AO580" s="281">
        <v>0</v>
      </c>
      <c r="AP580" s="282">
        <v>0</v>
      </c>
      <c r="AQ580" s="282">
        <v>0</v>
      </c>
      <c r="AR580" s="282">
        <v>0</v>
      </c>
      <c r="AS580" s="282">
        <v>0</v>
      </c>
      <c r="AT580" s="282">
        <v>0</v>
      </c>
      <c r="AU580" s="282">
        <v>0</v>
      </c>
      <c r="AV580" s="282">
        <v>0</v>
      </c>
      <c r="AW580" s="282">
        <v>0</v>
      </c>
      <c r="AX580" s="282">
        <v>0</v>
      </c>
      <c r="AY580" s="282">
        <v>0</v>
      </c>
      <c r="AZ580" s="282">
        <v>0</v>
      </c>
      <c r="BA580" s="282">
        <v>0</v>
      </c>
      <c r="BB580" s="281">
        <v>0</v>
      </c>
      <c r="BC580" s="281">
        <v>0</v>
      </c>
      <c r="BD580" s="283"/>
      <c r="BE580" s="284">
        <v>0.02</v>
      </c>
      <c r="BF580" s="280">
        <v>0</v>
      </c>
      <c r="BG580" s="285"/>
      <c r="BH580" s="286"/>
      <c r="BI580" s="285"/>
      <c r="BJ580" s="280">
        <v>0</v>
      </c>
      <c r="BK580" s="280">
        <v>0</v>
      </c>
      <c r="BL580" s="283"/>
      <c r="BM580" s="287">
        <v>0</v>
      </c>
      <c r="BN580" s="280">
        <v>0</v>
      </c>
      <c r="BO580" s="280">
        <v>0</v>
      </c>
      <c r="BP580" s="280" t="e">
        <v>#REF!</v>
      </c>
      <c r="BQ580" s="288" t="e">
        <v>#REF!</v>
      </c>
      <c r="BR580" s="289"/>
      <c r="BS580" s="290" t="e">
        <v>#REF!</v>
      </c>
      <c r="BU580" s="291"/>
      <c r="BV580" s="291">
        <v>0</v>
      </c>
      <c r="BW580" s="292">
        <v>0</v>
      </c>
      <c r="BX580" s="238" t="s">
        <v>857</v>
      </c>
      <c r="BY580" s="435">
        <f t="shared" si="16"/>
        <v>1</v>
      </c>
      <c r="BZ580" s="435">
        <v>1</v>
      </c>
      <c r="CA580" s="436">
        <f t="shared" si="17"/>
        <v>0</v>
      </c>
    </row>
    <row r="581" spans="1:79" s="268" customFormat="1" ht="47.25">
      <c r="A581" s="269">
        <v>568</v>
      </c>
      <c r="B581" s="269" t="s">
        <v>862</v>
      </c>
      <c r="C581" s="269" t="s">
        <v>95</v>
      </c>
      <c r="D581" s="271" t="s">
        <v>863</v>
      </c>
      <c r="E581" s="272">
        <v>41058</v>
      </c>
      <c r="F581" s="238"/>
      <c r="G581" s="238"/>
      <c r="H581" s="272">
        <v>40909</v>
      </c>
      <c r="I581" s="272">
        <v>50405</v>
      </c>
      <c r="J581" s="269"/>
      <c r="K581" s="269" t="s">
        <v>2343</v>
      </c>
      <c r="L581" s="273"/>
      <c r="M581" s="238">
        <v>0.36</v>
      </c>
      <c r="N581" s="269" t="s">
        <v>2339</v>
      </c>
      <c r="O581" s="269" t="s">
        <v>82</v>
      </c>
      <c r="P581" s="269" t="s">
        <v>2124</v>
      </c>
      <c r="Q581" s="269"/>
      <c r="R581" s="294">
        <v>1010301290</v>
      </c>
      <c r="S581" s="238">
        <v>612</v>
      </c>
      <c r="T581" s="269" t="s">
        <v>87</v>
      </c>
      <c r="U581" s="269">
        <v>240</v>
      </c>
      <c r="V581" s="275">
        <v>240</v>
      </c>
      <c r="W581" s="269">
        <v>0</v>
      </c>
      <c r="X581" s="276">
        <v>34943</v>
      </c>
      <c r="Y581" s="293"/>
      <c r="Z581" s="277">
        <v>389022.04</v>
      </c>
      <c r="AA581" s="277"/>
      <c r="AB581" s="278">
        <v>389022.04</v>
      </c>
      <c r="AC581" s="278">
        <v>389022.04</v>
      </c>
      <c r="AD581" s="278">
        <v>0</v>
      </c>
      <c r="AE581" s="278">
        <v>0</v>
      </c>
      <c r="AF581" s="278">
        <v>1620.9251666666667</v>
      </c>
      <c r="AG581" s="278">
        <v>1620.9251666666667</v>
      </c>
      <c r="AH581" s="278">
        <v>0</v>
      </c>
      <c r="AI581" s="279">
        <v>1620.9251666666667</v>
      </c>
      <c r="AJ581" s="277"/>
      <c r="AK581" s="280" t="e">
        <v>#REF!</v>
      </c>
      <c r="AL581" s="280" t="e">
        <v>#REF!</v>
      </c>
      <c r="AM581" s="281">
        <v>0</v>
      </c>
      <c r="AN581" s="281">
        <v>0</v>
      </c>
      <c r="AO581" s="281">
        <v>0</v>
      </c>
      <c r="AP581" s="282">
        <v>0</v>
      </c>
      <c r="AQ581" s="282">
        <v>0</v>
      </c>
      <c r="AR581" s="282">
        <v>0</v>
      </c>
      <c r="AS581" s="282">
        <v>0</v>
      </c>
      <c r="AT581" s="282">
        <v>0</v>
      </c>
      <c r="AU581" s="282">
        <v>0</v>
      </c>
      <c r="AV581" s="282">
        <v>0</v>
      </c>
      <c r="AW581" s="282">
        <v>0</v>
      </c>
      <c r="AX581" s="282">
        <v>0</v>
      </c>
      <c r="AY581" s="282">
        <v>0</v>
      </c>
      <c r="AZ581" s="282">
        <v>0</v>
      </c>
      <c r="BA581" s="282">
        <v>0</v>
      </c>
      <c r="BB581" s="281">
        <v>0</v>
      </c>
      <c r="BC581" s="281">
        <v>0</v>
      </c>
      <c r="BD581" s="283"/>
      <c r="BE581" s="284">
        <v>0.02</v>
      </c>
      <c r="BF581" s="280">
        <v>0</v>
      </c>
      <c r="BG581" s="285"/>
      <c r="BH581" s="286"/>
      <c r="BI581" s="285"/>
      <c r="BJ581" s="280">
        <v>0</v>
      </c>
      <c r="BK581" s="280">
        <v>0</v>
      </c>
      <c r="BL581" s="283"/>
      <c r="BM581" s="287">
        <v>0</v>
      </c>
      <c r="BN581" s="280">
        <v>0</v>
      </c>
      <c r="BO581" s="280">
        <v>0</v>
      </c>
      <c r="BP581" s="280" t="e">
        <v>#REF!</v>
      </c>
      <c r="BQ581" s="288" t="e">
        <v>#REF!</v>
      </c>
      <c r="BR581" s="289"/>
      <c r="BS581" s="290" t="e">
        <v>#REF!</v>
      </c>
      <c r="BU581" s="291"/>
      <c r="BV581" s="291">
        <v>0</v>
      </c>
      <c r="BW581" s="292">
        <v>0</v>
      </c>
      <c r="BX581" s="238" t="s">
        <v>857</v>
      </c>
      <c r="BY581" s="435">
        <f t="shared" si="16"/>
        <v>1</v>
      </c>
      <c r="BZ581" s="435">
        <v>1</v>
      </c>
      <c r="CA581" s="436">
        <f t="shared" si="17"/>
        <v>0</v>
      </c>
    </row>
    <row r="582" spans="1:79" s="268" customFormat="1" ht="47.25">
      <c r="A582" s="269">
        <v>569</v>
      </c>
      <c r="B582" s="269" t="s">
        <v>862</v>
      </c>
      <c r="C582" s="269" t="s">
        <v>95</v>
      </c>
      <c r="D582" s="271" t="s">
        <v>863</v>
      </c>
      <c r="E582" s="272">
        <v>41058</v>
      </c>
      <c r="F582" s="238"/>
      <c r="G582" s="238"/>
      <c r="H582" s="272">
        <v>40909</v>
      </c>
      <c r="I582" s="272">
        <v>50405</v>
      </c>
      <c r="J582" s="269"/>
      <c r="K582" s="269" t="s">
        <v>2344</v>
      </c>
      <c r="L582" s="273"/>
      <c r="M582" s="238">
        <v>1.4359999999999999</v>
      </c>
      <c r="N582" s="269" t="s">
        <v>2345</v>
      </c>
      <c r="O582" s="269" t="s">
        <v>82</v>
      </c>
      <c r="P582" s="269" t="s">
        <v>2346</v>
      </c>
      <c r="Q582" s="269"/>
      <c r="R582" s="294">
        <v>1010301291</v>
      </c>
      <c r="S582" s="238">
        <v>613</v>
      </c>
      <c r="T582" s="269" t="s">
        <v>87</v>
      </c>
      <c r="U582" s="269">
        <v>240</v>
      </c>
      <c r="V582" s="275">
        <v>240</v>
      </c>
      <c r="W582" s="269">
        <v>0</v>
      </c>
      <c r="X582" s="276">
        <v>33298</v>
      </c>
      <c r="Y582" s="293"/>
      <c r="Z582" s="277">
        <v>211271.63</v>
      </c>
      <c r="AA582" s="277"/>
      <c r="AB582" s="278">
        <v>211271.63</v>
      </c>
      <c r="AC582" s="278">
        <v>211271.63</v>
      </c>
      <c r="AD582" s="278">
        <v>0</v>
      </c>
      <c r="AE582" s="278">
        <v>0</v>
      </c>
      <c r="AF582" s="278">
        <v>880.29845833333331</v>
      </c>
      <c r="AG582" s="278">
        <v>880.29845833333331</v>
      </c>
      <c r="AH582" s="278">
        <v>0</v>
      </c>
      <c r="AI582" s="279">
        <v>880.29845833333331</v>
      </c>
      <c r="AJ582" s="277"/>
      <c r="AK582" s="280" t="e">
        <v>#REF!</v>
      </c>
      <c r="AL582" s="280" t="e">
        <v>#REF!</v>
      </c>
      <c r="AM582" s="281">
        <v>0</v>
      </c>
      <c r="AN582" s="281">
        <v>0</v>
      </c>
      <c r="AO582" s="281">
        <v>0</v>
      </c>
      <c r="AP582" s="282">
        <v>0</v>
      </c>
      <c r="AQ582" s="282">
        <v>0</v>
      </c>
      <c r="AR582" s="282">
        <v>0</v>
      </c>
      <c r="AS582" s="282">
        <v>0</v>
      </c>
      <c r="AT582" s="282">
        <v>0</v>
      </c>
      <c r="AU582" s="282">
        <v>0</v>
      </c>
      <c r="AV582" s="282">
        <v>0</v>
      </c>
      <c r="AW582" s="282">
        <v>0</v>
      </c>
      <c r="AX582" s="282">
        <v>0</v>
      </c>
      <c r="AY582" s="282">
        <v>0</v>
      </c>
      <c r="AZ582" s="282">
        <v>0</v>
      </c>
      <c r="BA582" s="282">
        <v>0</v>
      </c>
      <c r="BB582" s="281">
        <v>0</v>
      </c>
      <c r="BC582" s="281">
        <v>0</v>
      </c>
      <c r="BD582" s="283"/>
      <c r="BE582" s="284">
        <v>0.02</v>
      </c>
      <c r="BF582" s="280">
        <v>0</v>
      </c>
      <c r="BG582" s="285"/>
      <c r="BH582" s="286"/>
      <c r="BI582" s="285"/>
      <c r="BJ582" s="280">
        <v>0</v>
      </c>
      <c r="BK582" s="280">
        <v>0</v>
      </c>
      <c r="BL582" s="283"/>
      <c r="BM582" s="287">
        <v>0</v>
      </c>
      <c r="BN582" s="280">
        <v>0</v>
      </c>
      <c r="BO582" s="280">
        <v>0</v>
      </c>
      <c r="BP582" s="280" t="e">
        <v>#REF!</v>
      </c>
      <c r="BQ582" s="288" t="e">
        <v>#REF!</v>
      </c>
      <c r="BR582" s="289"/>
      <c r="BS582" s="290" t="e">
        <v>#REF!</v>
      </c>
      <c r="BU582" s="291"/>
      <c r="BV582" s="291">
        <v>0</v>
      </c>
      <c r="BW582" s="292">
        <v>0</v>
      </c>
      <c r="BX582" s="238" t="s">
        <v>857</v>
      </c>
      <c r="BY582" s="435">
        <f t="shared" si="16"/>
        <v>1</v>
      </c>
      <c r="BZ582" s="435">
        <v>1</v>
      </c>
      <c r="CA582" s="436">
        <f t="shared" si="17"/>
        <v>0</v>
      </c>
    </row>
    <row r="583" spans="1:79" s="268" customFormat="1" ht="47.25">
      <c r="A583" s="269">
        <v>570</v>
      </c>
      <c r="B583" s="269" t="s">
        <v>862</v>
      </c>
      <c r="C583" s="269" t="s">
        <v>95</v>
      </c>
      <c r="D583" s="271" t="s">
        <v>863</v>
      </c>
      <c r="E583" s="272">
        <v>41058</v>
      </c>
      <c r="F583" s="238"/>
      <c r="G583" s="238"/>
      <c r="H583" s="272">
        <v>40909</v>
      </c>
      <c r="I583" s="272">
        <v>50405</v>
      </c>
      <c r="J583" s="269"/>
      <c r="K583" s="269" t="s">
        <v>2347</v>
      </c>
      <c r="L583" s="273"/>
      <c r="M583" s="238">
        <v>0.80700000000000005</v>
      </c>
      <c r="N583" s="269" t="s">
        <v>1892</v>
      </c>
      <c r="O583" s="269" t="s">
        <v>82</v>
      </c>
      <c r="P583" s="269" t="s">
        <v>2348</v>
      </c>
      <c r="Q583" s="269"/>
      <c r="R583" s="294">
        <v>1010301292</v>
      </c>
      <c r="S583" s="238">
        <v>614</v>
      </c>
      <c r="T583" s="269" t="s">
        <v>266</v>
      </c>
      <c r="U583" s="269">
        <v>300</v>
      </c>
      <c r="V583" s="275">
        <v>300</v>
      </c>
      <c r="W583" s="269">
        <v>0</v>
      </c>
      <c r="X583" s="276">
        <v>32112</v>
      </c>
      <c r="Y583" s="293"/>
      <c r="Z583" s="277">
        <v>483550.21</v>
      </c>
      <c r="AA583" s="277"/>
      <c r="AB583" s="278">
        <v>483550.21</v>
      </c>
      <c r="AC583" s="278">
        <v>483550.21</v>
      </c>
      <c r="AD583" s="278">
        <v>0</v>
      </c>
      <c r="AE583" s="278">
        <v>0</v>
      </c>
      <c r="AF583" s="278">
        <v>1611.8340333333333</v>
      </c>
      <c r="AG583" s="278">
        <v>1611.8340333333333</v>
      </c>
      <c r="AH583" s="278">
        <v>0</v>
      </c>
      <c r="AI583" s="279">
        <v>1611.8340333333333</v>
      </c>
      <c r="AJ583" s="277"/>
      <c r="AK583" s="280" t="e">
        <v>#REF!</v>
      </c>
      <c r="AL583" s="280" t="e">
        <v>#REF!</v>
      </c>
      <c r="AM583" s="281">
        <v>0</v>
      </c>
      <c r="AN583" s="281">
        <v>0</v>
      </c>
      <c r="AO583" s="281">
        <v>0</v>
      </c>
      <c r="AP583" s="282">
        <v>0</v>
      </c>
      <c r="AQ583" s="282">
        <v>0</v>
      </c>
      <c r="AR583" s="282">
        <v>0</v>
      </c>
      <c r="AS583" s="282">
        <v>0</v>
      </c>
      <c r="AT583" s="282">
        <v>0</v>
      </c>
      <c r="AU583" s="282">
        <v>0</v>
      </c>
      <c r="AV583" s="282">
        <v>0</v>
      </c>
      <c r="AW583" s="282">
        <v>0</v>
      </c>
      <c r="AX583" s="282">
        <v>0</v>
      </c>
      <c r="AY583" s="282">
        <v>0</v>
      </c>
      <c r="AZ583" s="282">
        <v>0</v>
      </c>
      <c r="BA583" s="282">
        <v>0</v>
      </c>
      <c r="BB583" s="281">
        <v>0</v>
      </c>
      <c r="BC583" s="281">
        <v>0</v>
      </c>
      <c r="BD583" s="283"/>
      <c r="BE583" s="284">
        <v>0.02</v>
      </c>
      <c r="BF583" s="280">
        <v>0</v>
      </c>
      <c r="BG583" s="285"/>
      <c r="BH583" s="286"/>
      <c r="BI583" s="285"/>
      <c r="BJ583" s="280">
        <v>0</v>
      </c>
      <c r="BK583" s="280">
        <v>0</v>
      </c>
      <c r="BL583" s="283"/>
      <c r="BM583" s="287">
        <v>0</v>
      </c>
      <c r="BN583" s="280">
        <v>0</v>
      </c>
      <c r="BO583" s="280">
        <v>0</v>
      </c>
      <c r="BP583" s="280" t="e">
        <v>#REF!</v>
      </c>
      <c r="BQ583" s="288" t="e">
        <v>#REF!</v>
      </c>
      <c r="BR583" s="289"/>
      <c r="BS583" s="290" t="e">
        <v>#REF!</v>
      </c>
      <c r="BU583" s="291"/>
      <c r="BV583" s="291">
        <v>0</v>
      </c>
      <c r="BW583" s="292">
        <v>0</v>
      </c>
      <c r="BX583" s="238" t="s">
        <v>857</v>
      </c>
      <c r="BY583" s="435">
        <f t="shared" si="16"/>
        <v>1</v>
      </c>
      <c r="BZ583" s="435">
        <v>1</v>
      </c>
      <c r="CA583" s="436">
        <f t="shared" si="17"/>
        <v>0</v>
      </c>
    </row>
    <row r="584" spans="1:79" s="268" customFormat="1" ht="47.25">
      <c r="A584" s="269">
        <v>571</v>
      </c>
      <c r="B584" s="269" t="s">
        <v>862</v>
      </c>
      <c r="C584" s="269" t="s">
        <v>95</v>
      </c>
      <c r="D584" s="271" t="s">
        <v>863</v>
      </c>
      <c r="E584" s="272">
        <v>41058</v>
      </c>
      <c r="F584" s="238"/>
      <c r="G584" s="238"/>
      <c r="H584" s="272">
        <v>40909</v>
      </c>
      <c r="I584" s="272">
        <v>50405</v>
      </c>
      <c r="J584" s="269"/>
      <c r="K584" s="269" t="s">
        <v>2344</v>
      </c>
      <c r="L584" s="273"/>
      <c r="M584" s="238">
        <v>0.6</v>
      </c>
      <c r="N584" s="269" t="s">
        <v>2345</v>
      </c>
      <c r="O584" s="269" t="s">
        <v>82</v>
      </c>
      <c r="P584" s="269" t="s">
        <v>2346</v>
      </c>
      <c r="Q584" s="269"/>
      <c r="R584" s="294">
        <v>1010301293</v>
      </c>
      <c r="S584" s="238">
        <v>615</v>
      </c>
      <c r="T584" s="269" t="s">
        <v>266</v>
      </c>
      <c r="U584" s="269">
        <v>300</v>
      </c>
      <c r="V584" s="275">
        <v>300</v>
      </c>
      <c r="W584" s="269">
        <v>0</v>
      </c>
      <c r="X584" s="276">
        <v>33298</v>
      </c>
      <c r="Y584" s="293"/>
      <c r="Z584" s="277">
        <v>268871.90000000002</v>
      </c>
      <c r="AA584" s="277"/>
      <c r="AB584" s="278">
        <v>268871.90000000002</v>
      </c>
      <c r="AC584" s="278">
        <v>268871.90000000002</v>
      </c>
      <c r="AD584" s="278">
        <v>0</v>
      </c>
      <c r="AE584" s="278">
        <v>0</v>
      </c>
      <c r="AF584" s="278">
        <v>896.23966666666672</v>
      </c>
      <c r="AG584" s="278">
        <v>896.23966666666672</v>
      </c>
      <c r="AH584" s="278">
        <v>0</v>
      </c>
      <c r="AI584" s="279">
        <v>896.23966666666672</v>
      </c>
      <c r="AJ584" s="277"/>
      <c r="AK584" s="280" t="e">
        <v>#REF!</v>
      </c>
      <c r="AL584" s="280" t="e">
        <v>#REF!</v>
      </c>
      <c r="AM584" s="281">
        <v>0</v>
      </c>
      <c r="AN584" s="281">
        <v>0</v>
      </c>
      <c r="AO584" s="281">
        <v>0</v>
      </c>
      <c r="AP584" s="282">
        <v>0</v>
      </c>
      <c r="AQ584" s="282">
        <v>0</v>
      </c>
      <c r="AR584" s="282">
        <v>0</v>
      </c>
      <c r="AS584" s="282">
        <v>0</v>
      </c>
      <c r="AT584" s="282">
        <v>0</v>
      </c>
      <c r="AU584" s="282">
        <v>0</v>
      </c>
      <c r="AV584" s="282">
        <v>0</v>
      </c>
      <c r="AW584" s="282">
        <v>0</v>
      </c>
      <c r="AX584" s="282">
        <v>0</v>
      </c>
      <c r="AY584" s="282">
        <v>0</v>
      </c>
      <c r="AZ584" s="282">
        <v>0</v>
      </c>
      <c r="BA584" s="282">
        <v>0</v>
      </c>
      <c r="BB584" s="281">
        <v>0</v>
      </c>
      <c r="BC584" s="281">
        <v>0</v>
      </c>
      <c r="BD584" s="283"/>
      <c r="BE584" s="284">
        <v>0.02</v>
      </c>
      <c r="BF584" s="280">
        <v>0</v>
      </c>
      <c r="BG584" s="285"/>
      <c r="BH584" s="286"/>
      <c r="BI584" s="285"/>
      <c r="BJ584" s="280">
        <v>0</v>
      </c>
      <c r="BK584" s="280">
        <v>0</v>
      </c>
      <c r="BL584" s="283"/>
      <c r="BM584" s="287">
        <v>0</v>
      </c>
      <c r="BN584" s="280">
        <v>0</v>
      </c>
      <c r="BO584" s="280">
        <v>0</v>
      </c>
      <c r="BP584" s="280" t="e">
        <v>#REF!</v>
      </c>
      <c r="BQ584" s="288" t="e">
        <v>#REF!</v>
      </c>
      <c r="BR584" s="289"/>
      <c r="BS584" s="290" t="e">
        <v>#REF!</v>
      </c>
      <c r="BU584" s="291"/>
      <c r="BV584" s="291">
        <v>0</v>
      </c>
      <c r="BW584" s="292">
        <v>0</v>
      </c>
      <c r="BX584" s="238" t="s">
        <v>857</v>
      </c>
      <c r="BY584" s="435">
        <f t="shared" si="16"/>
        <v>1</v>
      </c>
      <c r="BZ584" s="435">
        <v>1</v>
      </c>
      <c r="CA584" s="436">
        <f t="shared" si="17"/>
        <v>0</v>
      </c>
    </row>
    <row r="585" spans="1:79" s="268" customFormat="1" ht="47.25">
      <c r="A585" s="269">
        <v>572</v>
      </c>
      <c r="B585" s="269" t="s">
        <v>862</v>
      </c>
      <c r="C585" s="269" t="s">
        <v>95</v>
      </c>
      <c r="D585" s="271" t="s">
        <v>863</v>
      </c>
      <c r="E585" s="272">
        <v>41058</v>
      </c>
      <c r="F585" s="238"/>
      <c r="G585" s="238"/>
      <c r="H585" s="272">
        <v>40909</v>
      </c>
      <c r="I585" s="272">
        <v>50405</v>
      </c>
      <c r="J585" s="269"/>
      <c r="K585" s="269" t="s">
        <v>2349</v>
      </c>
      <c r="L585" s="273"/>
      <c r="M585" s="238">
        <v>0.7</v>
      </c>
      <c r="N585" s="269" t="s">
        <v>2325</v>
      </c>
      <c r="O585" s="269" t="s">
        <v>82</v>
      </c>
      <c r="P585" s="269" t="s">
        <v>2326</v>
      </c>
      <c r="Q585" s="269"/>
      <c r="R585" s="294">
        <v>1010301294</v>
      </c>
      <c r="S585" s="238">
        <v>616</v>
      </c>
      <c r="T585" s="269" t="s">
        <v>266</v>
      </c>
      <c r="U585" s="269">
        <v>300</v>
      </c>
      <c r="V585" s="275">
        <v>300</v>
      </c>
      <c r="W585" s="269">
        <v>0</v>
      </c>
      <c r="X585" s="276">
        <v>29556</v>
      </c>
      <c r="Y585" s="293"/>
      <c r="Z585" s="277">
        <v>52785.91</v>
      </c>
      <c r="AA585" s="277"/>
      <c r="AB585" s="278">
        <v>52785.91</v>
      </c>
      <c r="AC585" s="278">
        <v>52785.91</v>
      </c>
      <c r="AD585" s="278">
        <v>0</v>
      </c>
      <c r="AE585" s="278">
        <v>0</v>
      </c>
      <c r="AF585" s="278">
        <v>175.95303333333334</v>
      </c>
      <c r="AG585" s="278">
        <v>175.95303333333334</v>
      </c>
      <c r="AH585" s="278">
        <v>0</v>
      </c>
      <c r="AI585" s="279">
        <v>175.95303333333334</v>
      </c>
      <c r="AJ585" s="277"/>
      <c r="AK585" s="280" t="e">
        <v>#REF!</v>
      </c>
      <c r="AL585" s="280" t="e">
        <v>#REF!</v>
      </c>
      <c r="AM585" s="281">
        <v>0</v>
      </c>
      <c r="AN585" s="281">
        <v>0</v>
      </c>
      <c r="AO585" s="281">
        <v>0</v>
      </c>
      <c r="AP585" s="282">
        <v>0</v>
      </c>
      <c r="AQ585" s="282">
        <v>0</v>
      </c>
      <c r="AR585" s="282">
        <v>0</v>
      </c>
      <c r="AS585" s="282">
        <v>0</v>
      </c>
      <c r="AT585" s="282">
        <v>0</v>
      </c>
      <c r="AU585" s="282">
        <v>0</v>
      </c>
      <c r="AV585" s="282">
        <v>0</v>
      </c>
      <c r="AW585" s="282">
        <v>0</v>
      </c>
      <c r="AX585" s="282">
        <v>0</v>
      </c>
      <c r="AY585" s="282">
        <v>0</v>
      </c>
      <c r="AZ585" s="282">
        <v>0</v>
      </c>
      <c r="BA585" s="282">
        <v>0</v>
      </c>
      <c r="BB585" s="281">
        <v>0</v>
      </c>
      <c r="BC585" s="281">
        <v>0</v>
      </c>
      <c r="BD585" s="283"/>
      <c r="BE585" s="284">
        <v>0.02</v>
      </c>
      <c r="BF585" s="280">
        <v>0</v>
      </c>
      <c r="BG585" s="285"/>
      <c r="BH585" s="286"/>
      <c r="BI585" s="285"/>
      <c r="BJ585" s="280">
        <v>0</v>
      </c>
      <c r="BK585" s="280">
        <v>0</v>
      </c>
      <c r="BL585" s="283"/>
      <c r="BM585" s="287">
        <v>0</v>
      </c>
      <c r="BN585" s="280">
        <v>0</v>
      </c>
      <c r="BO585" s="280">
        <v>0</v>
      </c>
      <c r="BP585" s="280" t="e">
        <v>#REF!</v>
      </c>
      <c r="BQ585" s="288" t="e">
        <v>#REF!</v>
      </c>
      <c r="BR585" s="289"/>
      <c r="BS585" s="290" t="e">
        <v>#REF!</v>
      </c>
      <c r="BU585" s="291"/>
      <c r="BV585" s="291">
        <v>0</v>
      </c>
      <c r="BW585" s="292">
        <v>0</v>
      </c>
      <c r="BX585" s="238" t="s">
        <v>857</v>
      </c>
      <c r="BY585" s="435">
        <f t="shared" si="16"/>
        <v>1</v>
      </c>
      <c r="BZ585" s="435">
        <v>1</v>
      </c>
      <c r="CA585" s="436">
        <f t="shared" si="17"/>
        <v>0</v>
      </c>
    </row>
    <row r="586" spans="1:79" s="268" customFormat="1" ht="47.25">
      <c r="A586" s="269">
        <v>573</v>
      </c>
      <c r="B586" s="269" t="s">
        <v>862</v>
      </c>
      <c r="C586" s="269" t="s">
        <v>95</v>
      </c>
      <c r="D586" s="271" t="s">
        <v>863</v>
      </c>
      <c r="E586" s="272">
        <v>41058</v>
      </c>
      <c r="F586" s="238"/>
      <c r="G586" s="238"/>
      <c r="H586" s="272">
        <v>40909</v>
      </c>
      <c r="I586" s="272">
        <v>50405</v>
      </c>
      <c r="J586" s="269"/>
      <c r="K586" s="269" t="s">
        <v>2350</v>
      </c>
      <c r="L586" s="273"/>
      <c r="M586" s="238">
        <v>0.34</v>
      </c>
      <c r="N586" s="269" t="s">
        <v>2306</v>
      </c>
      <c r="O586" s="269" t="s">
        <v>82</v>
      </c>
      <c r="P586" s="269" t="s">
        <v>2307</v>
      </c>
      <c r="Q586" s="269"/>
      <c r="R586" s="294">
        <v>1010301295</v>
      </c>
      <c r="S586" s="238">
        <v>617</v>
      </c>
      <c r="T586" s="269" t="s">
        <v>266</v>
      </c>
      <c r="U586" s="269">
        <v>300</v>
      </c>
      <c r="V586" s="275">
        <v>300</v>
      </c>
      <c r="W586" s="269">
        <v>0</v>
      </c>
      <c r="X586" s="276">
        <v>33604</v>
      </c>
      <c r="Y586" s="293"/>
      <c r="Z586" s="277">
        <v>67158.399999999994</v>
      </c>
      <c r="AA586" s="277"/>
      <c r="AB586" s="278">
        <v>67158.399999999994</v>
      </c>
      <c r="AC586" s="278">
        <v>67158.399999999994</v>
      </c>
      <c r="AD586" s="278">
        <v>0</v>
      </c>
      <c r="AE586" s="278">
        <v>0</v>
      </c>
      <c r="AF586" s="278">
        <v>223.86133333333331</v>
      </c>
      <c r="AG586" s="278">
        <v>223.86133333333331</v>
      </c>
      <c r="AH586" s="278">
        <v>0</v>
      </c>
      <c r="AI586" s="279">
        <v>223.86133333333331</v>
      </c>
      <c r="AJ586" s="277"/>
      <c r="AK586" s="280" t="e">
        <v>#REF!</v>
      </c>
      <c r="AL586" s="280" t="e">
        <v>#REF!</v>
      </c>
      <c r="AM586" s="281">
        <v>0</v>
      </c>
      <c r="AN586" s="281">
        <v>0</v>
      </c>
      <c r="AO586" s="281">
        <v>0</v>
      </c>
      <c r="AP586" s="282">
        <v>0</v>
      </c>
      <c r="AQ586" s="282">
        <v>0</v>
      </c>
      <c r="AR586" s="282">
        <v>0</v>
      </c>
      <c r="AS586" s="282">
        <v>0</v>
      </c>
      <c r="AT586" s="282">
        <v>0</v>
      </c>
      <c r="AU586" s="282">
        <v>0</v>
      </c>
      <c r="AV586" s="282">
        <v>0</v>
      </c>
      <c r="AW586" s="282">
        <v>0</v>
      </c>
      <c r="AX586" s="282">
        <v>0</v>
      </c>
      <c r="AY586" s="282">
        <v>0</v>
      </c>
      <c r="AZ586" s="282">
        <v>0</v>
      </c>
      <c r="BA586" s="282">
        <v>0</v>
      </c>
      <c r="BB586" s="281">
        <v>0</v>
      </c>
      <c r="BC586" s="281">
        <v>0</v>
      </c>
      <c r="BD586" s="283"/>
      <c r="BE586" s="284">
        <v>0.02</v>
      </c>
      <c r="BF586" s="280">
        <v>0</v>
      </c>
      <c r="BG586" s="285"/>
      <c r="BH586" s="286"/>
      <c r="BI586" s="285"/>
      <c r="BJ586" s="280">
        <v>0</v>
      </c>
      <c r="BK586" s="280">
        <v>0</v>
      </c>
      <c r="BL586" s="283"/>
      <c r="BM586" s="287">
        <v>0</v>
      </c>
      <c r="BN586" s="280">
        <v>0</v>
      </c>
      <c r="BO586" s="280">
        <v>0</v>
      </c>
      <c r="BP586" s="280" t="e">
        <v>#REF!</v>
      </c>
      <c r="BQ586" s="288" t="e">
        <v>#REF!</v>
      </c>
      <c r="BR586" s="289"/>
      <c r="BS586" s="290" t="e">
        <v>#REF!</v>
      </c>
      <c r="BU586" s="291"/>
      <c r="BV586" s="291">
        <v>0</v>
      </c>
      <c r="BW586" s="292">
        <v>0</v>
      </c>
      <c r="BX586" s="238" t="s">
        <v>857</v>
      </c>
      <c r="BY586" s="435">
        <f t="shared" si="16"/>
        <v>1</v>
      </c>
      <c r="BZ586" s="435">
        <v>1</v>
      </c>
      <c r="CA586" s="436">
        <f t="shared" si="17"/>
        <v>0</v>
      </c>
    </row>
    <row r="587" spans="1:79" s="268" customFormat="1" ht="47.25">
      <c r="A587" s="269">
        <v>574</v>
      </c>
      <c r="B587" s="269" t="s">
        <v>862</v>
      </c>
      <c r="C587" s="269" t="s">
        <v>95</v>
      </c>
      <c r="D587" s="271" t="s">
        <v>863</v>
      </c>
      <c r="E587" s="272">
        <v>41058</v>
      </c>
      <c r="F587" s="238"/>
      <c r="G587" s="238"/>
      <c r="H587" s="272">
        <v>40909</v>
      </c>
      <c r="I587" s="272">
        <v>50405</v>
      </c>
      <c r="J587" s="269"/>
      <c r="K587" s="269" t="s">
        <v>2351</v>
      </c>
      <c r="L587" s="273"/>
      <c r="M587" s="238">
        <v>0.71</v>
      </c>
      <c r="N587" s="269" t="s">
        <v>2352</v>
      </c>
      <c r="O587" s="269" t="s">
        <v>82</v>
      </c>
      <c r="P587" s="269" t="s">
        <v>2353</v>
      </c>
      <c r="Q587" s="269"/>
      <c r="R587" s="294">
        <v>1010301296</v>
      </c>
      <c r="S587" s="238">
        <v>618</v>
      </c>
      <c r="T587" s="269" t="s">
        <v>266</v>
      </c>
      <c r="U587" s="269">
        <v>300</v>
      </c>
      <c r="V587" s="275">
        <v>300</v>
      </c>
      <c r="W587" s="269">
        <v>0</v>
      </c>
      <c r="X587" s="276">
        <v>32933</v>
      </c>
      <c r="Y587" s="293"/>
      <c r="Z587" s="277">
        <v>372899.25</v>
      </c>
      <c r="AA587" s="277"/>
      <c r="AB587" s="278">
        <v>372899.25</v>
      </c>
      <c r="AC587" s="278">
        <v>372899.25</v>
      </c>
      <c r="AD587" s="278">
        <v>0</v>
      </c>
      <c r="AE587" s="278">
        <v>0</v>
      </c>
      <c r="AF587" s="278">
        <v>1242.9974999999999</v>
      </c>
      <c r="AG587" s="278">
        <v>1242.9974999999999</v>
      </c>
      <c r="AH587" s="278">
        <v>0</v>
      </c>
      <c r="AI587" s="279">
        <v>1242.9974999999999</v>
      </c>
      <c r="AJ587" s="277"/>
      <c r="AK587" s="280" t="e">
        <v>#REF!</v>
      </c>
      <c r="AL587" s="280" t="e">
        <v>#REF!</v>
      </c>
      <c r="AM587" s="281">
        <v>0</v>
      </c>
      <c r="AN587" s="281">
        <v>0</v>
      </c>
      <c r="AO587" s="281">
        <v>0</v>
      </c>
      <c r="AP587" s="282">
        <v>0</v>
      </c>
      <c r="AQ587" s="282">
        <v>0</v>
      </c>
      <c r="AR587" s="282">
        <v>0</v>
      </c>
      <c r="AS587" s="282">
        <v>0</v>
      </c>
      <c r="AT587" s="282">
        <v>0</v>
      </c>
      <c r="AU587" s="282">
        <v>0</v>
      </c>
      <c r="AV587" s="282">
        <v>0</v>
      </c>
      <c r="AW587" s="282">
        <v>0</v>
      </c>
      <c r="AX587" s="282">
        <v>0</v>
      </c>
      <c r="AY587" s="282">
        <v>0</v>
      </c>
      <c r="AZ587" s="282">
        <v>0</v>
      </c>
      <c r="BA587" s="282">
        <v>0</v>
      </c>
      <c r="BB587" s="281">
        <v>0</v>
      </c>
      <c r="BC587" s="281">
        <v>0</v>
      </c>
      <c r="BD587" s="283"/>
      <c r="BE587" s="284">
        <v>0.02</v>
      </c>
      <c r="BF587" s="280">
        <v>0</v>
      </c>
      <c r="BG587" s="285"/>
      <c r="BH587" s="286"/>
      <c r="BI587" s="285"/>
      <c r="BJ587" s="280">
        <v>0</v>
      </c>
      <c r="BK587" s="280">
        <v>0</v>
      </c>
      <c r="BL587" s="283"/>
      <c r="BM587" s="287">
        <v>0</v>
      </c>
      <c r="BN587" s="280">
        <v>0</v>
      </c>
      <c r="BO587" s="280">
        <v>0</v>
      </c>
      <c r="BP587" s="280" t="e">
        <v>#REF!</v>
      </c>
      <c r="BQ587" s="288" t="e">
        <v>#REF!</v>
      </c>
      <c r="BR587" s="289"/>
      <c r="BS587" s="290" t="e">
        <v>#REF!</v>
      </c>
      <c r="BU587" s="291"/>
      <c r="BV587" s="291">
        <v>0</v>
      </c>
      <c r="BW587" s="292">
        <v>0</v>
      </c>
      <c r="BX587" s="238" t="s">
        <v>857</v>
      </c>
      <c r="BY587" s="435">
        <f t="shared" si="16"/>
        <v>1</v>
      </c>
      <c r="BZ587" s="435">
        <v>1</v>
      </c>
      <c r="CA587" s="436">
        <f t="shared" si="17"/>
        <v>0</v>
      </c>
    </row>
    <row r="588" spans="1:79" s="268" customFormat="1" ht="47.25">
      <c r="A588" s="269">
        <v>575</v>
      </c>
      <c r="B588" s="269" t="s">
        <v>862</v>
      </c>
      <c r="C588" s="269" t="s">
        <v>95</v>
      </c>
      <c r="D588" s="271" t="s">
        <v>863</v>
      </c>
      <c r="E588" s="272">
        <v>41058</v>
      </c>
      <c r="F588" s="238"/>
      <c r="G588" s="238"/>
      <c r="H588" s="272">
        <v>40909</v>
      </c>
      <c r="I588" s="272">
        <v>50405</v>
      </c>
      <c r="J588" s="269"/>
      <c r="K588" s="269" t="s">
        <v>2354</v>
      </c>
      <c r="L588" s="273"/>
      <c r="M588" s="238">
        <v>1.65</v>
      </c>
      <c r="N588" s="269" t="s">
        <v>2078</v>
      </c>
      <c r="O588" s="269" t="s">
        <v>82</v>
      </c>
      <c r="P588" s="269" t="s">
        <v>2079</v>
      </c>
      <c r="Q588" s="269"/>
      <c r="R588" s="294">
        <v>1010301297</v>
      </c>
      <c r="S588" s="238">
        <v>619</v>
      </c>
      <c r="T588" s="269" t="s">
        <v>266</v>
      </c>
      <c r="U588" s="269">
        <v>300</v>
      </c>
      <c r="V588" s="275">
        <v>300</v>
      </c>
      <c r="W588" s="269">
        <v>0</v>
      </c>
      <c r="X588" s="276">
        <v>30651</v>
      </c>
      <c r="Y588" s="293"/>
      <c r="Z588" s="277">
        <v>3147438.43</v>
      </c>
      <c r="AA588" s="277"/>
      <c r="AB588" s="278">
        <v>3147438.43</v>
      </c>
      <c r="AC588" s="278">
        <v>3147438.43</v>
      </c>
      <c r="AD588" s="278">
        <v>0</v>
      </c>
      <c r="AE588" s="278">
        <v>0</v>
      </c>
      <c r="AF588" s="278">
        <v>10491.461433333334</v>
      </c>
      <c r="AG588" s="278">
        <v>10491.461433333334</v>
      </c>
      <c r="AH588" s="278">
        <v>0</v>
      </c>
      <c r="AI588" s="279">
        <v>10491.461433333334</v>
      </c>
      <c r="AJ588" s="277"/>
      <c r="AK588" s="280" t="e">
        <v>#REF!</v>
      </c>
      <c r="AL588" s="280" t="e">
        <v>#REF!</v>
      </c>
      <c r="AM588" s="281">
        <v>0</v>
      </c>
      <c r="AN588" s="281">
        <v>0</v>
      </c>
      <c r="AO588" s="281">
        <v>0</v>
      </c>
      <c r="AP588" s="282">
        <v>0</v>
      </c>
      <c r="AQ588" s="282">
        <v>0</v>
      </c>
      <c r="AR588" s="282">
        <v>0</v>
      </c>
      <c r="AS588" s="282">
        <v>0</v>
      </c>
      <c r="AT588" s="282">
        <v>0</v>
      </c>
      <c r="AU588" s="282">
        <v>0</v>
      </c>
      <c r="AV588" s="282">
        <v>0</v>
      </c>
      <c r="AW588" s="282">
        <v>0</v>
      </c>
      <c r="AX588" s="282">
        <v>0</v>
      </c>
      <c r="AY588" s="282">
        <v>0</v>
      </c>
      <c r="AZ588" s="282">
        <v>0</v>
      </c>
      <c r="BA588" s="282">
        <v>0</v>
      </c>
      <c r="BB588" s="281">
        <v>0</v>
      </c>
      <c r="BC588" s="281">
        <v>0</v>
      </c>
      <c r="BD588" s="283"/>
      <c r="BE588" s="284">
        <v>0.02</v>
      </c>
      <c r="BF588" s="280">
        <v>0</v>
      </c>
      <c r="BG588" s="285"/>
      <c r="BH588" s="286"/>
      <c r="BI588" s="285"/>
      <c r="BJ588" s="280">
        <v>0</v>
      </c>
      <c r="BK588" s="280">
        <v>0</v>
      </c>
      <c r="BL588" s="283"/>
      <c r="BM588" s="287">
        <v>0</v>
      </c>
      <c r="BN588" s="280">
        <v>0</v>
      </c>
      <c r="BO588" s="280">
        <v>0</v>
      </c>
      <c r="BP588" s="280" t="e">
        <v>#REF!</v>
      </c>
      <c r="BQ588" s="288" t="e">
        <v>#REF!</v>
      </c>
      <c r="BR588" s="289"/>
      <c r="BS588" s="290" t="e">
        <v>#REF!</v>
      </c>
      <c r="BU588" s="291"/>
      <c r="BV588" s="291">
        <v>0</v>
      </c>
      <c r="BW588" s="292">
        <v>0</v>
      </c>
      <c r="BX588" s="238" t="s">
        <v>857</v>
      </c>
      <c r="BY588" s="435">
        <f t="shared" si="16"/>
        <v>1</v>
      </c>
      <c r="BZ588" s="435">
        <v>1</v>
      </c>
      <c r="CA588" s="436">
        <f t="shared" si="17"/>
        <v>0</v>
      </c>
    </row>
    <row r="589" spans="1:79" s="268" customFormat="1" ht="47.25">
      <c r="A589" s="269">
        <v>576</v>
      </c>
      <c r="B589" s="269" t="s">
        <v>862</v>
      </c>
      <c r="C589" s="269" t="s">
        <v>95</v>
      </c>
      <c r="D589" s="271" t="s">
        <v>863</v>
      </c>
      <c r="E589" s="272">
        <v>41058</v>
      </c>
      <c r="F589" s="238"/>
      <c r="G589" s="238"/>
      <c r="H589" s="272">
        <v>40909</v>
      </c>
      <c r="I589" s="272">
        <v>50405</v>
      </c>
      <c r="J589" s="269"/>
      <c r="K589" s="269" t="s">
        <v>2355</v>
      </c>
      <c r="L589" s="273"/>
      <c r="M589" s="238">
        <v>0.4</v>
      </c>
      <c r="N589" s="269" t="s">
        <v>2255</v>
      </c>
      <c r="O589" s="269" t="s">
        <v>82</v>
      </c>
      <c r="P589" s="269" t="s">
        <v>2099</v>
      </c>
      <c r="Q589" s="269"/>
      <c r="R589" s="294">
        <v>1010301298</v>
      </c>
      <c r="S589" s="238">
        <v>620</v>
      </c>
      <c r="T589" s="269" t="s">
        <v>266</v>
      </c>
      <c r="U589" s="269">
        <v>300</v>
      </c>
      <c r="V589" s="275">
        <v>300</v>
      </c>
      <c r="W589" s="269">
        <v>0</v>
      </c>
      <c r="X589" s="276">
        <v>33604</v>
      </c>
      <c r="Y589" s="293"/>
      <c r="Z589" s="277">
        <v>87823.55</v>
      </c>
      <c r="AA589" s="277"/>
      <c r="AB589" s="278">
        <v>87823.55</v>
      </c>
      <c r="AC589" s="278">
        <v>87823.55</v>
      </c>
      <c r="AD589" s="278">
        <v>0</v>
      </c>
      <c r="AE589" s="278">
        <v>0</v>
      </c>
      <c r="AF589" s="278">
        <v>292.74516666666665</v>
      </c>
      <c r="AG589" s="278">
        <v>292.74516666666665</v>
      </c>
      <c r="AH589" s="278">
        <v>0</v>
      </c>
      <c r="AI589" s="279">
        <v>292.74516666666665</v>
      </c>
      <c r="AJ589" s="277"/>
      <c r="AK589" s="280" t="e">
        <v>#REF!</v>
      </c>
      <c r="AL589" s="280" t="e">
        <v>#REF!</v>
      </c>
      <c r="AM589" s="281">
        <v>0</v>
      </c>
      <c r="AN589" s="281">
        <v>0</v>
      </c>
      <c r="AO589" s="281">
        <v>0</v>
      </c>
      <c r="AP589" s="282">
        <v>0</v>
      </c>
      <c r="AQ589" s="282">
        <v>0</v>
      </c>
      <c r="AR589" s="282">
        <v>0</v>
      </c>
      <c r="AS589" s="282">
        <v>0</v>
      </c>
      <c r="AT589" s="282">
        <v>0</v>
      </c>
      <c r="AU589" s="282">
        <v>0</v>
      </c>
      <c r="AV589" s="282">
        <v>0</v>
      </c>
      <c r="AW589" s="282">
        <v>0</v>
      </c>
      <c r="AX589" s="282">
        <v>0</v>
      </c>
      <c r="AY589" s="282">
        <v>0</v>
      </c>
      <c r="AZ589" s="282">
        <v>0</v>
      </c>
      <c r="BA589" s="282">
        <v>0</v>
      </c>
      <c r="BB589" s="281">
        <v>0</v>
      </c>
      <c r="BC589" s="281">
        <v>0</v>
      </c>
      <c r="BD589" s="283"/>
      <c r="BE589" s="284">
        <v>0.02</v>
      </c>
      <c r="BF589" s="280">
        <v>0</v>
      </c>
      <c r="BG589" s="285"/>
      <c r="BH589" s="286"/>
      <c r="BI589" s="285"/>
      <c r="BJ589" s="280">
        <v>0</v>
      </c>
      <c r="BK589" s="280">
        <v>0</v>
      </c>
      <c r="BL589" s="283"/>
      <c r="BM589" s="287">
        <v>0</v>
      </c>
      <c r="BN589" s="280">
        <v>0</v>
      </c>
      <c r="BO589" s="280">
        <v>0</v>
      </c>
      <c r="BP589" s="280" t="e">
        <v>#REF!</v>
      </c>
      <c r="BQ589" s="288" t="e">
        <v>#REF!</v>
      </c>
      <c r="BR589" s="289"/>
      <c r="BS589" s="290" t="e">
        <v>#REF!</v>
      </c>
      <c r="BU589" s="291"/>
      <c r="BV589" s="291">
        <v>0</v>
      </c>
      <c r="BW589" s="292">
        <v>0</v>
      </c>
      <c r="BX589" s="238" t="s">
        <v>857</v>
      </c>
      <c r="BY589" s="435">
        <f t="shared" si="16"/>
        <v>1</v>
      </c>
      <c r="BZ589" s="435">
        <v>1</v>
      </c>
      <c r="CA589" s="436">
        <f t="shared" si="17"/>
        <v>0</v>
      </c>
    </row>
    <row r="590" spans="1:79" s="268" customFormat="1" ht="47.25">
      <c r="A590" s="269">
        <v>577</v>
      </c>
      <c r="B590" s="269" t="s">
        <v>862</v>
      </c>
      <c r="C590" s="269" t="s">
        <v>95</v>
      </c>
      <c r="D590" s="271" t="s">
        <v>863</v>
      </c>
      <c r="E590" s="272">
        <v>41058</v>
      </c>
      <c r="F590" s="238"/>
      <c r="G590" s="238"/>
      <c r="H590" s="272">
        <v>40909</v>
      </c>
      <c r="I590" s="272">
        <v>50405</v>
      </c>
      <c r="J590" s="269"/>
      <c r="K590" s="269" t="s">
        <v>2356</v>
      </c>
      <c r="L590" s="273"/>
      <c r="M590" s="238">
        <v>0.78</v>
      </c>
      <c r="N590" s="269" t="s">
        <v>2357</v>
      </c>
      <c r="O590" s="269" t="s">
        <v>82</v>
      </c>
      <c r="P590" s="269" t="s">
        <v>2353</v>
      </c>
      <c r="Q590" s="269"/>
      <c r="R590" s="294">
        <v>1010301299</v>
      </c>
      <c r="S590" s="238">
        <v>621</v>
      </c>
      <c r="T590" s="269" t="s">
        <v>266</v>
      </c>
      <c r="U590" s="269">
        <v>300</v>
      </c>
      <c r="V590" s="275">
        <v>300</v>
      </c>
      <c r="W590" s="269">
        <v>0</v>
      </c>
      <c r="X590" s="276">
        <v>33298</v>
      </c>
      <c r="Y590" s="293"/>
      <c r="Z590" s="277">
        <v>108956.44</v>
      </c>
      <c r="AA590" s="277"/>
      <c r="AB590" s="278">
        <v>108956.44</v>
      </c>
      <c r="AC590" s="278">
        <v>108956.44</v>
      </c>
      <c r="AD590" s="278">
        <v>0</v>
      </c>
      <c r="AE590" s="278">
        <v>0</v>
      </c>
      <c r="AF590" s="278">
        <v>363.18813333333333</v>
      </c>
      <c r="AG590" s="278">
        <v>363.18813333333333</v>
      </c>
      <c r="AH590" s="278">
        <v>0</v>
      </c>
      <c r="AI590" s="279">
        <v>363.18813333333333</v>
      </c>
      <c r="AJ590" s="277"/>
      <c r="AK590" s="280" t="e">
        <v>#REF!</v>
      </c>
      <c r="AL590" s="280" t="e">
        <v>#REF!</v>
      </c>
      <c r="AM590" s="281">
        <v>0</v>
      </c>
      <c r="AN590" s="281">
        <v>0</v>
      </c>
      <c r="AO590" s="281">
        <v>0</v>
      </c>
      <c r="AP590" s="282">
        <v>0</v>
      </c>
      <c r="AQ590" s="282">
        <v>0</v>
      </c>
      <c r="AR590" s="282">
        <v>0</v>
      </c>
      <c r="AS590" s="282">
        <v>0</v>
      </c>
      <c r="AT590" s="282">
        <v>0</v>
      </c>
      <c r="AU590" s="282">
        <v>0</v>
      </c>
      <c r="AV590" s="282">
        <v>0</v>
      </c>
      <c r="AW590" s="282">
        <v>0</v>
      </c>
      <c r="AX590" s="282">
        <v>0</v>
      </c>
      <c r="AY590" s="282">
        <v>0</v>
      </c>
      <c r="AZ590" s="282">
        <v>0</v>
      </c>
      <c r="BA590" s="282">
        <v>0</v>
      </c>
      <c r="BB590" s="281">
        <v>0</v>
      </c>
      <c r="BC590" s="281">
        <v>0</v>
      </c>
      <c r="BD590" s="283"/>
      <c r="BE590" s="284">
        <v>0.02</v>
      </c>
      <c r="BF590" s="280">
        <v>0</v>
      </c>
      <c r="BG590" s="285"/>
      <c r="BH590" s="286"/>
      <c r="BI590" s="285"/>
      <c r="BJ590" s="280">
        <v>0</v>
      </c>
      <c r="BK590" s="280">
        <v>0</v>
      </c>
      <c r="BL590" s="283"/>
      <c r="BM590" s="287">
        <v>0</v>
      </c>
      <c r="BN590" s="280">
        <v>0</v>
      </c>
      <c r="BO590" s="280">
        <v>0</v>
      </c>
      <c r="BP590" s="280" t="e">
        <v>#REF!</v>
      </c>
      <c r="BQ590" s="288" t="e">
        <v>#REF!</v>
      </c>
      <c r="BR590" s="289"/>
      <c r="BS590" s="290" t="e">
        <v>#REF!</v>
      </c>
      <c r="BU590" s="291"/>
      <c r="BV590" s="291">
        <v>0</v>
      </c>
      <c r="BW590" s="292">
        <v>0</v>
      </c>
      <c r="BX590" s="238" t="s">
        <v>857</v>
      </c>
      <c r="BY590" s="435">
        <f t="shared" si="16"/>
        <v>1</v>
      </c>
      <c r="BZ590" s="435">
        <v>1</v>
      </c>
      <c r="CA590" s="436">
        <f t="shared" si="17"/>
        <v>0</v>
      </c>
    </row>
    <row r="591" spans="1:79" s="268" customFormat="1" ht="47.25">
      <c r="A591" s="269">
        <v>578</v>
      </c>
      <c r="B591" s="269" t="s">
        <v>862</v>
      </c>
      <c r="C591" s="269" t="s">
        <v>95</v>
      </c>
      <c r="D591" s="271" t="s">
        <v>863</v>
      </c>
      <c r="E591" s="272">
        <v>41058</v>
      </c>
      <c r="F591" s="238"/>
      <c r="G591" s="238"/>
      <c r="H591" s="272">
        <v>40909</v>
      </c>
      <c r="I591" s="272">
        <v>50405</v>
      </c>
      <c r="J591" s="269"/>
      <c r="K591" s="269" t="s">
        <v>2358</v>
      </c>
      <c r="L591" s="273"/>
      <c r="M591" s="238">
        <v>0.18</v>
      </c>
      <c r="N591" s="269" t="s">
        <v>2227</v>
      </c>
      <c r="O591" s="269" t="s">
        <v>82</v>
      </c>
      <c r="P591" s="269" t="s">
        <v>2228</v>
      </c>
      <c r="Q591" s="269"/>
      <c r="R591" s="294">
        <v>1010301300</v>
      </c>
      <c r="S591" s="238">
        <v>622</v>
      </c>
      <c r="T591" s="269" t="s">
        <v>266</v>
      </c>
      <c r="U591" s="269">
        <v>300</v>
      </c>
      <c r="V591" s="275">
        <v>300</v>
      </c>
      <c r="W591" s="269">
        <v>0</v>
      </c>
      <c r="X591" s="276">
        <v>31837</v>
      </c>
      <c r="Y591" s="293"/>
      <c r="Z591" s="277">
        <v>111970.39</v>
      </c>
      <c r="AA591" s="277"/>
      <c r="AB591" s="278">
        <v>111970.39</v>
      </c>
      <c r="AC591" s="278">
        <v>111970.39</v>
      </c>
      <c r="AD591" s="278">
        <v>0</v>
      </c>
      <c r="AE591" s="278">
        <v>0</v>
      </c>
      <c r="AF591" s="278">
        <v>373.23463333333331</v>
      </c>
      <c r="AG591" s="278">
        <v>373.23463333333331</v>
      </c>
      <c r="AH591" s="278">
        <v>0</v>
      </c>
      <c r="AI591" s="279">
        <v>373.23463333333331</v>
      </c>
      <c r="AJ591" s="277"/>
      <c r="AK591" s="280" t="e">
        <v>#REF!</v>
      </c>
      <c r="AL591" s="280" t="e">
        <v>#REF!</v>
      </c>
      <c r="AM591" s="281">
        <v>0</v>
      </c>
      <c r="AN591" s="281">
        <v>0</v>
      </c>
      <c r="AO591" s="281">
        <v>0</v>
      </c>
      <c r="AP591" s="282">
        <v>0</v>
      </c>
      <c r="AQ591" s="282">
        <v>0</v>
      </c>
      <c r="AR591" s="282">
        <v>0</v>
      </c>
      <c r="AS591" s="282">
        <v>0</v>
      </c>
      <c r="AT591" s="282">
        <v>0</v>
      </c>
      <c r="AU591" s="282">
        <v>0</v>
      </c>
      <c r="AV591" s="282">
        <v>0</v>
      </c>
      <c r="AW591" s="282">
        <v>0</v>
      </c>
      <c r="AX591" s="282">
        <v>0</v>
      </c>
      <c r="AY591" s="282">
        <v>0</v>
      </c>
      <c r="AZ591" s="282">
        <v>0</v>
      </c>
      <c r="BA591" s="282">
        <v>0</v>
      </c>
      <c r="BB591" s="281">
        <v>0</v>
      </c>
      <c r="BC591" s="281">
        <v>0</v>
      </c>
      <c r="BD591" s="283"/>
      <c r="BE591" s="284">
        <v>0.02</v>
      </c>
      <c r="BF591" s="280">
        <v>0</v>
      </c>
      <c r="BG591" s="285"/>
      <c r="BH591" s="286"/>
      <c r="BI591" s="285"/>
      <c r="BJ591" s="280">
        <v>0</v>
      </c>
      <c r="BK591" s="280">
        <v>0</v>
      </c>
      <c r="BL591" s="283"/>
      <c r="BM591" s="287">
        <v>0</v>
      </c>
      <c r="BN591" s="280">
        <v>0</v>
      </c>
      <c r="BO591" s="280">
        <v>0</v>
      </c>
      <c r="BP591" s="280" t="e">
        <v>#REF!</v>
      </c>
      <c r="BQ591" s="288" t="e">
        <v>#REF!</v>
      </c>
      <c r="BR591" s="289"/>
      <c r="BS591" s="290" t="e">
        <v>#REF!</v>
      </c>
      <c r="BU591" s="291"/>
      <c r="BV591" s="291">
        <v>0</v>
      </c>
      <c r="BW591" s="292">
        <v>0</v>
      </c>
      <c r="BX591" s="238" t="s">
        <v>857</v>
      </c>
      <c r="BY591" s="435">
        <f t="shared" ref="BY591:BY654" si="18">AC591/Z591*100%</f>
        <v>1</v>
      </c>
      <c r="BZ591" s="435">
        <v>1</v>
      </c>
      <c r="CA591" s="436">
        <f t="shared" ref="CA591:CA654" si="19">BZ591-BY591</f>
        <v>0</v>
      </c>
    </row>
    <row r="592" spans="1:79" s="268" customFormat="1" ht="47.25">
      <c r="A592" s="269">
        <v>579</v>
      </c>
      <c r="B592" s="269" t="s">
        <v>862</v>
      </c>
      <c r="C592" s="269" t="s">
        <v>95</v>
      </c>
      <c r="D592" s="271" t="s">
        <v>863</v>
      </c>
      <c r="E592" s="272">
        <v>41058</v>
      </c>
      <c r="F592" s="238"/>
      <c r="G592" s="238"/>
      <c r="H592" s="272">
        <v>40909</v>
      </c>
      <c r="I592" s="272">
        <v>50405</v>
      </c>
      <c r="J592" s="269"/>
      <c r="K592" s="269" t="s">
        <v>2358</v>
      </c>
      <c r="L592" s="273"/>
      <c r="M592" s="238">
        <v>0.112</v>
      </c>
      <c r="N592" s="269" t="s">
        <v>2227</v>
      </c>
      <c r="O592" s="269" t="s">
        <v>82</v>
      </c>
      <c r="P592" s="269" t="s">
        <v>2228</v>
      </c>
      <c r="Q592" s="269"/>
      <c r="R592" s="294">
        <v>1010301301</v>
      </c>
      <c r="S592" s="238">
        <v>623</v>
      </c>
      <c r="T592" s="269" t="s">
        <v>87</v>
      </c>
      <c r="U592" s="269">
        <v>240</v>
      </c>
      <c r="V592" s="275">
        <v>240</v>
      </c>
      <c r="W592" s="269">
        <v>0</v>
      </c>
      <c r="X592" s="276">
        <v>32690</v>
      </c>
      <c r="Y592" s="293"/>
      <c r="Z592" s="277">
        <v>146363.75</v>
      </c>
      <c r="AA592" s="277"/>
      <c r="AB592" s="278">
        <v>146363.75</v>
      </c>
      <c r="AC592" s="278">
        <v>146363.75</v>
      </c>
      <c r="AD592" s="278">
        <v>0</v>
      </c>
      <c r="AE592" s="278">
        <v>0</v>
      </c>
      <c r="AF592" s="278">
        <v>609.84895833333337</v>
      </c>
      <c r="AG592" s="278">
        <v>609.84895833333337</v>
      </c>
      <c r="AH592" s="278">
        <v>0</v>
      </c>
      <c r="AI592" s="279">
        <v>609.84895833333337</v>
      </c>
      <c r="AJ592" s="277"/>
      <c r="AK592" s="280" t="e">
        <v>#REF!</v>
      </c>
      <c r="AL592" s="280" t="e">
        <v>#REF!</v>
      </c>
      <c r="AM592" s="281">
        <v>0</v>
      </c>
      <c r="AN592" s="281">
        <v>0</v>
      </c>
      <c r="AO592" s="281">
        <v>0</v>
      </c>
      <c r="AP592" s="282">
        <v>0</v>
      </c>
      <c r="AQ592" s="282">
        <v>0</v>
      </c>
      <c r="AR592" s="282">
        <v>0</v>
      </c>
      <c r="AS592" s="282">
        <v>0</v>
      </c>
      <c r="AT592" s="282">
        <v>0</v>
      </c>
      <c r="AU592" s="282">
        <v>0</v>
      </c>
      <c r="AV592" s="282">
        <v>0</v>
      </c>
      <c r="AW592" s="282">
        <v>0</v>
      </c>
      <c r="AX592" s="282">
        <v>0</v>
      </c>
      <c r="AY592" s="282">
        <v>0</v>
      </c>
      <c r="AZ592" s="282">
        <v>0</v>
      </c>
      <c r="BA592" s="282">
        <v>0</v>
      </c>
      <c r="BB592" s="281">
        <v>0</v>
      </c>
      <c r="BC592" s="281">
        <v>0</v>
      </c>
      <c r="BD592" s="283"/>
      <c r="BE592" s="284">
        <v>0.02</v>
      </c>
      <c r="BF592" s="280">
        <v>0</v>
      </c>
      <c r="BG592" s="285"/>
      <c r="BH592" s="286"/>
      <c r="BI592" s="285"/>
      <c r="BJ592" s="280">
        <v>0</v>
      </c>
      <c r="BK592" s="280">
        <v>0</v>
      </c>
      <c r="BL592" s="283"/>
      <c r="BM592" s="287">
        <v>0</v>
      </c>
      <c r="BN592" s="280">
        <v>0</v>
      </c>
      <c r="BO592" s="280">
        <v>0</v>
      </c>
      <c r="BP592" s="280" t="e">
        <v>#REF!</v>
      </c>
      <c r="BQ592" s="288" t="e">
        <v>#REF!</v>
      </c>
      <c r="BR592" s="289"/>
      <c r="BS592" s="290" t="e">
        <v>#REF!</v>
      </c>
      <c r="BU592" s="291"/>
      <c r="BV592" s="291">
        <v>0</v>
      </c>
      <c r="BW592" s="292">
        <v>0</v>
      </c>
      <c r="BX592" s="238" t="s">
        <v>857</v>
      </c>
      <c r="BY592" s="435">
        <f t="shared" si="18"/>
        <v>1</v>
      </c>
      <c r="BZ592" s="435">
        <v>1</v>
      </c>
      <c r="CA592" s="436">
        <f t="shared" si="19"/>
        <v>0</v>
      </c>
    </row>
    <row r="593" spans="1:79" s="268" customFormat="1" ht="47.25">
      <c r="A593" s="269">
        <v>580</v>
      </c>
      <c r="B593" s="269" t="s">
        <v>862</v>
      </c>
      <c r="C593" s="269" t="s">
        <v>95</v>
      </c>
      <c r="D593" s="271" t="s">
        <v>863</v>
      </c>
      <c r="E593" s="272">
        <v>41058</v>
      </c>
      <c r="F593" s="238"/>
      <c r="G593" s="238"/>
      <c r="H593" s="272">
        <v>40909</v>
      </c>
      <c r="I593" s="272">
        <v>50405</v>
      </c>
      <c r="J593" s="269"/>
      <c r="K593" s="269" t="s">
        <v>2358</v>
      </c>
      <c r="L593" s="273"/>
      <c r="M593" s="238">
        <v>0.29699999999999999</v>
      </c>
      <c r="N593" s="269" t="s">
        <v>2227</v>
      </c>
      <c r="O593" s="269" t="s">
        <v>82</v>
      </c>
      <c r="P593" s="269" t="s">
        <v>2228</v>
      </c>
      <c r="Q593" s="269"/>
      <c r="R593" s="294">
        <v>1010301302</v>
      </c>
      <c r="S593" s="238">
        <v>624</v>
      </c>
      <c r="T593" s="269" t="s">
        <v>87</v>
      </c>
      <c r="U593" s="269">
        <v>240</v>
      </c>
      <c r="V593" s="275">
        <v>240</v>
      </c>
      <c r="W593" s="269">
        <v>0</v>
      </c>
      <c r="X593" s="276">
        <v>32690</v>
      </c>
      <c r="Y593" s="293"/>
      <c r="Z593" s="277">
        <v>104146.49</v>
      </c>
      <c r="AA593" s="277"/>
      <c r="AB593" s="278">
        <v>104146.49</v>
      </c>
      <c r="AC593" s="278">
        <v>104146.49</v>
      </c>
      <c r="AD593" s="278">
        <v>0</v>
      </c>
      <c r="AE593" s="278">
        <v>0</v>
      </c>
      <c r="AF593" s="278">
        <v>433.94370833333335</v>
      </c>
      <c r="AG593" s="278">
        <v>433.94370833333335</v>
      </c>
      <c r="AH593" s="278">
        <v>0</v>
      </c>
      <c r="AI593" s="279">
        <v>433.94370833333335</v>
      </c>
      <c r="AJ593" s="277"/>
      <c r="AK593" s="280" t="e">
        <v>#REF!</v>
      </c>
      <c r="AL593" s="280" t="e">
        <v>#REF!</v>
      </c>
      <c r="AM593" s="281">
        <v>0</v>
      </c>
      <c r="AN593" s="281">
        <v>0</v>
      </c>
      <c r="AO593" s="281">
        <v>0</v>
      </c>
      <c r="AP593" s="282">
        <v>0</v>
      </c>
      <c r="AQ593" s="282">
        <v>0</v>
      </c>
      <c r="AR593" s="282">
        <v>0</v>
      </c>
      <c r="AS593" s="282">
        <v>0</v>
      </c>
      <c r="AT593" s="282">
        <v>0</v>
      </c>
      <c r="AU593" s="282">
        <v>0</v>
      </c>
      <c r="AV593" s="282">
        <v>0</v>
      </c>
      <c r="AW593" s="282">
        <v>0</v>
      </c>
      <c r="AX593" s="282">
        <v>0</v>
      </c>
      <c r="AY593" s="282">
        <v>0</v>
      </c>
      <c r="AZ593" s="282">
        <v>0</v>
      </c>
      <c r="BA593" s="282">
        <v>0</v>
      </c>
      <c r="BB593" s="281">
        <v>0</v>
      </c>
      <c r="BC593" s="281">
        <v>0</v>
      </c>
      <c r="BD593" s="283"/>
      <c r="BE593" s="284">
        <v>0.02</v>
      </c>
      <c r="BF593" s="280">
        <v>0</v>
      </c>
      <c r="BG593" s="285"/>
      <c r="BH593" s="286"/>
      <c r="BI593" s="285"/>
      <c r="BJ593" s="280">
        <v>0</v>
      </c>
      <c r="BK593" s="280">
        <v>0</v>
      </c>
      <c r="BL593" s="283"/>
      <c r="BM593" s="287">
        <v>0</v>
      </c>
      <c r="BN593" s="280">
        <v>0</v>
      </c>
      <c r="BO593" s="280">
        <v>0</v>
      </c>
      <c r="BP593" s="280" t="e">
        <v>#REF!</v>
      </c>
      <c r="BQ593" s="288" t="e">
        <v>#REF!</v>
      </c>
      <c r="BR593" s="289"/>
      <c r="BS593" s="290" t="e">
        <v>#REF!</v>
      </c>
      <c r="BU593" s="291"/>
      <c r="BV593" s="291">
        <v>0</v>
      </c>
      <c r="BW593" s="292">
        <v>0</v>
      </c>
      <c r="BX593" s="238" t="s">
        <v>857</v>
      </c>
      <c r="BY593" s="435">
        <f t="shared" si="18"/>
        <v>1</v>
      </c>
      <c r="BZ593" s="435">
        <v>1</v>
      </c>
      <c r="CA593" s="436">
        <f t="shared" si="19"/>
        <v>0</v>
      </c>
    </row>
    <row r="594" spans="1:79" s="268" customFormat="1" ht="47.25">
      <c r="A594" s="269">
        <v>581</v>
      </c>
      <c r="B594" s="269" t="s">
        <v>862</v>
      </c>
      <c r="C594" s="269" t="s">
        <v>95</v>
      </c>
      <c r="D594" s="271" t="s">
        <v>863</v>
      </c>
      <c r="E594" s="272">
        <v>41058</v>
      </c>
      <c r="F594" s="238"/>
      <c r="G594" s="238"/>
      <c r="H594" s="272">
        <v>40909</v>
      </c>
      <c r="I594" s="272">
        <v>50405</v>
      </c>
      <c r="J594" s="269"/>
      <c r="K594" s="269" t="s">
        <v>2359</v>
      </c>
      <c r="L594" s="273"/>
      <c r="M594" s="238">
        <v>0.34</v>
      </c>
      <c r="N594" s="269" t="s">
        <v>2108</v>
      </c>
      <c r="O594" s="269" t="s">
        <v>82</v>
      </c>
      <c r="P594" s="269" t="s">
        <v>2109</v>
      </c>
      <c r="Q594" s="269"/>
      <c r="R594" s="294">
        <v>1010301303</v>
      </c>
      <c r="S594" s="238">
        <v>625</v>
      </c>
      <c r="T594" s="269" t="s">
        <v>266</v>
      </c>
      <c r="U594" s="269">
        <v>300</v>
      </c>
      <c r="V594" s="275">
        <v>300</v>
      </c>
      <c r="W594" s="269">
        <v>0</v>
      </c>
      <c r="X594" s="276">
        <v>34455</v>
      </c>
      <c r="Y594" s="293"/>
      <c r="Z594" s="277">
        <v>92404.03</v>
      </c>
      <c r="AA594" s="277"/>
      <c r="AB594" s="278">
        <v>92404.03</v>
      </c>
      <c r="AC594" s="278">
        <v>92404.03</v>
      </c>
      <c r="AD594" s="278">
        <v>0</v>
      </c>
      <c r="AE594" s="278">
        <v>0</v>
      </c>
      <c r="AF594" s="278">
        <v>308.01343333333335</v>
      </c>
      <c r="AG594" s="278">
        <v>308.01343333333335</v>
      </c>
      <c r="AH594" s="278">
        <v>0</v>
      </c>
      <c r="AI594" s="279">
        <v>308.01343333333335</v>
      </c>
      <c r="AJ594" s="277"/>
      <c r="AK594" s="280" t="e">
        <v>#REF!</v>
      </c>
      <c r="AL594" s="280" t="e">
        <v>#REF!</v>
      </c>
      <c r="AM594" s="281">
        <v>0</v>
      </c>
      <c r="AN594" s="281">
        <v>0</v>
      </c>
      <c r="AO594" s="281">
        <v>0</v>
      </c>
      <c r="AP594" s="282">
        <v>0</v>
      </c>
      <c r="AQ594" s="282">
        <v>0</v>
      </c>
      <c r="AR594" s="282">
        <v>0</v>
      </c>
      <c r="AS594" s="282">
        <v>0</v>
      </c>
      <c r="AT594" s="282">
        <v>0</v>
      </c>
      <c r="AU594" s="282">
        <v>0</v>
      </c>
      <c r="AV594" s="282">
        <v>0</v>
      </c>
      <c r="AW594" s="282">
        <v>0</v>
      </c>
      <c r="AX594" s="282">
        <v>0</v>
      </c>
      <c r="AY594" s="282">
        <v>0</v>
      </c>
      <c r="AZ594" s="282">
        <v>0</v>
      </c>
      <c r="BA594" s="282">
        <v>0</v>
      </c>
      <c r="BB594" s="281">
        <v>0</v>
      </c>
      <c r="BC594" s="281">
        <v>0</v>
      </c>
      <c r="BD594" s="283"/>
      <c r="BE594" s="284">
        <v>0.02</v>
      </c>
      <c r="BF594" s="280">
        <v>0</v>
      </c>
      <c r="BG594" s="285"/>
      <c r="BH594" s="286"/>
      <c r="BI594" s="285"/>
      <c r="BJ594" s="280">
        <v>0</v>
      </c>
      <c r="BK594" s="280">
        <v>0</v>
      </c>
      <c r="BL594" s="283"/>
      <c r="BM594" s="287">
        <v>0</v>
      </c>
      <c r="BN594" s="280">
        <v>0</v>
      </c>
      <c r="BO594" s="280">
        <v>0</v>
      </c>
      <c r="BP594" s="280" t="e">
        <v>#REF!</v>
      </c>
      <c r="BQ594" s="288" t="e">
        <v>#REF!</v>
      </c>
      <c r="BR594" s="289"/>
      <c r="BS594" s="290" t="e">
        <v>#REF!</v>
      </c>
      <c r="BU594" s="291"/>
      <c r="BV594" s="291">
        <v>0</v>
      </c>
      <c r="BW594" s="292">
        <v>0</v>
      </c>
      <c r="BX594" s="238" t="s">
        <v>857</v>
      </c>
      <c r="BY594" s="435">
        <f t="shared" si="18"/>
        <v>1</v>
      </c>
      <c r="BZ594" s="435">
        <v>1</v>
      </c>
      <c r="CA594" s="436">
        <f t="shared" si="19"/>
        <v>0</v>
      </c>
    </row>
    <row r="595" spans="1:79" s="268" customFormat="1" ht="47.25">
      <c r="A595" s="269">
        <v>582</v>
      </c>
      <c r="B595" s="269" t="s">
        <v>862</v>
      </c>
      <c r="C595" s="269" t="s">
        <v>95</v>
      </c>
      <c r="D595" s="271" t="s">
        <v>863</v>
      </c>
      <c r="E595" s="272">
        <v>41058</v>
      </c>
      <c r="F595" s="238"/>
      <c r="G595" s="238"/>
      <c r="H595" s="272">
        <v>40909</v>
      </c>
      <c r="I595" s="272">
        <v>50405</v>
      </c>
      <c r="J595" s="269"/>
      <c r="K595" s="269" t="s">
        <v>2358</v>
      </c>
      <c r="L595" s="273"/>
      <c r="M595" s="238">
        <v>0.312</v>
      </c>
      <c r="N595" s="269" t="s">
        <v>2227</v>
      </c>
      <c r="O595" s="269" t="s">
        <v>82</v>
      </c>
      <c r="P595" s="269" t="s">
        <v>2228</v>
      </c>
      <c r="Q595" s="269"/>
      <c r="R595" s="294">
        <v>1010301304</v>
      </c>
      <c r="S595" s="238">
        <v>626</v>
      </c>
      <c r="T595" s="269" t="s">
        <v>266</v>
      </c>
      <c r="U595" s="269">
        <v>300</v>
      </c>
      <c r="V595" s="275">
        <v>300</v>
      </c>
      <c r="W595" s="269">
        <v>0</v>
      </c>
      <c r="X595" s="276">
        <v>31837</v>
      </c>
      <c r="Y595" s="293"/>
      <c r="Z595" s="277">
        <v>84487.47</v>
      </c>
      <c r="AA595" s="277"/>
      <c r="AB595" s="278">
        <v>84487.47</v>
      </c>
      <c r="AC595" s="278">
        <v>84487.47</v>
      </c>
      <c r="AD595" s="278">
        <v>0</v>
      </c>
      <c r="AE595" s="278">
        <v>0</v>
      </c>
      <c r="AF595" s="278">
        <v>281.62490000000003</v>
      </c>
      <c r="AG595" s="278">
        <v>281.62490000000003</v>
      </c>
      <c r="AH595" s="278">
        <v>0</v>
      </c>
      <c r="AI595" s="279">
        <v>281.62490000000003</v>
      </c>
      <c r="AJ595" s="277"/>
      <c r="AK595" s="280" t="e">
        <v>#REF!</v>
      </c>
      <c r="AL595" s="280" t="e">
        <v>#REF!</v>
      </c>
      <c r="AM595" s="281">
        <v>0</v>
      </c>
      <c r="AN595" s="281">
        <v>0</v>
      </c>
      <c r="AO595" s="281">
        <v>0</v>
      </c>
      <c r="AP595" s="282">
        <v>0</v>
      </c>
      <c r="AQ595" s="282">
        <v>0</v>
      </c>
      <c r="AR595" s="282">
        <v>0</v>
      </c>
      <c r="AS595" s="282">
        <v>0</v>
      </c>
      <c r="AT595" s="282">
        <v>0</v>
      </c>
      <c r="AU595" s="282">
        <v>0</v>
      </c>
      <c r="AV595" s="282">
        <v>0</v>
      </c>
      <c r="AW595" s="282">
        <v>0</v>
      </c>
      <c r="AX595" s="282">
        <v>0</v>
      </c>
      <c r="AY595" s="282">
        <v>0</v>
      </c>
      <c r="AZ595" s="282">
        <v>0</v>
      </c>
      <c r="BA595" s="282">
        <v>0</v>
      </c>
      <c r="BB595" s="281">
        <v>0</v>
      </c>
      <c r="BC595" s="281">
        <v>0</v>
      </c>
      <c r="BD595" s="283"/>
      <c r="BE595" s="284">
        <v>0.02</v>
      </c>
      <c r="BF595" s="280">
        <v>0</v>
      </c>
      <c r="BG595" s="285"/>
      <c r="BH595" s="286"/>
      <c r="BI595" s="285"/>
      <c r="BJ595" s="280">
        <v>0</v>
      </c>
      <c r="BK595" s="280">
        <v>0</v>
      </c>
      <c r="BL595" s="283"/>
      <c r="BM595" s="287">
        <v>0</v>
      </c>
      <c r="BN595" s="280">
        <v>0</v>
      </c>
      <c r="BO595" s="280">
        <v>0</v>
      </c>
      <c r="BP595" s="280" t="e">
        <v>#REF!</v>
      </c>
      <c r="BQ595" s="288" t="e">
        <v>#REF!</v>
      </c>
      <c r="BR595" s="289"/>
      <c r="BS595" s="290" t="e">
        <v>#REF!</v>
      </c>
      <c r="BU595" s="291"/>
      <c r="BV595" s="291">
        <v>0</v>
      </c>
      <c r="BW595" s="292">
        <v>0</v>
      </c>
      <c r="BX595" s="238" t="s">
        <v>857</v>
      </c>
      <c r="BY595" s="435">
        <f t="shared" si="18"/>
        <v>1</v>
      </c>
      <c r="BZ595" s="435">
        <v>1</v>
      </c>
      <c r="CA595" s="436">
        <f t="shared" si="19"/>
        <v>0</v>
      </c>
    </row>
    <row r="596" spans="1:79" s="268" customFormat="1" ht="47.25">
      <c r="A596" s="269">
        <v>583</v>
      </c>
      <c r="B596" s="269" t="s">
        <v>862</v>
      </c>
      <c r="C596" s="269" t="s">
        <v>95</v>
      </c>
      <c r="D596" s="271" t="s">
        <v>863</v>
      </c>
      <c r="E596" s="272">
        <v>41058</v>
      </c>
      <c r="F596" s="238"/>
      <c r="G596" s="238"/>
      <c r="H596" s="272">
        <v>40909</v>
      </c>
      <c r="I596" s="272">
        <v>50405</v>
      </c>
      <c r="J596" s="269"/>
      <c r="K596" s="269" t="s">
        <v>2360</v>
      </c>
      <c r="L596" s="273"/>
      <c r="M596" s="238">
        <v>0.69099999999999995</v>
      </c>
      <c r="N596" s="269" t="s">
        <v>2163</v>
      </c>
      <c r="O596" s="269" t="s">
        <v>82</v>
      </c>
      <c r="P596" s="269" t="s">
        <v>2164</v>
      </c>
      <c r="Q596" s="269"/>
      <c r="R596" s="294">
        <v>1010301305</v>
      </c>
      <c r="S596" s="238">
        <v>627</v>
      </c>
      <c r="T596" s="269" t="s">
        <v>266</v>
      </c>
      <c r="U596" s="269">
        <v>300</v>
      </c>
      <c r="V596" s="275">
        <v>300</v>
      </c>
      <c r="W596" s="269">
        <v>0</v>
      </c>
      <c r="X596" s="276">
        <v>28764</v>
      </c>
      <c r="Y596" s="293"/>
      <c r="Z596" s="277">
        <v>38011.86</v>
      </c>
      <c r="AA596" s="277"/>
      <c r="AB596" s="278">
        <v>38011.86</v>
      </c>
      <c r="AC596" s="278">
        <v>38011.86</v>
      </c>
      <c r="AD596" s="278">
        <v>0</v>
      </c>
      <c r="AE596" s="278">
        <v>0</v>
      </c>
      <c r="AF596" s="278">
        <v>126.7062</v>
      </c>
      <c r="AG596" s="278">
        <v>126.7062</v>
      </c>
      <c r="AH596" s="278">
        <v>0</v>
      </c>
      <c r="AI596" s="279">
        <v>126.7062</v>
      </c>
      <c r="AJ596" s="277"/>
      <c r="AK596" s="280" t="e">
        <v>#REF!</v>
      </c>
      <c r="AL596" s="280" t="e">
        <v>#REF!</v>
      </c>
      <c r="AM596" s="281">
        <v>0</v>
      </c>
      <c r="AN596" s="281">
        <v>0</v>
      </c>
      <c r="AO596" s="281">
        <v>0</v>
      </c>
      <c r="AP596" s="282">
        <v>0</v>
      </c>
      <c r="AQ596" s="282">
        <v>0</v>
      </c>
      <c r="AR596" s="282">
        <v>0</v>
      </c>
      <c r="AS596" s="282">
        <v>0</v>
      </c>
      <c r="AT596" s="282">
        <v>0</v>
      </c>
      <c r="AU596" s="282">
        <v>0</v>
      </c>
      <c r="AV596" s="282">
        <v>0</v>
      </c>
      <c r="AW596" s="282">
        <v>0</v>
      </c>
      <c r="AX596" s="282">
        <v>0</v>
      </c>
      <c r="AY596" s="282">
        <v>0</v>
      </c>
      <c r="AZ596" s="282">
        <v>0</v>
      </c>
      <c r="BA596" s="282">
        <v>0</v>
      </c>
      <c r="BB596" s="281">
        <v>0</v>
      </c>
      <c r="BC596" s="281">
        <v>0</v>
      </c>
      <c r="BD596" s="283"/>
      <c r="BE596" s="284">
        <v>0.02</v>
      </c>
      <c r="BF596" s="280">
        <v>0</v>
      </c>
      <c r="BG596" s="285"/>
      <c r="BH596" s="286"/>
      <c r="BI596" s="285"/>
      <c r="BJ596" s="280">
        <v>0</v>
      </c>
      <c r="BK596" s="280">
        <v>0</v>
      </c>
      <c r="BL596" s="283"/>
      <c r="BM596" s="287">
        <v>0</v>
      </c>
      <c r="BN596" s="280">
        <v>0</v>
      </c>
      <c r="BO596" s="280">
        <v>0</v>
      </c>
      <c r="BP596" s="280" t="e">
        <v>#REF!</v>
      </c>
      <c r="BQ596" s="288" t="e">
        <v>#REF!</v>
      </c>
      <c r="BR596" s="289"/>
      <c r="BS596" s="290" t="e">
        <v>#REF!</v>
      </c>
      <c r="BU596" s="291"/>
      <c r="BV596" s="291">
        <v>0</v>
      </c>
      <c r="BW596" s="292">
        <v>0</v>
      </c>
      <c r="BX596" s="238" t="s">
        <v>857</v>
      </c>
      <c r="BY596" s="435">
        <f t="shared" si="18"/>
        <v>1</v>
      </c>
      <c r="BZ596" s="435">
        <v>1</v>
      </c>
      <c r="CA596" s="436">
        <f t="shared" si="19"/>
        <v>0</v>
      </c>
    </row>
    <row r="597" spans="1:79" s="268" customFormat="1" ht="47.25">
      <c r="A597" s="269">
        <v>584</v>
      </c>
      <c r="B597" s="269" t="s">
        <v>862</v>
      </c>
      <c r="C597" s="269" t="s">
        <v>95</v>
      </c>
      <c r="D597" s="271" t="s">
        <v>863</v>
      </c>
      <c r="E597" s="272">
        <v>41058</v>
      </c>
      <c r="F597" s="238"/>
      <c r="G597" s="238"/>
      <c r="H597" s="272">
        <v>40909</v>
      </c>
      <c r="I597" s="272">
        <v>50405</v>
      </c>
      <c r="J597" s="269"/>
      <c r="K597" s="269" t="s">
        <v>2361</v>
      </c>
      <c r="L597" s="273"/>
      <c r="M597" s="238">
        <v>0.69299999999999995</v>
      </c>
      <c r="N597" s="269" t="s">
        <v>2252</v>
      </c>
      <c r="O597" s="269" t="s">
        <v>82</v>
      </c>
      <c r="P597" s="269" t="s">
        <v>2253</v>
      </c>
      <c r="Q597" s="269"/>
      <c r="R597" s="294">
        <v>1010301306</v>
      </c>
      <c r="S597" s="238">
        <v>628</v>
      </c>
      <c r="T597" s="269" t="s">
        <v>266</v>
      </c>
      <c r="U597" s="269">
        <v>300</v>
      </c>
      <c r="V597" s="275">
        <v>300</v>
      </c>
      <c r="W597" s="269">
        <v>0</v>
      </c>
      <c r="X597" s="276">
        <v>30317</v>
      </c>
      <c r="Y597" s="293"/>
      <c r="Z597" s="277">
        <v>571684.09</v>
      </c>
      <c r="AA597" s="277"/>
      <c r="AB597" s="278">
        <v>571684.09</v>
      </c>
      <c r="AC597" s="278">
        <v>317093.0981</v>
      </c>
      <c r="AD597" s="278">
        <v>254590.99189999996</v>
      </c>
      <c r="AE597" s="278">
        <v>231723.62829999998</v>
      </c>
      <c r="AF597" s="278">
        <v>1905.6136333333332</v>
      </c>
      <c r="AG597" s="278">
        <v>1905.6136333333332</v>
      </c>
      <c r="AH597" s="278">
        <v>0</v>
      </c>
      <c r="AI597" s="279">
        <v>1905.6136333333332</v>
      </c>
      <c r="AJ597" s="277"/>
      <c r="AK597" s="280" t="e">
        <v>#REF!</v>
      </c>
      <c r="AL597" s="280" t="e">
        <v>#REF!</v>
      </c>
      <c r="AM597" s="281">
        <v>22867.363599999997</v>
      </c>
      <c r="AN597" s="281">
        <v>22867.363599999997</v>
      </c>
      <c r="AO597" s="281">
        <v>254590.99189999996</v>
      </c>
      <c r="AP597" s="282">
        <v>252685.37826666664</v>
      </c>
      <c r="AQ597" s="282">
        <v>250779.76463333331</v>
      </c>
      <c r="AR597" s="282">
        <v>248874.15099999998</v>
      </c>
      <c r="AS597" s="282">
        <v>246968.53736666666</v>
      </c>
      <c r="AT597" s="282">
        <v>245062.92373333333</v>
      </c>
      <c r="AU597" s="282">
        <v>243157.3101</v>
      </c>
      <c r="AV597" s="282">
        <v>241251.69646666668</v>
      </c>
      <c r="AW597" s="282">
        <v>239346.08283333335</v>
      </c>
      <c r="AX597" s="282">
        <v>237440.46920000002</v>
      </c>
      <c r="AY597" s="282">
        <v>235534.85556666669</v>
      </c>
      <c r="AZ597" s="282">
        <v>233629.24193333337</v>
      </c>
      <c r="BA597" s="282">
        <v>231723.62830000004</v>
      </c>
      <c r="BB597" s="281">
        <v>243157.31010000003</v>
      </c>
      <c r="BC597" s="281">
        <v>243157.31009999997</v>
      </c>
      <c r="BD597" s="283"/>
      <c r="BE597" s="284">
        <v>0.02</v>
      </c>
      <c r="BF597" s="280">
        <v>0</v>
      </c>
      <c r="BG597" s="285"/>
      <c r="BH597" s="286"/>
      <c r="BI597" s="285"/>
      <c r="BJ597" s="280">
        <v>0</v>
      </c>
      <c r="BK597" s="280">
        <v>0</v>
      </c>
      <c r="BL597" s="283"/>
      <c r="BM597" s="287">
        <v>0</v>
      </c>
      <c r="BN597" s="280">
        <v>0</v>
      </c>
      <c r="BO597" s="280">
        <v>0</v>
      </c>
      <c r="BP597" s="280" t="e">
        <v>#REF!</v>
      </c>
      <c r="BQ597" s="288" t="e">
        <v>#REF!</v>
      </c>
      <c r="BR597" s="289"/>
      <c r="BS597" s="290" t="e">
        <v>#REF!</v>
      </c>
      <c r="BU597" s="291">
        <v>22867.32</v>
      </c>
      <c r="BV597" s="291">
        <v>-4.3599999997240957E-2</v>
      </c>
      <c r="BW597" s="292">
        <v>0</v>
      </c>
      <c r="BX597" s="238" t="s">
        <v>857</v>
      </c>
      <c r="BY597" s="435">
        <f t="shared" si="18"/>
        <v>0.55466489910537831</v>
      </c>
      <c r="BZ597" s="435">
        <v>0.59466489910537834</v>
      </c>
      <c r="CA597" s="436">
        <f t="shared" si="19"/>
        <v>4.0000000000000036E-2</v>
      </c>
    </row>
    <row r="598" spans="1:79" s="268" customFormat="1" ht="47.25">
      <c r="A598" s="269">
        <v>585</v>
      </c>
      <c r="B598" s="269" t="s">
        <v>862</v>
      </c>
      <c r="C598" s="269" t="s">
        <v>95</v>
      </c>
      <c r="D598" s="271" t="s">
        <v>863</v>
      </c>
      <c r="E598" s="272">
        <v>41058</v>
      </c>
      <c r="F598" s="238"/>
      <c r="G598" s="238"/>
      <c r="H598" s="272">
        <v>40909</v>
      </c>
      <c r="I598" s="272">
        <v>50405</v>
      </c>
      <c r="J598" s="269"/>
      <c r="K598" s="269" t="s">
        <v>2362</v>
      </c>
      <c r="L598" s="273"/>
      <c r="M598" s="238">
        <v>0.61</v>
      </c>
      <c r="N598" s="269" t="s">
        <v>2352</v>
      </c>
      <c r="O598" s="269" t="s">
        <v>82</v>
      </c>
      <c r="P598" s="269" t="s">
        <v>2353</v>
      </c>
      <c r="Q598" s="269"/>
      <c r="R598" s="294">
        <v>1010301307</v>
      </c>
      <c r="S598" s="238">
        <v>629</v>
      </c>
      <c r="T598" s="269" t="s">
        <v>131</v>
      </c>
      <c r="U598" s="269">
        <v>361</v>
      </c>
      <c r="V598" s="275">
        <v>361</v>
      </c>
      <c r="W598" s="269">
        <v>0</v>
      </c>
      <c r="X598" s="276">
        <v>31747</v>
      </c>
      <c r="Y598" s="293"/>
      <c r="Z598" s="277">
        <v>247363.92</v>
      </c>
      <c r="AA598" s="277"/>
      <c r="AB598" s="278">
        <v>247363.92</v>
      </c>
      <c r="AC598" s="278">
        <v>175370.72260387815</v>
      </c>
      <c r="AD598" s="278">
        <v>71993.197396121861</v>
      </c>
      <c r="AE598" s="278">
        <v>63770.574016620478</v>
      </c>
      <c r="AF598" s="278">
        <v>685.21861495844882</v>
      </c>
      <c r="AG598" s="278">
        <v>685.21861495844882</v>
      </c>
      <c r="AH598" s="278">
        <v>0</v>
      </c>
      <c r="AI598" s="279">
        <v>685.21861495844882</v>
      </c>
      <c r="AJ598" s="277"/>
      <c r="AK598" s="280" t="e">
        <v>#REF!</v>
      </c>
      <c r="AL598" s="280" t="e">
        <v>#REF!</v>
      </c>
      <c r="AM598" s="281">
        <v>8222.6233795013868</v>
      </c>
      <c r="AN598" s="281">
        <v>8222.6233795013868</v>
      </c>
      <c r="AO598" s="281">
        <v>71993.197396121861</v>
      </c>
      <c r="AP598" s="282">
        <v>71307.978781163416</v>
      </c>
      <c r="AQ598" s="282">
        <v>70622.760166204971</v>
      </c>
      <c r="AR598" s="282">
        <v>69937.541551246526</v>
      </c>
      <c r="AS598" s="282">
        <v>69252.322936288081</v>
      </c>
      <c r="AT598" s="282">
        <v>68567.104321329636</v>
      </c>
      <c r="AU598" s="282">
        <v>67881.885706371191</v>
      </c>
      <c r="AV598" s="282">
        <v>67196.667091412746</v>
      </c>
      <c r="AW598" s="282">
        <v>66511.448476454301</v>
      </c>
      <c r="AX598" s="282">
        <v>65826.229861495856</v>
      </c>
      <c r="AY598" s="282">
        <v>65141.011246537404</v>
      </c>
      <c r="AZ598" s="282">
        <v>64455.792631578952</v>
      </c>
      <c r="BA598" s="282">
        <v>63770.5740166205</v>
      </c>
      <c r="BB598" s="281">
        <v>67881.885706371191</v>
      </c>
      <c r="BC598" s="281">
        <v>67881.885706371162</v>
      </c>
      <c r="BD598" s="283"/>
      <c r="BE598" s="284">
        <v>0.02</v>
      </c>
      <c r="BF598" s="280">
        <v>0</v>
      </c>
      <c r="BG598" s="285"/>
      <c r="BH598" s="286"/>
      <c r="BI598" s="285"/>
      <c r="BJ598" s="280">
        <v>0</v>
      </c>
      <c r="BK598" s="280">
        <v>0</v>
      </c>
      <c r="BL598" s="283"/>
      <c r="BM598" s="287">
        <v>0</v>
      </c>
      <c r="BN598" s="280">
        <v>0</v>
      </c>
      <c r="BO598" s="280">
        <v>0</v>
      </c>
      <c r="BP598" s="280" t="e">
        <v>#REF!</v>
      </c>
      <c r="BQ598" s="288" t="e">
        <v>#REF!</v>
      </c>
      <c r="BR598" s="289"/>
      <c r="BS598" s="290" t="e">
        <v>#REF!</v>
      </c>
      <c r="BU598" s="291">
        <v>8222.64</v>
      </c>
      <c r="BV598" s="291">
        <v>1.662049861261039E-2</v>
      </c>
      <c r="BW598" s="292">
        <v>0</v>
      </c>
      <c r="BX598" s="238" t="s">
        <v>857</v>
      </c>
      <c r="BY598" s="435">
        <f t="shared" si="18"/>
        <v>0.70895837438167275</v>
      </c>
      <c r="BZ598" s="435">
        <v>0.74219937161158966</v>
      </c>
      <c r="CA598" s="436">
        <f t="shared" si="19"/>
        <v>3.3240997229916913E-2</v>
      </c>
    </row>
    <row r="599" spans="1:79" s="268" customFormat="1" ht="47.25">
      <c r="A599" s="269">
        <v>586</v>
      </c>
      <c r="B599" s="269" t="s">
        <v>862</v>
      </c>
      <c r="C599" s="269" t="s">
        <v>95</v>
      </c>
      <c r="D599" s="271" t="s">
        <v>863</v>
      </c>
      <c r="E599" s="272">
        <v>41058</v>
      </c>
      <c r="F599" s="238"/>
      <c r="G599" s="238"/>
      <c r="H599" s="272">
        <v>40909</v>
      </c>
      <c r="I599" s="272">
        <v>50405</v>
      </c>
      <c r="J599" s="269"/>
      <c r="K599" s="269" t="s">
        <v>2363</v>
      </c>
      <c r="L599" s="273"/>
      <c r="M599" s="238">
        <v>0.4</v>
      </c>
      <c r="N599" s="269" t="s">
        <v>2033</v>
      </c>
      <c r="O599" s="269" t="s">
        <v>82</v>
      </c>
      <c r="P599" s="269" t="s">
        <v>2034</v>
      </c>
      <c r="Q599" s="269"/>
      <c r="R599" s="294">
        <v>1010301308</v>
      </c>
      <c r="S599" s="238">
        <v>630</v>
      </c>
      <c r="T599" s="269" t="s">
        <v>87</v>
      </c>
      <c r="U599" s="269">
        <v>240</v>
      </c>
      <c r="V599" s="275">
        <v>240</v>
      </c>
      <c r="W599" s="269">
        <v>0</v>
      </c>
      <c r="X599" s="276">
        <v>32478</v>
      </c>
      <c r="Y599" s="293"/>
      <c r="Z599" s="277">
        <v>90533</v>
      </c>
      <c r="AA599" s="277"/>
      <c r="AB599" s="278">
        <v>90533</v>
      </c>
      <c r="AC599" s="278">
        <v>90533</v>
      </c>
      <c r="AD599" s="278">
        <v>0</v>
      </c>
      <c r="AE599" s="278">
        <v>0</v>
      </c>
      <c r="AF599" s="278">
        <v>377.22083333333336</v>
      </c>
      <c r="AG599" s="278">
        <v>377.22083333333336</v>
      </c>
      <c r="AH599" s="278">
        <v>0</v>
      </c>
      <c r="AI599" s="279">
        <v>377.22083333333336</v>
      </c>
      <c r="AJ599" s="277"/>
      <c r="AK599" s="280" t="e">
        <v>#REF!</v>
      </c>
      <c r="AL599" s="280" t="e">
        <v>#REF!</v>
      </c>
      <c r="AM599" s="281">
        <v>0</v>
      </c>
      <c r="AN599" s="281">
        <v>0</v>
      </c>
      <c r="AO599" s="281">
        <v>0</v>
      </c>
      <c r="AP599" s="282">
        <v>0</v>
      </c>
      <c r="AQ599" s="282">
        <v>0</v>
      </c>
      <c r="AR599" s="282">
        <v>0</v>
      </c>
      <c r="AS599" s="282">
        <v>0</v>
      </c>
      <c r="AT599" s="282">
        <v>0</v>
      </c>
      <c r="AU599" s="282">
        <v>0</v>
      </c>
      <c r="AV599" s="282">
        <v>0</v>
      </c>
      <c r="AW599" s="282">
        <v>0</v>
      </c>
      <c r="AX599" s="282">
        <v>0</v>
      </c>
      <c r="AY599" s="282">
        <v>0</v>
      </c>
      <c r="AZ599" s="282">
        <v>0</v>
      </c>
      <c r="BA599" s="282">
        <v>0</v>
      </c>
      <c r="BB599" s="281">
        <v>0</v>
      </c>
      <c r="BC599" s="281">
        <v>0</v>
      </c>
      <c r="BD599" s="283"/>
      <c r="BE599" s="284">
        <v>0.02</v>
      </c>
      <c r="BF599" s="280">
        <v>0</v>
      </c>
      <c r="BG599" s="285"/>
      <c r="BH599" s="286"/>
      <c r="BI599" s="285"/>
      <c r="BJ599" s="280">
        <v>0</v>
      </c>
      <c r="BK599" s="280">
        <v>0</v>
      </c>
      <c r="BL599" s="283"/>
      <c r="BM599" s="287">
        <v>0</v>
      </c>
      <c r="BN599" s="280">
        <v>0</v>
      </c>
      <c r="BO599" s="280">
        <v>0</v>
      </c>
      <c r="BP599" s="280" t="e">
        <v>#REF!</v>
      </c>
      <c r="BQ599" s="288" t="e">
        <v>#REF!</v>
      </c>
      <c r="BR599" s="289"/>
      <c r="BS599" s="290" t="e">
        <v>#REF!</v>
      </c>
      <c r="BU599" s="291"/>
      <c r="BV599" s="291">
        <v>0</v>
      </c>
      <c r="BW599" s="292">
        <v>0</v>
      </c>
      <c r="BX599" s="238" t="s">
        <v>857</v>
      </c>
      <c r="BY599" s="435">
        <f t="shared" si="18"/>
        <v>1</v>
      </c>
      <c r="BZ599" s="435">
        <v>1</v>
      </c>
      <c r="CA599" s="436">
        <f t="shared" si="19"/>
        <v>0</v>
      </c>
    </row>
    <row r="600" spans="1:79" s="268" customFormat="1" ht="47.25">
      <c r="A600" s="269">
        <v>587</v>
      </c>
      <c r="B600" s="269" t="s">
        <v>862</v>
      </c>
      <c r="C600" s="269" t="s">
        <v>95</v>
      </c>
      <c r="D600" s="271" t="s">
        <v>863</v>
      </c>
      <c r="E600" s="272">
        <v>41058</v>
      </c>
      <c r="F600" s="238"/>
      <c r="G600" s="238"/>
      <c r="H600" s="272">
        <v>40909</v>
      </c>
      <c r="I600" s="272">
        <v>50405</v>
      </c>
      <c r="J600" s="269"/>
      <c r="K600" s="269" t="s">
        <v>2364</v>
      </c>
      <c r="L600" s="273"/>
      <c r="M600" s="238">
        <v>0.35</v>
      </c>
      <c r="N600" s="269" t="s">
        <v>2365</v>
      </c>
      <c r="O600" s="269" t="s">
        <v>82</v>
      </c>
      <c r="P600" s="269" t="s">
        <v>2034</v>
      </c>
      <c r="Q600" s="269"/>
      <c r="R600" s="294">
        <v>1010301309</v>
      </c>
      <c r="S600" s="238">
        <v>631</v>
      </c>
      <c r="T600" s="269" t="s">
        <v>87</v>
      </c>
      <c r="U600" s="269">
        <v>240</v>
      </c>
      <c r="V600" s="275">
        <v>240</v>
      </c>
      <c r="W600" s="269">
        <v>0</v>
      </c>
      <c r="X600" s="276">
        <v>32203</v>
      </c>
      <c r="Y600" s="293"/>
      <c r="Z600" s="277">
        <v>132088.34</v>
      </c>
      <c r="AA600" s="277"/>
      <c r="AB600" s="278">
        <v>132088.34</v>
      </c>
      <c r="AC600" s="278">
        <v>132088.34</v>
      </c>
      <c r="AD600" s="278">
        <v>0</v>
      </c>
      <c r="AE600" s="278">
        <v>0</v>
      </c>
      <c r="AF600" s="278">
        <v>550.36808333333329</v>
      </c>
      <c r="AG600" s="278">
        <v>550.36808333333329</v>
      </c>
      <c r="AH600" s="278">
        <v>0</v>
      </c>
      <c r="AI600" s="279">
        <v>550.36808333333329</v>
      </c>
      <c r="AJ600" s="277"/>
      <c r="AK600" s="280" t="e">
        <v>#REF!</v>
      </c>
      <c r="AL600" s="280" t="e">
        <v>#REF!</v>
      </c>
      <c r="AM600" s="281">
        <v>0</v>
      </c>
      <c r="AN600" s="281">
        <v>0</v>
      </c>
      <c r="AO600" s="281">
        <v>0</v>
      </c>
      <c r="AP600" s="282">
        <v>0</v>
      </c>
      <c r="AQ600" s="282">
        <v>0</v>
      </c>
      <c r="AR600" s="282">
        <v>0</v>
      </c>
      <c r="AS600" s="282">
        <v>0</v>
      </c>
      <c r="AT600" s="282">
        <v>0</v>
      </c>
      <c r="AU600" s="282">
        <v>0</v>
      </c>
      <c r="AV600" s="282">
        <v>0</v>
      </c>
      <c r="AW600" s="282">
        <v>0</v>
      </c>
      <c r="AX600" s="282">
        <v>0</v>
      </c>
      <c r="AY600" s="282">
        <v>0</v>
      </c>
      <c r="AZ600" s="282">
        <v>0</v>
      </c>
      <c r="BA600" s="282">
        <v>0</v>
      </c>
      <c r="BB600" s="281">
        <v>0</v>
      </c>
      <c r="BC600" s="281">
        <v>0</v>
      </c>
      <c r="BD600" s="283"/>
      <c r="BE600" s="284">
        <v>0.02</v>
      </c>
      <c r="BF600" s="280">
        <v>0</v>
      </c>
      <c r="BG600" s="285"/>
      <c r="BH600" s="286"/>
      <c r="BI600" s="285"/>
      <c r="BJ600" s="280">
        <v>0</v>
      </c>
      <c r="BK600" s="280">
        <v>0</v>
      </c>
      <c r="BL600" s="283"/>
      <c r="BM600" s="287">
        <v>0</v>
      </c>
      <c r="BN600" s="280">
        <v>0</v>
      </c>
      <c r="BO600" s="280">
        <v>0</v>
      </c>
      <c r="BP600" s="280" t="e">
        <v>#REF!</v>
      </c>
      <c r="BQ600" s="288" t="e">
        <v>#REF!</v>
      </c>
      <c r="BR600" s="289"/>
      <c r="BS600" s="290" t="e">
        <v>#REF!</v>
      </c>
      <c r="BU600" s="291"/>
      <c r="BV600" s="291">
        <v>0</v>
      </c>
      <c r="BW600" s="292">
        <v>0</v>
      </c>
      <c r="BX600" s="238" t="s">
        <v>857</v>
      </c>
      <c r="BY600" s="435">
        <f t="shared" si="18"/>
        <v>1</v>
      </c>
      <c r="BZ600" s="435">
        <v>1</v>
      </c>
      <c r="CA600" s="436">
        <f t="shared" si="19"/>
        <v>0</v>
      </c>
    </row>
    <row r="601" spans="1:79" s="268" customFormat="1" ht="47.25">
      <c r="A601" s="269">
        <v>588</v>
      </c>
      <c r="B601" s="269" t="s">
        <v>862</v>
      </c>
      <c r="C601" s="269" t="s">
        <v>95</v>
      </c>
      <c r="D601" s="271" t="s">
        <v>863</v>
      </c>
      <c r="E601" s="272">
        <v>41058</v>
      </c>
      <c r="F601" s="238"/>
      <c r="G601" s="238"/>
      <c r="H601" s="272">
        <v>40909</v>
      </c>
      <c r="I601" s="272">
        <v>50405</v>
      </c>
      <c r="J601" s="269"/>
      <c r="K601" s="269" t="s">
        <v>2366</v>
      </c>
      <c r="L601" s="273"/>
      <c r="M601" s="238">
        <v>0.35799999999999998</v>
      </c>
      <c r="N601" s="269" t="s">
        <v>1854</v>
      </c>
      <c r="O601" s="269" t="s">
        <v>82</v>
      </c>
      <c r="P601" s="269" t="s">
        <v>1855</v>
      </c>
      <c r="Q601" s="269"/>
      <c r="R601" s="294">
        <v>1010301310</v>
      </c>
      <c r="S601" s="238">
        <v>632</v>
      </c>
      <c r="T601" s="269" t="s">
        <v>266</v>
      </c>
      <c r="U601" s="269">
        <v>300</v>
      </c>
      <c r="V601" s="275">
        <v>300</v>
      </c>
      <c r="W601" s="269">
        <v>0</v>
      </c>
      <c r="X601" s="276">
        <v>28764</v>
      </c>
      <c r="Y601" s="293"/>
      <c r="Z601" s="277">
        <v>57728.25</v>
      </c>
      <c r="AA601" s="277"/>
      <c r="AB601" s="278">
        <v>57728.25</v>
      </c>
      <c r="AC601" s="278">
        <v>57728.25</v>
      </c>
      <c r="AD601" s="278">
        <v>0</v>
      </c>
      <c r="AE601" s="278">
        <v>0</v>
      </c>
      <c r="AF601" s="278">
        <v>192.42750000000001</v>
      </c>
      <c r="AG601" s="278">
        <v>192.42750000000001</v>
      </c>
      <c r="AH601" s="278">
        <v>0</v>
      </c>
      <c r="AI601" s="279">
        <v>192.42750000000001</v>
      </c>
      <c r="AJ601" s="277"/>
      <c r="AK601" s="280" t="e">
        <v>#REF!</v>
      </c>
      <c r="AL601" s="280" t="e">
        <v>#REF!</v>
      </c>
      <c r="AM601" s="281">
        <v>0</v>
      </c>
      <c r="AN601" s="281">
        <v>0</v>
      </c>
      <c r="AO601" s="281">
        <v>0</v>
      </c>
      <c r="AP601" s="282">
        <v>0</v>
      </c>
      <c r="AQ601" s="282">
        <v>0</v>
      </c>
      <c r="AR601" s="282">
        <v>0</v>
      </c>
      <c r="AS601" s="282">
        <v>0</v>
      </c>
      <c r="AT601" s="282">
        <v>0</v>
      </c>
      <c r="AU601" s="282">
        <v>0</v>
      </c>
      <c r="AV601" s="282">
        <v>0</v>
      </c>
      <c r="AW601" s="282">
        <v>0</v>
      </c>
      <c r="AX601" s="282">
        <v>0</v>
      </c>
      <c r="AY601" s="282">
        <v>0</v>
      </c>
      <c r="AZ601" s="282">
        <v>0</v>
      </c>
      <c r="BA601" s="282">
        <v>0</v>
      </c>
      <c r="BB601" s="281">
        <v>0</v>
      </c>
      <c r="BC601" s="281">
        <v>0</v>
      </c>
      <c r="BD601" s="283"/>
      <c r="BE601" s="284">
        <v>0.02</v>
      </c>
      <c r="BF601" s="280">
        <v>0</v>
      </c>
      <c r="BG601" s="285"/>
      <c r="BH601" s="286"/>
      <c r="BI601" s="285"/>
      <c r="BJ601" s="280">
        <v>0</v>
      </c>
      <c r="BK601" s="280">
        <v>0</v>
      </c>
      <c r="BL601" s="283"/>
      <c r="BM601" s="287">
        <v>0</v>
      </c>
      <c r="BN601" s="280">
        <v>0</v>
      </c>
      <c r="BO601" s="280">
        <v>0</v>
      </c>
      <c r="BP601" s="280" t="e">
        <v>#REF!</v>
      </c>
      <c r="BQ601" s="288" t="e">
        <v>#REF!</v>
      </c>
      <c r="BR601" s="289"/>
      <c r="BS601" s="290" t="e">
        <v>#REF!</v>
      </c>
      <c r="BU601" s="291"/>
      <c r="BV601" s="291">
        <v>0</v>
      </c>
      <c r="BW601" s="292">
        <v>0</v>
      </c>
      <c r="BX601" s="238" t="s">
        <v>857</v>
      </c>
      <c r="BY601" s="435">
        <f t="shared" si="18"/>
        <v>1</v>
      </c>
      <c r="BZ601" s="435">
        <v>1</v>
      </c>
      <c r="CA601" s="436">
        <f t="shared" si="19"/>
        <v>0</v>
      </c>
    </row>
    <row r="602" spans="1:79" s="268" customFormat="1" ht="31.5">
      <c r="A602" s="269">
        <v>589</v>
      </c>
      <c r="B602" s="269" t="s">
        <v>862</v>
      </c>
      <c r="C602" s="269" t="s">
        <v>95</v>
      </c>
      <c r="D602" s="271" t="s">
        <v>863</v>
      </c>
      <c r="E602" s="272">
        <v>41058</v>
      </c>
      <c r="F602" s="238"/>
      <c r="G602" s="238"/>
      <c r="H602" s="272">
        <v>40909</v>
      </c>
      <c r="I602" s="272">
        <v>50405</v>
      </c>
      <c r="J602" s="269"/>
      <c r="K602" s="269" t="s">
        <v>2367</v>
      </c>
      <c r="L602" s="273"/>
      <c r="M602" s="238">
        <v>1.2</v>
      </c>
      <c r="N602" s="269" t="s">
        <v>2368</v>
      </c>
      <c r="O602" s="269" t="s">
        <v>82</v>
      </c>
      <c r="P602" s="269" t="s">
        <v>2369</v>
      </c>
      <c r="Q602" s="269"/>
      <c r="R602" s="294">
        <v>1010301311</v>
      </c>
      <c r="S602" s="238">
        <v>633</v>
      </c>
      <c r="T602" s="269" t="s">
        <v>131</v>
      </c>
      <c r="U602" s="269">
        <v>600</v>
      </c>
      <c r="V602" s="275">
        <v>600</v>
      </c>
      <c r="W602" s="269">
        <v>0</v>
      </c>
      <c r="X602" s="276">
        <v>29921</v>
      </c>
      <c r="Y602" s="293"/>
      <c r="Z602" s="277">
        <v>140878.64000000001</v>
      </c>
      <c r="AA602" s="277"/>
      <c r="AB602" s="278">
        <v>140878.64000000001</v>
      </c>
      <c r="AC602" s="278">
        <v>140878.64000000001</v>
      </c>
      <c r="AD602" s="278">
        <v>0</v>
      </c>
      <c r="AE602" s="278">
        <v>0</v>
      </c>
      <c r="AF602" s="278">
        <v>234.79773333333335</v>
      </c>
      <c r="AG602" s="278">
        <v>234.79773333333335</v>
      </c>
      <c r="AH602" s="278">
        <v>0</v>
      </c>
      <c r="AI602" s="279">
        <v>234.79773333333335</v>
      </c>
      <c r="AJ602" s="277"/>
      <c r="AK602" s="280" t="e">
        <v>#REF!</v>
      </c>
      <c r="AL602" s="280" t="e">
        <v>#REF!</v>
      </c>
      <c r="AM602" s="281">
        <v>0</v>
      </c>
      <c r="AN602" s="281">
        <v>0</v>
      </c>
      <c r="AO602" s="281">
        <v>0</v>
      </c>
      <c r="AP602" s="282">
        <v>0</v>
      </c>
      <c r="AQ602" s="282">
        <v>0</v>
      </c>
      <c r="AR602" s="282">
        <v>0</v>
      </c>
      <c r="AS602" s="282">
        <v>0</v>
      </c>
      <c r="AT602" s="282">
        <v>0</v>
      </c>
      <c r="AU602" s="282">
        <v>0</v>
      </c>
      <c r="AV602" s="282">
        <v>0</v>
      </c>
      <c r="AW602" s="282">
        <v>0</v>
      </c>
      <c r="AX602" s="282">
        <v>0</v>
      </c>
      <c r="AY602" s="282">
        <v>0</v>
      </c>
      <c r="AZ602" s="282">
        <v>0</v>
      </c>
      <c r="BA602" s="282">
        <v>0</v>
      </c>
      <c r="BB602" s="281">
        <v>0</v>
      </c>
      <c r="BC602" s="281">
        <v>0</v>
      </c>
      <c r="BD602" s="283"/>
      <c r="BE602" s="284">
        <v>0.02</v>
      </c>
      <c r="BF602" s="280">
        <v>0</v>
      </c>
      <c r="BG602" s="285"/>
      <c r="BH602" s="286"/>
      <c r="BI602" s="285"/>
      <c r="BJ602" s="280">
        <v>0</v>
      </c>
      <c r="BK602" s="280">
        <v>0</v>
      </c>
      <c r="BL602" s="283"/>
      <c r="BM602" s="287">
        <v>0</v>
      </c>
      <c r="BN602" s="280">
        <v>0</v>
      </c>
      <c r="BO602" s="280">
        <v>0</v>
      </c>
      <c r="BP602" s="280" t="e">
        <v>#REF!</v>
      </c>
      <c r="BQ602" s="288" t="e">
        <v>#REF!</v>
      </c>
      <c r="BR602" s="289"/>
      <c r="BS602" s="290" t="e">
        <v>#REF!</v>
      </c>
      <c r="BU602" s="291"/>
      <c r="BV602" s="291">
        <v>0</v>
      </c>
      <c r="BW602" s="292">
        <v>0</v>
      </c>
      <c r="BX602" s="238" t="s">
        <v>857</v>
      </c>
      <c r="BY602" s="435">
        <f t="shared" si="18"/>
        <v>1</v>
      </c>
      <c r="BZ602" s="435">
        <v>1</v>
      </c>
      <c r="CA602" s="436">
        <f t="shared" si="19"/>
        <v>0</v>
      </c>
    </row>
    <row r="603" spans="1:79" s="268" customFormat="1" ht="47.25">
      <c r="A603" s="269">
        <v>590</v>
      </c>
      <c r="B603" s="269" t="s">
        <v>862</v>
      </c>
      <c r="C603" s="269" t="s">
        <v>95</v>
      </c>
      <c r="D603" s="271" t="s">
        <v>863</v>
      </c>
      <c r="E603" s="272">
        <v>41058</v>
      </c>
      <c r="F603" s="238"/>
      <c r="G603" s="238"/>
      <c r="H603" s="272">
        <v>40909</v>
      </c>
      <c r="I603" s="272">
        <v>50405</v>
      </c>
      <c r="J603" s="269"/>
      <c r="K603" s="269" t="s">
        <v>2370</v>
      </c>
      <c r="L603" s="273"/>
      <c r="M603" s="238">
        <v>1.58</v>
      </c>
      <c r="N603" s="269" t="s">
        <v>2371</v>
      </c>
      <c r="O603" s="269" t="s">
        <v>82</v>
      </c>
      <c r="P603" s="269" t="s">
        <v>2369</v>
      </c>
      <c r="Q603" s="269"/>
      <c r="R603" s="294">
        <v>1010301312</v>
      </c>
      <c r="S603" s="238">
        <v>634</v>
      </c>
      <c r="T603" s="269" t="s">
        <v>266</v>
      </c>
      <c r="U603" s="269">
        <v>300</v>
      </c>
      <c r="V603" s="275">
        <v>300</v>
      </c>
      <c r="W603" s="269">
        <v>0</v>
      </c>
      <c r="X603" s="276">
        <v>29556</v>
      </c>
      <c r="Y603" s="293"/>
      <c r="Z603" s="277">
        <v>352044.36</v>
      </c>
      <c r="AA603" s="277"/>
      <c r="AB603" s="278">
        <v>352044.36</v>
      </c>
      <c r="AC603" s="278">
        <v>352044.36</v>
      </c>
      <c r="AD603" s="278">
        <v>0</v>
      </c>
      <c r="AE603" s="278">
        <v>0</v>
      </c>
      <c r="AF603" s="278">
        <v>1173.4811999999999</v>
      </c>
      <c r="AG603" s="278">
        <v>1173.4811999999999</v>
      </c>
      <c r="AH603" s="278">
        <v>0</v>
      </c>
      <c r="AI603" s="279">
        <v>1173.4811999999999</v>
      </c>
      <c r="AJ603" s="277"/>
      <c r="AK603" s="280" t="e">
        <v>#REF!</v>
      </c>
      <c r="AL603" s="280" t="e">
        <v>#REF!</v>
      </c>
      <c r="AM603" s="281">
        <v>0</v>
      </c>
      <c r="AN603" s="281">
        <v>0</v>
      </c>
      <c r="AO603" s="281">
        <v>0</v>
      </c>
      <c r="AP603" s="282">
        <v>0</v>
      </c>
      <c r="AQ603" s="282">
        <v>0</v>
      </c>
      <c r="AR603" s="282">
        <v>0</v>
      </c>
      <c r="AS603" s="282">
        <v>0</v>
      </c>
      <c r="AT603" s="282">
        <v>0</v>
      </c>
      <c r="AU603" s="282">
        <v>0</v>
      </c>
      <c r="AV603" s="282">
        <v>0</v>
      </c>
      <c r="AW603" s="282">
        <v>0</v>
      </c>
      <c r="AX603" s="282">
        <v>0</v>
      </c>
      <c r="AY603" s="282">
        <v>0</v>
      </c>
      <c r="AZ603" s="282">
        <v>0</v>
      </c>
      <c r="BA603" s="282">
        <v>0</v>
      </c>
      <c r="BB603" s="281">
        <v>0</v>
      </c>
      <c r="BC603" s="281">
        <v>0</v>
      </c>
      <c r="BD603" s="283"/>
      <c r="BE603" s="284">
        <v>0.02</v>
      </c>
      <c r="BF603" s="280">
        <v>0</v>
      </c>
      <c r="BG603" s="285"/>
      <c r="BH603" s="286"/>
      <c r="BI603" s="285"/>
      <c r="BJ603" s="280">
        <v>0</v>
      </c>
      <c r="BK603" s="280">
        <v>0</v>
      </c>
      <c r="BL603" s="283"/>
      <c r="BM603" s="287">
        <v>0</v>
      </c>
      <c r="BN603" s="280">
        <v>0</v>
      </c>
      <c r="BO603" s="280">
        <v>0</v>
      </c>
      <c r="BP603" s="280" t="e">
        <v>#REF!</v>
      </c>
      <c r="BQ603" s="288" t="e">
        <v>#REF!</v>
      </c>
      <c r="BR603" s="289"/>
      <c r="BS603" s="290" t="e">
        <v>#REF!</v>
      </c>
      <c r="BU603" s="291"/>
      <c r="BV603" s="291">
        <v>0</v>
      </c>
      <c r="BW603" s="292">
        <v>0</v>
      </c>
      <c r="BX603" s="238" t="s">
        <v>857</v>
      </c>
      <c r="BY603" s="435">
        <f t="shared" si="18"/>
        <v>1</v>
      </c>
      <c r="BZ603" s="435">
        <v>1</v>
      </c>
      <c r="CA603" s="436">
        <f t="shared" si="19"/>
        <v>0</v>
      </c>
    </row>
    <row r="604" spans="1:79" s="268" customFormat="1" ht="47.25">
      <c r="A604" s="269">
        <v>591</v>
      </c>
      <c r="B604" s="269" t="s">
        <v>862</v>
      </c>
      <c r="C604" s="269" t="s">
        <v>95</v>
      </c>
      <c r="D604" s="271" t="s">
        <v>863</v>
      </c>
      <c r="E604" s="272">
        <v>41058</v>
      </c>
      <c r="F604" s="238"/>
      <c r="G604" s="238"/>
      <c r="H604" s="272">
        <v>40909</v>
      </c>
      <c r="I604" s="272">
        <v>50405</v>
      </c>
      <c r="J604" s="269"/>
      <c r="K604" s="269" t="s">
        <v>2372</v>
      </c>
      <c r="L604" s="273"/>
      <c r="M604" s="238">
        <v>0.46500000000000002</v>
      </c>
      <c r="N604" s="269" t="s">
        <v>2373</v>
      </c>
      <c r="O604" s="269" t="s">
        <v>82</v>
      </c>
      <c r="P604" s="269" t="s">
        <v>2034</v>
      </c>
      <c r="Q604" s="269"/>
      <c r="R604" s="294">
        <v>1010301313</v>
      </c>
      <c r="S604" s="238">
        <v>635</v>
      </c>
      <c r="T604" s="269" t="s">
        <v>87</v>
      </c>
      <c r="U604" s="269">
        <v>240</v>
      </c>
      <c r="V604" s="275">
        <v>240</v>
      </c>
      <c r="W604" s="269">
        <v>0</v>
      </c>
      <c r="X604" s="276">
        <v>32325</v>
      </c>
      <c r="Y604" s="293"/>
      <c r="Z604" s="277">
        <v>160233.18</v>
      </c>
      <c r="AA604" s="277"/>
      <c r="AB604" s="278">
        <v>160233.18</v>
      </c>
      <c r="AC604" s="278">
        <v>160233.18</v>
      </c>
      <c r="AD604" s="278">
        <v>0</v>
      </c>
      <c r="AE604" s="278">
        <v>0</v>
      </c>
      <c r="AF604" s="278">
        <v>667.63824999999997</v>
      </c>
      <c r="AG604" s="278">
        <v>667.63824999999997</v>
      </c>
      <c r="AH604" s="278">
        <v>0</v>
      </c>
      <c r="AI604" s="279">
        <v>667.63824999999997</v>
      </c>
      <c r="AJ604" s="277"/>
      <c r="AK604" s="280" t="e">
        <v>#REF!</v>
      </c>
      <c r="AL604" s="280" t="e">
        <v>#REF!</v>
      </c>
      <c r="AM604" s="281">
        <v>0</v>
      </c>
      <c r="AN604" s="281">
        <v>0</v>
      </c>
      <c r="AO604" s="281">
        <v>0</v>
      </c>
      <c r="AP604" s="282">
        <v>0</v>
      </c>
      <c r="AQ604" s="282">
        <v>0</v>
      </c>
      <c r="AR604" s="282">
        <v>0</v>
      </c>
      <c r="AS604" s="282">
        <v>0</v>
      </c>
      <c r="AT604" s="282">
        <v>0</v>
      </c>
      <c r="AU604" s="282">
        <v>0</v>
      </c>
      <c r="AV604" s="282">
        <v>0</v>
      </c>
      <c r="AW604" s="282">
        <v>0</v>
      </c>
      <c r="AX604" s="282">
        <v>0</v>
      </c>
      <c r="AY604" s="282">
        <v>0</v>
      </c>
      <c r="AZ604" s="282">
        <v>0</v>
      </c>
      <c r="BA604" s="282">
        <v>0</v>
      </c>
      <c r="BB604" s="281">
        <v>0</v>
      </c>
      <c r="BC604" s="281">
        <v>0</v>
      </c>
      <c r="BD604" s="283"/>
      <c r="BE604" s="284">
        <v>0.02</v>
      </c>
      <c r="BF604" s="280">
        <v>0</v>
      </c>
      <c r="BG604" s="285"/>
      <c r="BH604" s="286"/>
      <c r="BI604" s="285"/>
      <c r="BJ604" s="280">
        <v>0</v>
      </c>
      <c r="BK604" s="280">
        <v>0</v>
      </c>
      <c r="BL604" s="283"/>
      <c r="BM604" s="287">
        <v>0</v>
      </c>
      <c r="BN604" s="280">
        <v>0</v>
      </c>
      <c r="BO604" s="280">
        <v>0</v>
      </c>
      <c r="BP604" s="280" t="e">
        <v>#REF!</v>
      </c>
      <c r="BQ604" s="288" t="e">
        <v>#REF!</v>
      </c>
      <c r="BR604" s="289"/>
      <c r="BS604" s="290" t="e">
        <v>#REF!</v>
      </c>
      <c r="BU604" s="291"/>
      <c r="BV604" s="291">
        <v>0</v>
      </c>
      <c r="BW604" s="292">
        <v>0</v>
      </c>
      <c r="BX604" s="238" t="s">
        <v>857</v>
      </c>
      <c r="BY604" s="435">
        <f t="shared" si="18"/>
        <v>1</v>
      </c>
      <c r="BZ604" s="435">
        <v>1</v>
      </c>
      <c r="CA604" s="436">
        <f t="shared" si="19"/>
        <v>0</v>
      </c>
    </row>
    <row r="605" spans="1:79" s="268" customFormat="1" ht="47.25">
      <c r="A605" s="269">
        <v>592</v>
      </c>
      <c r="B605" s="269" t="s">
        <v>862</v>
      </c>
      <c r="C605" s="269" t="s">
        <v>95</v>
      </c>
      <c r="D605" s="271" t="s">
        <v>863</v>
      </c>
      <c r="E605" s="272">
        <v>41058</v>
      </c>
      <c r="F605" s="238"/>
      <c r="G605" s="238"/>
      <c r="H605" s="272">
        <v>40909</v>
      </c>
      <c r="I605" s="272">
        <v>50405</v>
      </c>
      <c r="J605" s="269"/>
      <c r="K605" s="269" t="s">
        <v>2374</v>
      </c>
      <c r="L605" s="273"/>
      <c r="M605" s="238">
        <v>1.2</v>
      </c>
      <c r="N605" s="269" t="s">
        <v>2033</v>
      </c>
      <c r="O605" s="269" t="s">
        <v>82</v>
      </c>
      <c r="P605" s="269" t="s">
        <v>2034</v>
      </c>
      <c r="Q605" s="269"/>
      <c r="R605" s="294">
        <v>1010301315</v>
      </c>
      <c r="S605" s="238">
        <v>636</v>
      </c>
      <c r="T605" s="269" t="s">
        <v>87</v>
      </c>
      <c r="U605" s="269">
        <v>240</v>
      </c>
      <c r="V605" s="275">
        <v>240</v>
      </c>
      <c r="W605" s="269">
        <v>0</v>
      </c>
      <c r="X605" s="276">
        <v>32660</v>
      </c>
      <c r="Y605" s="293"/>
      <c r="Z605" s="277">
        <v>504480.12</v>
      </c>
      <c r="AA605" s="277"/>
      <c r="AB605" s="278">
        <v>504480.12</v>
      </c>
      <c r="AC605" s="278">
        <v>504480.12</v>
      </c>
      <c r="AD605" s="278">
        <v>0</v>
      </c>
      <c r="AE605" s="278">
        <v>0</v>
      </c>
      <c r="AF605" s="278">
        <v>2102.0005000000001</v>
      </c>
      <c r="AG605" s="278">
        <v>2102.0005000000001</v>
      </c>
      <c r="AH605" s="278">
        <v>0</v>
      </c>
      <c r="AI605" s="279">
        <v>2102.0005000000001</v>
      </c>
      <c r="AJ605" s="277"/>
      <c r="AK605" s="280" t="e">
        <v>#REF!</v>
      </c>
      <c r="AL605" s="280" t="e">
        <v>#REF!</v>
      </c>
      <c r="AM605" s="281">
        <v>0</v>
      </c>
      <c r="AN605" s="281">
        <v>0</v>
      </c>
      <c r="AO605" s="281">
        <v>0</v>
      </c>
      <c r="AP605" s="282">
        <v>0</v>
      </c>
      <c r="AQ605" s="282">
        <v>0</v>
      </c>
      <c r="AR605" s="282">
        <v>0</v>
      </c>
      <c r="AS605" s="282">
        <v>0</v>
      </c>
      <c r="AT605" s="282">
        <v>0</v>
      </c>
      <c r="AU605" s="282">
        <v>0</v>
      </c>
      <c r="AV605" s="282">
        <v>0</v>
      </c>
      <c r="AW605" s="282">
        <v>0</v>
      </c>
      <c r="AX605" s="282">
        <v>0</v>
      </c>
      <c r="AY605" s="282">
        <v>0</v>
      </c>
      <c r="AZ605" s="282">
        <v>0</v>
      </c>
      <c r="BA605" s="282">
        <v>0</v>
      </c>
      <c r="BB605" s="281">
        <v>0</v>
      </c>
      <c r="BC605" s="281">
        <v>0</v>
      </c>
      <c r="BD605" s="283"/>
      <c r="BE605" s="284">
        <v>0.02</v>
      </c>
      <c r="BF605" s="280">
        <v>0</v>
      </c>
      <c r="BG605" s="285"/>
      <c r="BH605" s="286"/>
      <c r="BI605" s="285"/>
      <c r="BJ605" s="280">
        <v>0</v>
      </c>
      <c r="BK605" s="280">
        <v>0</v>
      </c>
      <c r="BL605" s="283"/>
      <c r="BM605" s="287">
        <v>0</v>
      </c>
      <c r="BN605" s="280">
        <v>0</v>
      </c>
      <c r="BO605" s="280">
        <v>0</v>
      </c>
      <c r="BP605" s="280" t="e">
        <v>#REF!</v>
      </c>
      <c r="BQ605" s="288" t="e">
        <v>#REF!</v>
      </c>
      <c r="BR605" s="289"/>
      <c r="BS605" s="290" t="e">
        <v>#REF!</v>
      </c>
      <c r="BU605" s="291"/>
      <c r="BV605" s="291">
        <v>0</v>
      </c>
      <c r="BW605" s="292">
        <v>0</v>
      </c>
      <c r="BX605" s="238" t="s">
        <v>857</v>
      </c>
      <c r="BY605" s="435">
        <f t="shared" si="18"/>
        <v>1</v>
      </c>
      <c r="BZ605" s="435">
        <v>1</v>
      </c>
      <c r="CA605" s="436">
        <f t="shared" si="19"/>
        <v>0</v>
      </c>
    </row>
    <row r="606" spans="1:79" s="268" customFormat="1" ht="47.25">
      <c r="A606" s="269">
        <v>593</v>
      </c>
      <c r="B606" s="269" t="s">
        <v>862</v>
      </c>
      <c r="C606" s="269" t="s">
        <v>95</v>
      </c>
      <c r="D606" s="271" t="s">
        <v>863</v>
      </c>
      <c r="E606" s="272">
        <v>41058</v>
      </c>
      <c r="F606" s="238"/>
      <c r="G606" s="238"/>
      <c r="H606" s="272">
        <v>40909</v>
      </c>
      <c r="I606" s="272">
        <v>50405</v>
      </c>
      <c r="J606" s="269"/>
      <c r="K606" s="269" t="s">
        <v>2375</v>
      </c>
      <c r="L606" s="273"/>
      <c r="M606" s="238">
        <v>0.30199999999999999</v>
      </c>
      <c r="N606" s="269" t="s">
        <v>2033</v>
      </c>
      <c r="O606" s="269" t="s">
        <v>82</v>
      </c>
      <c r="P606" s="269" t="s">
        <v>2034</v>
      </c>
      <c r="Q606" s="269"/>
      <c r="R606" s="294">
        <v>1010301316</v>
      </c>
      <c r="S606" s="238">
        <v>637</v>
      </c>
      <c r="T606" s="269" t="s">
        <v>266</v>
      </c>
      <c r="U606" s="269">
        <v>300</v>
      </c>
      <c r="V606" s="275">
        <v>300</v>
      </c>
      <c r="W606" s="269">
        <v>0</v>
      </c>
      <c r="X606" s="276">
        <v>32782</v>
      </c>
      <c r="Y606" s="293"/>
      <c r="Z606" s="277">
        <v>118624.89</v>
      </c>
      <c r="AA606" s="277"/>
      <c r="AB606" s="278">
        <v>118624.89</v>
      </c>
      <c r="AC606" s="278">
        <v>118624.89</v>
      </c>
      <c r="AD606" s="278">
        <v>0</v>
      </c>
      <c r="AE606" s="278">
        <v>0</v>
      </c>
      <c r="AF606" s="278">
        <v>395.41629999999998</v>
      </c>
      <c r="AG606" s="278">
        <v>395.41629999999998</v>
      </c>
      <c r="AH606" s="278">
        <v>0</v>
      </c>
      <c r="AI606" s="279">
        <v>395.41629999999998</v>
      </c>
      <c r="AJ606" s="277"/>
      <c r="AK606" s="280" t="e">
        <v>#REF!</v>
      </c>
      <c r="AL606" s="280" t="e">
        <v>#REF!</v>
      </c>
      <c r="AM606" s="281">
        <v>0</v>
      </c>
      <c r="AN606" s="281">
        <v>0</v>
      </c>
      <c r="AO606" s="281">
        <v>0</v>
      </c>
      <c r="AP606" s="282">
        <v>0</v>
      </c>
      <c r="AQ606" s="282">
        <v>0</v>
      </c>
      <c r="AR606" s="282">
        <v>0</v>
      </c>
      <c r="AS606" s="282">
        <v>0</v>
      </c>
      <c r="AT606" s="282">
        <v>0</v>
      </c>
      <c r="AU606" s="282">
        <v>0</v>
      </c>
      <c r="AV606" s="282">
        <v>0</v>
      </c>
      <c r="AW606" s="282">
        <v>0</v>
      </c>
      <c r="AX606" s="282">
        <v>0</v>
      </c>
      <c r="AY606" s="282">
        <v>0</v>
      </c>
      <c r="AZ606" s="282">
        <v>0</v>
      </c>
      <c r="BA606" s="282">
        <v>0</v>
      </c>
      <c r="BB606" s="281">
        <v>0</v>
      </c>
      <c r="BC606" s="281">
        <v>0</v>
      </c>
      <c r="BD606" s="283"/>
      <c r="BE606" s="284">
        <v>0.02</v>
      </c>
      <c r="BF606" s="280">
        <v>0</v>
      </c>
      <c r="BG606" s="285"/>
      <c r="BH606" s="286"/>
      <c r="BI606" s="285"/>
      <c r="BJ606" s="280">
        <v>0</v>
      </c>
      <c r="BK606" s="280">
        <v>0</v>
      </c>
      <c r="BL606" s="283"/>
      <c r="BM606" s="287">
        <v>0</v>
      </c>
      <c r="BN606" s="280">
        <v>0</v>
      </c>
      <c r="BO606" s="280">
        <v>0</v>
      </c>
      <c r="BP606" s="280" t="e">
        <v>#REF!</v>
      </c>
      <c r="BQ606" s="288" t="e">
        <v>#REF!</v>
      </c>
      <c r="BR606" s="289"/>
      <c r="BS606" s="290" t="e">
        <v>#REF!</v>
      </c>
      <c r="BU606" s="291"/>
      <c r="BV606" s="291">
        <v>0</v>
      </c>
      <c r="BW606" s="292">
        <v>0</v>
      </c>
      <c r="BX606" s="238" t="s">
        <v>857</v>
      </c>
      <c r="BY606" s="435">
        <f t="shared" si="18"/>
        <v>1</v>
      </c>
      <c r="BZ606" s="435">
        <v>1</v>
      </c>
      <c r="CA606" s="436">
        <f t="shared" si="19"/>
        <v>0</v>
      </c>
    </row>
    <row r="607" spans="1:79" s="268" customFormat="1" ht="47.25">
      <c r="A607" s="269">
        <v>594</v>
      </c>
      <c r="B607" s="269" t="s">
        <v>862</v>
      </c>
      <c r="C607" s="269" t="s">
        <v>95</v>
      </c>
      <c r="D607" s="271" t="s">
        <v>863</v>
      </c>
      <c r="E607" s="272">
        <v>41058</v>
      </c>
      <c r="F607" s="238"/>
      <c r="G607" s="238"/>
      <c r="H607" s="272">
        <v>40909</v>
      </c>
      <c r="I607" s="272">
        <v>50405</v>
      </c>
      <c r="J607" s="269"/>
      <c r="K607" s="269" t="s">
        <v>2376</v>
      </c>
      <c r="L607" s="273"/>
      <c r="M607" s="238">
        <v>0.755</v>
      </c>
      <c r="N607" s="269" t="s">
        <v>1813</v>
      </c>
      <c r="O607" s="269" t="s">
        <v>82</v>
      </c>
      <c r="P607" s="269" t="s">
        <v>1814</v>
      </c>
      <c r="Q607" s="269"/>
      <c r="R607" s="294">
        <v>1010301317</v>
      </c>
      <c r="S607" s="238">
        <v>638</v>
      </c>
      <c r="T607" s="269" t="s">
        <v>266</v>
      </c>
      <c r="U607" s="269">
        <v>300</v>
      </c>
      <c r="V607" s="275">
        <v>300</v>
      </c>
      <c r="W607" s="269">
        <v>0</v>
      </c>
      <c r="X607" s="276">
        <v>27426</v>
      </c>
      <c r="Y607" s="293"/>
      <c r="Z607" s="277">
        <v>155564.44</v>
      </c>
      <c r="AA607" s="277"/>
      <c r="AB607" s="278">
        <v>155564.44</v>
      </c>
      <c r="AC607" s="278">
        <v>155564.44</v>
      </c>
      <c r="AD607" s="278">
        <v>0</v>
      </c>
      <c r="AE607" s="278">
        <v>0</v>
      </c>
      <c r="AF607" s="278">
        <v>518.54813333333334</v>
      </c>
      <c r="AG607" s="278">
        <v>518.54813333333334</v>
      </c>
      <c r="AH607" s="278">
        <v>0</v>
      </c>
      <c r="AI607" s="279">
        <v>518.54813333333334</v>
      </c>
      <c r="AJ607" s="277"/>
      <c r="AK607" s="280" t="e">
        <v>#REF!</v>
      </c>
      <c r="AL607" s="280" t="e">
        <v>#REF!</v>
      </c>
      <c r="AM607" s="281">
        <v>0</v>
      </c>
      <c r="AN607" s="281">
        <v>0</v>
      </c>
      <c r="AO607" s="281">
        <v>0</v>
      </c>
      <c r="AP607" s="282">
        <v>0</v>
      </c>
      <c r="AQ607" s="282">
        <v>0</v>
      </c>
      <c r="AR607" s="282">
        <v>0</v>
      </c>
      <c r="AS607" s="282">
        <v>0</v>
      </c>
      <c r="AT607" s="282">
        <v>0</v>
      </c>
      <c r="AU607" s="282">
        <v>0</v>
      </c>
      <c r="AV607" s="282">
        <v>0</v>
      </c>
      <c r="AW607" s="282">
        <v>0</v>
      </c>
      <c r="AX607" s="282">
        <v>0</v>
      </c>
      <c r="AY607" s="282">
        <v>0</v>
      </c>
      <c r="AZ607" s="282">
        <v>0</v>
      </c>
      <c r="BA607" s="282">
        <v>0</v>
      </c>
      <c r="BB607" s="281">
        <v>0</v>
      </c>
      <c r="BC607" s="281">
        <v>0</v>
      </c>
      <c r="BD607" s="283"/>
      <c r="BE607" s="284">
        <v>0.02</v>
      </c>
      <c r="BF607" s="280">
        <v>0</v>
      </c>
      <c r="BG607" s="285"/>
      <c r="BH607" s="286"/>
      <c r="BI607" s="285"/>
      <c r="BJ607" s="280">
        <v>0</v>
      </c>
      <c r="BK607" s="280">
        <v>0</v>
      </c>
      <c r="BL607" s="283"/>
      <c r="BM607" s="287">
        <v>0</v>
      </c>
      <c r="BN607" s="280">
        <v>0</v>
      </c>
      <c r="BO607" s="280">
        <v>0</v>
      </c>
      <c r="BP607" s="280" t="e">
        <v>#REF!</v>
      </c>
      <c r="BQ607" s="288" t="e">
        <v>#REF!</v>
      </c>
      <c r="BR607" s="289"/>
      <c r="BS607" s="290" t="e">
        <v>#REF!</v>
      </c>
      <c r="BU607" s="291"/>
      <c r="BV607" s="291">
        <v>0</v>
      </c>
      <c r="BW607" s="292">
        <v>0</v>
      </c>
      <c r="BX607" s="238" t="s">
        <v>857</v>
      </c>
      <c r="BY607" s="435">
        <f t="shared" si="18"/>
        <v>1</v>
      </c>
      <c r="BZ607" s="435">
        <v>1</v>
      </c>
      <c r="CA607" s="436">
        <f t="shared" si="19"/>
        <v>0</v>
      </c>
    </row>
    <row r="608" spans="1:79" s="268" customFormat="1" ht="47.25">
      <c r="A608" s="269">
        <v>595</v>
      </c>
      <c r="B608" s="269" t="s">
        <v>862</v>
      </c>
      <c r="C608" s="269" t="s">
        <v>95</v>
      </c>
      <c r="D608" s="271" t="s">
        <v>863</v>
      </c>
      <c r="E608" s="272">
        <v>41058</v>
      </c>
      <c r="F608" s="238"/>
      <c r="G608" s="238"/>
      <c r="H608" s="272">
        <v>40909</v>
      </c>
      <c r="I608" s="272">
        <v>50405</v>
      </c>
      <c r="J608" s="269"/>
      <c r="K608" s="269" t="s">
        <v>2377</v>
      </c>
      <c r="L608" s="273"/>
      <c r="M608" s="238">
        <v>0.123</v>
      </c>
      <c r="N608" s="269" t="s">
        <v>2160</v>
      </c>
      <c r="O608" s="269" t="s">
        <v>82</v>
      </c>
      <c r="P608" s="269" t="s">
        <v>2161</v>
      </c>
      <c r="Q608" s="269"/>
      <c r="R608" s="294">
        <v>1010301318</v>
      </c>
      <c r="S608" s="238">
        <v>639</v>
      </c>
      <c r="T608" s="269" t="s">
        <v>266</v>
      </c>
      <c r="U608" s="269">
        <v>300</v>
      </c>
      <c r="V608" s="275">
        <v>300</v>
      </c>
      <c r="W608" s="269">
        <v>0</v>
      </c>
      <c r="X608" s="276">
        <v>26115</v>
      </c>
      <c r="Y608" s="293"/>
      <c r="Z608" s="277">
        <v>58756.43</v>
      </c>
      <c r="AA608" s="277"/>
      <c r="AB608" s="278">
        <v>58756.43</v>
      </c>
      <c r="AC608" s="278">
        <v>58756.43</v>
      </c>
      <c r="AD608" s="278">
        <v>0</v>
      </c>
      <c r="AE608" s="278">
        <v>0</v>
      </c>
      <c r="AF608" s="278">
        <v>195.85476666666668</v>
      </c>
      <c r="AG608" s="278">
        <v>195.85476666666668</v>
      </c>
      <c r="AH608" s="278">
        <v>0</v>
      </c>
      <c r="AI608" s="279">
        <v>195.85476666666668</v>
      </c>
      <c r="AJ608" s="277"/>
      <c r="AK608" s="280" t="e">
        <v>#REF!</v>
      </c>
      <c r="AL608" s="280" t="e">
        <v>#REF!</v>
      </c>
      <c r="AM608" s="281">
        <v>0</v>
      </c>
      <c r="AN608" s="281">
        <v>0</v>
      </c>
      <c r="AO608" s="281">
        <v>0</v>
      </c>
      <c r="AP608" s="282">
        <v>0</v>
      </c>
      <c r="AQ608" s="282">
        <v>0</v>
      </c>
      <c r="AR608" s="282">
        <v>0</v>
      </c>
      <c r="AS608" s="282">
        <v>0</v>
      </c>
      <c r="AT608" s="282">
        <v>0</v>
      </c>
      <c r="AU608" s="282">
        <v>0</v>
      </c>
      <c r="AV608" s="282">
        <v>0</v>
      </c>
      <c r="AW608" s="282">
        <v>0</v>
      </c>
      <c r="AX608" s="282">
        <v>0</v>
      </c>
      <c r="AY608" s="282">
        <v>0</v>
      </c>
      <c r="AZ608" s="282">
        <v>0</v>
      </c>
      <c r="BA608" s="282">
        <v>0</v>
      </c>
      <c r="BB608" s="281">
        <v>0</v>
      </c>
      <c r="BC608" s="281">
        <v>0</v>
      </c>
      <c r="BD608" s="283"/>
      <c r="BE608" s="284">
        <v>0.02</v>
      </c>
      <c r="BF608" s="280">
        <v>0</v>
      </c>
      <c r="BG608" s="285"/>
      <c r="BH608" s="286"/>
      <c r="BI608" s="285"/>
      <c r="BJ608" s="280">
        <v>0</v>
      </c>
      <c r="BK608" s="280">
        <v>0</v>
      </c>
      <c r="BL608" s="283"/>
      <c r="BM608" s="287">
        <v>0</v>
      </c>
      <c r="BN608" s="280">
        <v>0</v>
      </c>
      <c r="BO608" s="280">
        <v>0</v>
      </c>
      <c r="BP608" s="280" t="e">
        <v>#REF!</v>
      </c>
      <c r="BQ608" s="288" t="e">
        <v>#REF!</v>
      </c>
      <c r="BR608" s="289"/>
      <c r="BS608" s="290" t="e">
        <v>#REF!</v>
      </c>
      <c r="BU608" s="291"/>
      <c r="BV608" s="291">
        <v>0</v>
      </c>
      <c r="BW608" s="292">
        <v>0</v>
      </c>
      <c r="BX608" s="238" t="s">
        <v>857</v>
      </c>
      <c r="BY608" s="435">
        <f t="shared" si="18"/>
        <v>1</v>
      </c>
      <c r="BZ608" s="435">
        <v>1</v>
      </c>
      <c r="CA608" s="436">
        <f t="shared" si="19"/>
        <v>0</v>
      </c>
    </row>
    <row r="609" spans="1:79" s="268" customFormat="1" ht="47.25">
      <c r="A609" s="269">
        <v>596</v>
      </c>
      <c r="B609" s="269" t="s">
        <v>862</v>
      </c>
      <c r="C609" s="269" t="s">
        <v>95</v>
      </c>
      <c r="D609" s="271" t="s">
        <v>863</v>
      </c>
      <c r="E609" s="272">
        <v>41058</v>
      </c>
      <c r="F609" s="238"/>
      <c r="G609" s="238"/>
      <c r="H609" s="272">
        <v>40909</v>
      </c>
      <c r="I609" s="272">
        <v>50405</v>
      </c>
      <c r="J609" s="269"/>
      <c r="K609" s="269" t="s">
        <v>2378</v>
      </c>
      <c r="L609" s="273"/>
      <c r="M609" s="238">
        <v>0.98799999999999999</v>
      </c>
      <c r="N609" s="269" t="s">
        <v>2379</v>
      </c>
      <c r="O609" s="269" t="s">
        <v>82</v>
      </c>
      <c r="P609" s="269" t="s">
        <v>2380</v>
      </c>
      <c r="Q609" s="269"/>
      <c r="R609" s="294">
        <v>1010301319</v>
      </c>
      <c r="S609" s="238">
        <v>640</v>
      </c>
      <c r="T609" s="269" t="s">
        <v>266</v>
      </c>
      <c r="U609" s="269">
        <v>300</v>
      </c>
      <c r="V609" s="275">
        <v>300</v>
      </c>
      <c r="W609" s="269">
        <v>0</v>
      </c>
      <c r="X609" s="276">
        <v>28095</v>
      </c>
      <c r="Y609" s="293"/>
      <c r="Z609" s="277">
        <v>360574.3</v>
      </c>
      <c r="AA609" s="277"/>
      <c r="AB609" s="278">
        <v>360574.3</v>
      </c>
      <c r="AC609" s="278">
        <v>360574.3</v>
      </c>
      <c r="AD609" s="278">
        <v>0</v>
      </c>
      <c r="AE609" s="278">
        <v>0</v>
      </c>
      <c r="AF609" s="278">
        <v>1201.9143333333334</v>
      </c>
      <c r="AG609" s="278">
        <v>1201.9143333333334</v>
      </c>
      <c r="AH609" s="278">
        <v>0</v>
      </c>
      <c r="AI609" s="279">
        <v>1201.9143333333334</v>
      </c>
      <c r="AJ609" s="277"/>
      <c r="AK609" s="280" t="e">
        <v>#REF!</v>
      </c>
      <c r="AL609" s="280" t="e">
        <v>#REF!</v>
      </c>
      <c r="AM609" s="281">
        <v>0</v>
      </c>
      <c r="AN609" s="281">
        <v>0</v>
      </c>
      <c r="AO609" s="281">
        <v>0</v>
      </c>
      <c r="AP609" s="282">
        <v>0</v>
      </c>
      <c r="AQ609" s="282">
        <v>0</v>
      </c>
      <c r="AR609" s="282">
        <v>0</v>
      </c>
      <c r="AS609" s="282">
        <v>0</v>
      </c>
      <c r="AT609" s="282">
        <v>0</v>
      </c>
      <c r="AU609" s="282">
        <v>0</v>
      </c>
      <c r="AV609" s="282">
        <v>0</v>
      </c>
      <c r="AW609" s="282">
        <v>0</v>
      </c>
      <c r="AX609" s="282">
        <v>0</v>
      </c>
      <c r="AY609" s="282">
        <v>0</v>
      </c>
      <c r="AZ609" s="282">
        <v>0</v>
      </c>
      <c r="BA609" s="282">
        <v>0</v>
      </c>
      <c r="BB609" s="281">
        <v>0</v>
      </c>
      <c r="BC609" s="281">
        <v>0</v>
      </c>
      <c r="BD609" s="283"/>
      <c r="BE609" s="284">
        <v>0.02</v>
      </c>
      <c r="BF609" s="280">
        <v>0</v>
      </c>
      <c r="BG609" s="285"/>
      <c r="BH609" s="286"/>
      <c r="BI609" s="285"/>
      <c r="BJ609" s="280">
        <v>0</v>
      </c>
      <c r="BK609" s="280">
        <v>0</v>
      </c>
      <c r="BL609" s="283"/>
      <c r="BM609" s="287">
        <v>0</v>
      </c>
      <c r="BN609" s="280">
        <v>0</v>
      </c>
      <c r="BO609" s="280">
        <v>0</v>
      </c>
      <c r="BP609" s="280" t="e">
        <v>#REF!</v>
      </c>
      <c r="BQ609" s="288" t="e">
        <v>#REF!</v>
      </c>
      <c r="BR609" s="289"/>
      <c r="BS609" s="290" t="e">
        <v>#REF!</v>
      </c>
      <c r="BU609" s="291">
        <v>0</v>
      </c>
      <c r="BV609" s="291">
        <v>0</v>
      </c>
      <c r="BW609" s="292">
        <v>0</v>
      </c>
      <c r="BX609" s="238" t="s">
        <v>857</v>
      </c>
      <c r="BY609" s="435">
        <f t="shared" si="18"/>
        <v>1</v>
      </c>
      <c r="BZ609" s="435">
        <v>1</v>
      </c>
      <c r="CA609" s="436">
        <f t="shared" si="19"/>
        <v>0</v>
      </c>
    </row>
    <row r="610" spans="1:79" s="268" customFormat="1" ht="47.25">
      <c r="A610" s="269">
        <v>597</v>
      </c>
      <c r="B610" s="269" t="s">
        <v>862</v>
      </c>
      <c r="C610" s="269" t="s">
        <v>95</v>
      </c>
      <c r="D610" s="271" t="s">
        <v>863</v>
      </c>
      <c r="E610" s="272">
        <v>41058</v>
      </c>
      <c r="F610" s="238"/>
      <c r="G610" s="238"/>
      <c r="H610" s="272">
        <v>40909</v>
      </c>
      <c r="I610" s="272">
        <v>50405</v>
      </c>
      <c r="J610" s="269"/>
      <c r="K610" s="269" t="s">
        <v>2381</v>
      </c>
      <c r="L610" s="273"/>
      <c r="M610" s="238">
        <v>0.91800000000000004</v>
      </c>
      <c r="N610" s="269" t="s">
        <v>2052</v>
      </c>
      <c r="O610" s="269" t="s">
        <v>82</v>
      </c>
      <c r="P610" s="269" t="s">
        <v>2382</v>
      </c>
      <c r="Q610" s="269"/>
      <c r="R610" s="294">
        <v>1010301320</v>
      </c>
      <c r="S610" s="238">
        <v>641</v>
      </c>
      <c r="T610" s="269" t="s">
        <v>266</v>
      </c>
      <c r="U610" s="269">
        <v>300</v>
      </c>
      <c r="V610" s="275">
        <v>300</v>
      </c>
      <c r="W610" s="269">
        <v>0</v>
      </c>
      <c r="X610" s="276">
        <v>28825</v>
      </c>
      <c r="Y610" s="293"/>
      <c r="Z610" s="277">
        <v>270292.83</v>
      </c>
      <c r="AA610" s="277"/>
      <c r="AB610" s="278">
        <v>270292.83</v>
      </c>
      <c r="AC610" s="278">
        <v>270292.83</v>
      </c>
      <c r="AD610" s="278">
        <v>0</v>
      </c>
      <c r="AE610" s="278">
        <v>0</v>
      </c>
      <c r="AF610" s="278">
        <v>900.97610000000009</v>
      </c>
      <c r="AG610" s="278">
        <v>900.97610000000009</v>
      </c>
      <c r="AH610" s="278">
        <v>0</v>
      </c>
      <c r="AI610" s="279">
        <v>900.97610000000009</v>
      </c>
      <c r="AJ610" s="277"/>
      <c r="AK610" s="280" t="e">
        <v>#REF!</v>
      </c>
      <c r="AL610" s="280" t="e">
        <v>#REF!</v>
      </c>
      <c r="AM610" s="281">
        <v>0</v>
      </c>
      <c r="AN610" s="281">
        <v>0</v>
      </c>
      <c r="AO610" s="281">
        <v>0</v>
      </c>
      <c r="AP610" s="282">
        <v>0</v>
      </c>
      <c r="AQ610" s="282">
        <v>0</v>
      </c>
      <c r="AR610" s="282">
        <v>0</v>
      </c>
      <c r="AS610" s="282">
        <v>0</v>
      </c>
      <c r="AT610" s="282">
        <v>0</v>
      </c>
      <c r="AU610" s="282">
        <v>0</v>
      </c>
      <c r="AV610" s="282">
        <v>0</v>
      </c>
      <c r="AW610" s="282">
        <v>0</v>
      </c>
      <c r="AX610" s="282">
        <v>0</v>
      </c>
      <c r="AY610" s="282">
        <v>0</v>
      </c>
      <c r="AZ610" s="282">
        <v>0</v>
      </c>
      <c r="BA610" s="282">
        <v>0</v>
      </c>
      <c r="BB610" s="281">
        <v>0</v>
      </c>
      <c r="BC610" s="281">
        <v>0</v>
      </c>
      <c r="BD610" s="283"/>
      <c r="BE610" s="284">
        <v>0.02</v>
      </c>
      <c r="BF610" s="280">
        <v>0</v>
      </c>
      <c r="BG610" s="285"/>
      <c r="BH610" s="286"/>
      <c r="BI610" s="285"/>
      <c r="BJ610" s="280">
        <v>0</v>
      </c>
      <c r="BK610" s="280">
        <v>0</v>
      </c>
      <c r="BL610" s="283"/>
      <c r="BM610" s="287">
        <v>0</v>
      </c>
      <c r="BN610" s="280">
        <v>0</v>
      </c>
      <c r="BO610" s="280">
        <v>0</v>
      </c>
      <c r="BP610" s="280" t="e">
        <v>#REF!</v>
      </c>
      <c r="BQ610" s="288" t="e">
        <v>#REF!</v>
      </c>
      <c r="BR610" s="289"/>
      <c r="BS610" s="290" t="e">
        <v>#REF!</v>
      </c>
      <c r="BU610" s="291"/>
      <c r="BV610" s="291">
        <v>0</v>
      </c>
      <c r="BW610" s="292">
        <v>0</v>
      </c>
      <c r="BX610" s="238" t="s">
        <v>857</v>
      </c>
      <c r="BY610" s="435">
        <f t="shared" si="18"/>
        <v>1</v>
      </c>
      <c r="BZ610" s="435">
        <v>1</v>
      </c>
      <c r="CA610" s="436">
        <f t="shared" si="19"/>
        <v>0</v>
      </c>
    </row>
    <row r="611" spans="1:79" s="268" customFormat="1" ht="47.25">
      <c r="A611" s="269">
        <v>598</v>
      </c>
      <c r="B611" s="269" t="s">
        <v>862</v>
      </c>
      <c r="C611" s="269" t="s">
        <v>95</v>
      </c>
      <c r="D611" s="271" t="s">
        <v>863</v>
      </c>
      <c r="E611" s="272">
        <v>41058</v>
      </c>
      <c r="F611" s="238"/>
      <c r="G611" s="238"/>
      <c r="H611" s="272">
        <v>40909</v>
      </c>
      <c r="I611" s="272">
        <v>50405</v>
      </c>
      <c r="J611" s="269"/>
      <c r="K611" s="269" t="s">
        <v>2383</v>
      </c>
      <c r="L611" s="273"/>
      <c r="M611" s="238">
        <v>0.70499999999999996</v>
      </c>
      <c r="N611" s="269" t="s">
        <v>2248</v>
      </c>
      <c r="O611" s="269" t="s">
        <v>82</v>
      </c>
      <c r="P611" s="269" t="s">
        <v>2249</v>
      </c>
      <c r="Q611" s="269"/>
      <c r="R611" s="294">
        <v>1010301321</v>
      </c>
      <c r="S611" s="238">
        <v>642</v>
      </c>
      <c r="T611" s="269" t="s">
        <v>266</v>
      </c>
      <c r="U611" s="269">
        <v>300</v>
      </c>
      <c r="V611" s="275">
        <v>300</v>
      </c>
      <c r="W611" s="269">
        <v>0</v>
      </c>
      <c r="X611" s="276">
        <v>31747</v>
      </c>
      <c r="Y611" s="293"/>
      <c r="Z611" s="277">
        <v>3216675.26</v>
      </c>
      <c r="AA611" s="277"/>
      <c r="AB611" s="278">
        <v>3216675.26</v>
      </c>
      <c r="AC611" s="278">
        <v>3216675.26</v>
      </c>
      <c r="AD611" s="278">
        <v>0</v>
      </c>
      <c r="AE611" s="278">
        <v>0</v>
      </c>
      <c r="AF611" s="278">
        <v>10722.250866666665</v>
      </c>
      <c r="AG611" s="278">
        <v>10722.250866666665</v>
      </c>
      <c r="AH611" s="278">
        <v>0</v>
      </c>
      <c r="AI611" s="279">
        <v>10722.250866666665</v>
      </c>
      <c r="AJ611" s="277"/>
      <c r="AK611" s="280" t="e">
        <v>#REF!</v>
      </c>
      <c r="AL611" s="280" t="e">
        <v>#REF!</v>
      </c>
      <c r="AM611" s="281">
        <v>0</v>
      </c>
      <c r="AN611" s="281">
        <v>0</v>
      </c>
      <c r="AO611" s="281">
        <v>0</v>
      </c>
      <c r="AP611" s="282">
        <v>0</v>
      </c>
      <c r="AQ611" s="282">
        <v>0</v>
      </c>
      <c r="AR611" s="282">
        <v>0</v>
      </c>
      <c r="AS611" s="282">
        <v>0</v>
      </c>
      <c r="AT611" s="282">
        <v>0</v>
      </c>
      <c r="AU611" s="282">
        <v>0</v>
      </c>
      <c r="AV611" s="282">
        <v>0</v>
      </c>
      <c r="AW611" s="282">
        <v>0</v>
      </c>
      <c r="AX611" s="282">
        <v>0</v>
      </c>
      <c r="AY611" s="282">
        <v>0</v>
      </c>
      <c r="AZ611" s="282">
        <v>0</v>
      </c>
      <c r="BA611" s="282">
        <v>0</v>
      </c>
      <c r="BB611" s="281">
        <v>0</v>
      </c>
      <c r="BC611" s="281">
        <v>0</v>
      </c>
      <c r="BD611" s="283"/>
      <c r="BE611" s="284">
        <v>0.02</v>
      </c>
      <c r="BF611" s="280">
        <v>0</v>
      </c>
      <c r="BG611" s="285"/>
      <c r="BH611" s="286"/>
      <c r="BI611" s="285"/>
      <c r="BJ611" s="280">
        <v>0</v>
      </c>
      <c r="BK611" s="280">
        <v>0</v>
      </c>
      <c r="BL611" s="283"/>
      <c r="BM611" s="287">
        <v>0</v>
      </c>
      <c r="BN611" s="280">
        <v>0</v>
      </c>
      <c r="BO611" s="280">
        <v>0</v>
      </c>
      <c r="BP611" s="280" t="e">
        <v>#REF!</v>
      </c>
      <c r="BQ611" s="288" t="e">
        <v>#REF!</v>
      </c>
      <c r="BR611" s="289"/>
      <c r="BS611" s="290" t="e">
        <v>#REF!</v>
      </c>
      <c r="BU611" s="291"/>
      <c r="BV611" s="291">
        <v>0</v>
      </c>
      <c r="BW611" s="292">
        <v>0</v>
      </c>
      <c r="BX611" s="238" t="s">
        <v>857</v>
      </c>
      <c r="BY611" s="435">
        <f t="shared" si="18"/>
        <v>1</v>
      </c>
      <c r="BZ611" s="435">
        <v>1</v>
      </c>
      <c r="CA611" s="436">
        <f t="shared" si="19"/>
        <v>0</v>
      </c>
    </row>
    <row r="612" spans="1:79" s="268" customFormat="1" ht="47.25">
      <c r="A612" s="269">
        <v>599</v>
      </c>
      <c r="B612" s="269" t="s">
        <v>862</v>
      </c>
      <c r="C612" s="269" t="s">
        <v>95</v>
      </c>
      <c r="D612" s="271" t="s">
        <v>863</v>
      </c>
      <c r="E612" s="272">
        <v>41058</v>
      </c>
      <c r="F612" s="238"/>
      <c r="G612" s="238"/>
      <c r="H612" s="272">
        <v>40909</v>
      </c>
      <c r="I612" s="272">
        <v>50405</v>
      </c>
      <c r="J612" s="269"/>
      <c r="K612" s="269" t="s">
        <v>2383</v>
      </c>
      <c r="L612" s="273"/>
      <c r="M612" s="238">
        <v>0.876</v>
      </c>
      <c r="N612" s="269" t="s">
        <v>2248</v>
      </c>
      <c r="O612" s="269" t="s">
        <v>82</v>
      </c>
      <c r="P612" s="269" t="s">
        <v>2249</v>
      </c>
      <c r="Q612" s="269"/>
      <c r="R612" s="294">
        <v>1010301322</v>
      </c>
      <c r="S612" s="238">
        <v>643</v>
      </c>
      <c r="T612" s="269" t="s">
        <v>266</v>
      </c>
      <c r="U612" s="269">
        <v>300</v>
      </c>
      <c r="V612" s="275">
        <v>300</v>
      </c>
      <c r="W612" s="269">
        <v>0</v>
      </c>
      <c r="X612" s="276">
        <v>31747</v>
      </c>
      <c r="Y612" s="293"/>
      <c r="Z612" s="277">
        <v>205248.15</v>
      </c>
      <c r="AA612" s="277"/>
      <c r="AB612" s="278">
        <v>205248.15</v>
      </c>
      <c r="AC612" s="278">
        <v>205248.15</v>
      </c>
      <c r="AD612" s="278">
        <v>0</v>
      </c>
      <c r="AE612" s="278">
        <v>0</v>
      </c>
      <c r="AF612" s="278">
        <v>684.16049999999996</v>
      </c>
      <c r="AG612" s="278">
        <v>684.16049999999996</v>
      </c>
      <c r="AH612" s="278">
        <v>0</v>
      </c>
      <c r="AI612" s="279">
        <v>684.16049999999996</v>
      </c>
      <c r="AJ612" s="277"/>
      <c r="AK612" s="280" t="e">
        <v>#REF!</v>
      </c>
      <c r="AL612" s="280" t="e">
        <v>#REF!</v>
      </c>
      <c r="AM612" s="281">
        <v>0</v>
      </c>
      <c r="AN612" s="281">
        <v>0</v>
      </c>
      <c r="AO612" s="281">
        <v>0</v>
      </c>
      <c r="AP612" s="282">
        <v>0</v>
      </c>
      <c r="AQ612" s="282">
        <v>0</v>
      </c>
      <c r="AR612" s="282">
        <v>0</v>
      </c>
      <c r="AS612" s="282">
        <v>0</v>
      </c>
      <c r="AT612" s="282">
        <v>0</v>
      </c>
      <c r="AU612" s="282">
        <v>0</v>
      </c>
      <c r="AV612" s="282">
        <v>0</v>
      </c>
      <c r="AW612" s="282">
        <v>0</v>
      </c>
      <c r="AX612" s="282">
        <v>0</v>
      </c>
      <c r="AY612" s="282">
        <v>0</v>
      </c>
      <c r="AZ612" s="282">
        <v>0</v>
      </c>
      <c r="BA612" s="282">
        <v>0</v>
      </c>
      <c r="BB612" s="281">
        <v>0</v>
      </c>
      <c r="BC612" s="281">
        <v>0</v>
      </c>
      <c r="BD612" s="283"/>
      <c r="BE612" s="284">
        <v>0.02</v>
      </c>
      <c r="BF612" s="280">
        <v>0</v>
      </c>
      <c r="BG612" s="285"/>
      <c r="BH612" s="286"/>
      <c r="BI612" s="285"/>
      <c r="BJ612" s="280">
        <v>0</v>
      </c>
      <c r="BK612" s="280">
        <v>0</v>
      </c>
      <c r="BL612" s="283"/>
      <c r="BM612" s="287">
        <v>0</v>
      </c>
      <c r="BN612" s="280">
        <v>0</v>
      </c>
      <c r="BO612" s="280">
        <v>0</v>
      </c>
      <c r="BP612" s="280" t="e">
        <v>#REF!</v>
      </c>
      <c r="BQ612" s="288" t="e">
        <v>#REF!</v>
      </c>
      <c r="BR612" s="289"/>
      <c r="BS612" s="290" t="e">
        <v>#REF!</v>
      </c>
      <c r="BU612" s="291"/>
      <c r="BV612" s="291">
        <v>0</v>
      </c>
      <c r="BW612" s="292">
        <v>0</v>
      </c>
      <c r="BX612" s="238" t="s">
        <v>857</v>
      </c>
      <c r="BY612" s="435">
        <f t="shared" si="18"/>
        <v>1</v>
      </c>
      <c r="BZ612" s="435">
        <v>1</v>
      </c>
      <c r="CA612" s="436">
        <f t="shared" si="19"/>
        <v>0</v>
      </c>
    </row>
    <row r="613" spans="1:79" s="268" customFormat="1" ht="47.25">
      <c r="A613" s="269">
        <v>600</v>
      </c>
      <c r="B613" s="269" t="s">
        <v>862</v>
      </c>
      <c r="C613" s="269" t="s">
        <v>95</v>
      </c>
      <c r="D613" s="271" t="s">
        <v>863</v>
      </c>
      <c r="E613" s="272">
        <v>41058</v>
      </c>
      <c r="F613" s="238">
        <v>5</v>
      </c>
      <c r="G613" s="296">
        <v>41918</v>
      </c>
      <c r="H613" s="272">
        <v>40909</v>
      </c>
      <c r="I613" s="272">
        <v>50405</v>
      </c>
      <c r="J613" s="269"/>
      <c r="K613" s="269" t="s">
        <v>2384</v>
      </c>
      <c r="L613" s="273"/>
      <c r="M613" s="238">
        <v>0.251</v>
      </c>
      <c r="N613" s="269" t="s">
        <v>2105</v>
      </c>
      <c r="O613" s="269" t="s">
        <v>82</v>
      </c>
      <c r="P613" s="269" t="s">
        <v>2106</v>
      </c>
      <c r="Q613" s="269"/>
      <c r="R613" s="294">
        <v>1010301323</v>
      </c>
      <c r="S613" s="238">
        <v>644</v>
      </c>
      <c r="T613" s="269" t="s">
        <v>266</v>
      </c>
      <c r="U613" s="269">
        <v>300</v>
      </c>
      <c r="V613" s="275">
        <v>300</v>
      </c>
      <c r="W613" s="269">
        <v>0</v>
      </c>
      <c r="X613" s="276">
        <v>39083</v>
      </c>
      <c r="Y613" s="293"/>
      <c r="Z613" s="277">
        <v>263610.36</v>
      </c>
      <c r="AA613" s="277"/>
      <c r="AB613" s="278">
        <v>263610.36</v>
      </c>
      <c r="AC613" s="278">
        <v>169082.88240000003</v>
      </c>
      <c r="AD613" s="278">
        <v>94527.477599999955</v>
      </c>
      <c r="AE613" s="278">
        <v>83983.06319999996</v>
      </c>
      <c r="AF613" s="278">
        <v>878.70119999999997</v>
      </c>
      <c r="AG613" s="278">
        <v>878.70119999999997</v>
      </c>
      <c r="AH613" s="278">
        <v>0</v>
      </c>
      <c r="AI613" s="279">
        <v>878.70119999999997</v>
      </c>
      <c r="AJ613" s="277"/>
      <c r="AK613" s="280" t="e">
        <v>#REF!</v>
      </c>
      <c r="AL613" s="280" t="e">
        <v>#REF!</v>
      </c>
      <c r="AM613" s="281">
        <v>10544.4144</v>
      </c>
      <c r="AN613" s="281">
        <v>10544.4144</v>
      </c>
      <c r="AO613" s="281">
        <v>94527.477599999955</v>
      </c>
      <c r="AP613" s="282">
        <v>93648.776399999959</v>
      </c>
      <c r="AQ613" s="282">
        <v>92770.075199999963</v>
      </c>
      <c r="AR613" s="282">
        <v>91891.373999999967</v>
      </c>
      <c r="AS613" s="282">
        <v>91012.672799999971</v>
      </c>
      <c r="AT613" s="282">
        <v>90133.971599999975</v>
      </c>
      <c r="AU613" s="282">
        <v>89255.270399999979</v>
      </c>
      <c r="AV613" s="282">
        <v>88376.569199999984</v>
      </c>
      <c r="AW613" s="282">
        <v>87497.867999999988</v>
      </c>
      <c r="AX613" s="282">
        <v>86619.166799999992</v>
      </c>
      <c r="AY613" s="282">
        <v>85740.465599999996</v>
      </c>
      <c r="AZ613" s="282">
        <v>84861.7644</v>
      </c>
      <c r="BA613" s="282">
        <v>83983.063200000004</v>
      </c>
      <c r="BB613" s="281">
        <v>89255.270399999979</v>
      </c>
      <c r="BC613" s="281">
        <v>89255.27039999995</v>
      </c>
      <c r="BD613" s="283"/>
      <c r="BE613" s="284">
        <v>0.02</v>
      </c>
      <c r="BF613" s="280">
        <v>0</v>
      </c>
      <c r="BG613" s="285"/>
      <c r="BH613" s="286"/>
      <c r="BI613" s="285"/>
      <c r="BJ613" s="280">
        <v>0</v>
      </c>
      <c r="BK613" s="280">
        <v>0</v>
      </c>
      <c r="BL613" s="283"/>
      <c r="BM613" s="287">
        <v>0</v>
      </c>
      <c r="BN613" s="280">
        <v>0</v>
      </c>
      <c r="BO613" s="280">
        <v>0</v>
      </c>
      <c r="BP613" s="280" t="e">
        <v>#REF!</v>
      </c>
      <c r="BQ613" s="288" t="e">
        <v>#REF!</v>
      </c>
      <c r="BR613" s="289"/>
      <c r="BS613" s="290" t="e">
        <v>#REF!</v>
      </c>
      <c r="BU613" s="291">
        <v>10544.4</v>
      </c>
      <c r="BV613" s="291">
        <v>-1.4400000000023283E-2</v>
      </c>
      <c r="BW613" s="292">
        <v>0</v>
      </c>
      <c r="BX613" s="238" t="s">
        <v>857</v>
      </c>
      <c r="BY613" s="435">
        <f t="shared" si="18"/>
        <v>0.64141212962950334</v>
      </c>
      <c r="BZ613" s="435">
        <v>0.68141212962950337</v>
      </c>
      <c r="CA613" s="436">
        <f t="shared" si="19"/>
        <v>4.0000000000000036E-2</v>
      </c>
    </row>
    <row r="614" spans="1:79" s="268" customFormat="1" ht="47.25">
      <c r="A614" s="269">
        <v>601</v>
      </c>
      <c r="B614" s="269" t="s">
        <v>862</v>
      </c>
      <c r="C614" s="269" t="s">
        <v>95</v>
      </c>
      <c r="D614" s="271" t="s">
        <v>863</v>
      </c>
      <c r="E614" s="272">
        <v>41058</v>
      </c>
      <c r="F614" s="238"/>
      <c r="G614" s="238"/>
      <c r="H614" s="272">
        <v>40909</v>
      </c>
      <c r="I614" s="272">
        <v>50405</v>
      </c>
      <c r="J614" s="269"/>
      <c r="K614" s="269" t="s">
        <v>2385</v>
      </c>
      <c r="L614" s="273"/>
      <c r="M614" s="238">
        <v>0.33860000000000001</v>
      </c>
      <c r="N614" s="269" t="s">
        <v>1770</v>
      </c>
      <c r="O614" s="269" t="s">
        <v>82</v>
      </c>
      <c r="P614" s="269" t="s">
        <v>2386</v>
      </c>
      <c r="Q614" s="269"/>
      <c r="R614" s="294">
        <v>1010301324</v>
      </c>
      <c r="S614" s="238">
        <v>645</v>
      </c>
      <c r="T614" s="269" t="s">
        <v>266</v>
      </c>
      <c r="U614" s="269">
        <v>300</v>
      </c>
      <c r="V614" s="275">
        <v>300</v>
      </c>
      <c r="W614" s="269">
        <v>0</v>
      </c>
      <c r="X614" s="276">
        <v>29983</v>
      </c>
      <c r="Y614" s="293"/>
      <c r="Z614" s="277">
        <v>414657.58</v>
      </c>
      <c r="AA614" s="277"/>
      <c r="AB614" s="278">
        <v>414657.58</v>
      </c>
      <c r="AC614" s="278">
        <v>414657.58</v>
      </c>
      <c r="AD614" s="278">
        <v>0</v>
      </c>
      <c r="AE614" s="278">
        <v>0</v>
      </c>
      <c r="AF614" s="278">
        <v>1382.1919333333333</v>
      </c>
      <c r="AG614" s="278">
        <v>1382.1919333333333</v>
      </c>
      <c r="AH614" s="278">
        <v>0</v>
      </c>
      <c r="AI614" s="279">
        <v>1382.1919333333333</v>
      </c>
      <c r="AJ614" s="277"/>
      <c r="AK614" s="280" t="e">
        <v>#REF!</v>
      </c>
      <c r="AL614" s="280" t="e">
        <v>#REF!</v>
      </c>
      <c r="AM614" s="281">
        <v>0</v>
      </c>
      <c r="AN614" s="281">
        <v>0</v>
      </c>
      <c r="AO614" s="281">
        <v>0</v>
      </c>
      <c r="AP614" s="282">
        <v>0</v>
      </c>
      <c r="AQ614" s="282">
        <v>0</v>
      </c>
      <c r="AR614" s="282">
        <v>0</v>
      </c>
      <c r="AS614" s="282">
        <v>0</v>
      </c>
      <c r="AT614" s="282">
        <v>0</v>
      </c>
      <c r="AU614" s="282">
        <v>0</v>
      </c>
      <c r="AV614" s="282">
        <v>0</v>
      </c>
      <c r="AW614" s="282">
        <v>0</v>
      </c>
      <c r="AX614" s="282">
        <v>0</v>
      </c>
      <c r="AY614" s="282">
        <v>0</v>
      </c>
      <c r="AZ614" s="282">
        <v>0</v>
      </c>
      <c r="BA614" s="282">
        <v>0</v>
      </c>
      <c r="BB614" s="281">
        <v>0</v>
      </c>
      <c r="BC614" s="281">
        <v>0</v>
      </c>
      <c r="BD614" s="283"/>
      <c r="BE614" s="284">
        <v>0.02</v>
      </c>
      <c r="BF614" s="280">
        <v>0</v>
      </c>
      <c r="BG614" s="285"/>
      <c r="BH614" s="286"/>
      <c r="BI614" s="285"/>
      <c r="BJ614" s="280">
        <v>0</v>
      </c>
      <c r="BK614" s="280">
        <v>0</v>
      </c>
      <c r="BL614" s="283"/>
      <c r="BM614" s="287">
        <v>0</v>
      </c>
      <c r="BN614" s="280">
        <v>0</v>
      </c>
      <c r="BO614" s="280">
        <v>0</v>
      </c>
      <c r="BP614" s="280" t="e">
        <v>#REF!</v>
      </c>
      <c r="BQ614" s="288" t="e">
        <v>#REF!</v>
      </c>
      <c r="BR614" s="289"/>
      <c r="BS614" s="290" t="e">
        <v>#REF!</v>
      </c>
      <c r="BU614" s="291"/>
      <c r="BV614" s="291">
        <v>0</v>
      </c>
      <c r="BW614" s="292">
        <v>0</v>
      </c>
      <c r="BX614" s="238" t="s">
        <v>857</v>
      </c>
      <c r="BY614" s="435">
        <f t="shared" si="18"/>
        <v>1</v>
      </c>
      <c r="BZ614" s="435">
        <v>1</v>
      </c>
      <c r="CA614" s="436">
        <f t="shared" si="19"/>
        <v>0</v>
      </c>
    </row>
    <row r="615" spans="1:79" s="268" customFormat="1" ht="47.25">
      <c r="A615" s="269">
        <v>602</v>
      </c>
      <c r="B615" s="269" t="s">
        <v>862</v>
      </c>
      <c r="C615" s="269" t="s">
        <v>95</v>
      </c>
      <c r="D615" s="271" t="s">
        <v>863</v>
      </c>
      <c r="E615" s="272">
        <v>41058</v>
      </c>
      <c r="F615" s="238"/>
      <c r="G615" s="238"/>
      <c r="H615" s="272">
        <v>40909</v>
      </c>
      <c r="I615" s="272">
        <v>50405</v>
      </c>
      <c r="J615" s="269"/>
      <c r="K615" s="269" t="s">
        <v>2387</v>
      </c>
      <c r="L615" s="273"/>
      <c r="M615" s="238">
        <v>2.0339999999999998</v>
      </c>
      <c r="N615" s="269" t="s">
        <v>2117</v>
      </c>
      <c r="O615" s="269" t="s">
        <v>82</v>
      </c>
      <c r="P615" s="269" t="s">
        <v>2388</v>
      </c>
      <c r="Q615" s="269"/>
      <c r="R615" s="294">
        <v>1010301325</v>
      </c>
      <c r="S615" s="238">
        <v>646</v>
      </c>
      <c r="T615" s="269" t="s">
        <v>266</v>
      </c>
      <c r="U615" s="269">
        <v>300</v>
      </c>
      <c r="V615" s="275">
        <v>300</v>
      </c>
      <c r="W615" s="269">
        <v>0</v>
      </c>
      <c r="X615" s="276">
        <v>34455</v>
      </c>
      <c r="Y615" s="293"/>
      <c r="Z615" s="277">
        <v>128668.42</v>
      </c>
      <c r="AA615" s="277"/>
      <c r="AB615" s="278">
        <v>128668.42</v>
      </c>
      <c r="AC615" s="278">
        <v>128668.42</v>
      </c>
      <c r="AD615" s="278">
        <v>0</v>
      </c>
      <c r="AE615" s="278">
        <v>0</v>
      </c>
      <c r="AF615" s="278">
        <v>428.89473333333331</v>
      </c>
      <c r="AG615" s="278">
        <v>428.89473333333331</v>
      </c>
      <c r="AH615" s="278">
        <v>0</v>
      </c>
      <c r="AI615" s="279">
        <v>428.89473333333331</v>
      </c>
      <c r="AJ615" s="277"/>
      <c r="AK615" s="280" t="e">
        <v>#REF!</v>
      </c>
      <c r="AL615" s="280" t="e">
        <v>#REF!</v>
      </c>
      <c r="AM615" s="281">
        <v>0</v>
      </c>
      <c r="AN615" s="281">
        <v>0</v>
      </c>
      <c r="AO615" s="281">
        <v>0</v>
      </c>
      <c r="AP615" s="282">
        <v>0</v>
      </c>
      <c r="AQ615" s="282">
        <v>0</v>
      </c>
      <c r="AR615" s="282">
        <v>0</v>
      </c>
      <c r="AS615" s="282">
        <v>0</v>
      </c>
      <c r="AT615" s="282">
        <v>0</v>
      </c>
      <c r="AU615" s="282">
        <v>0</v>
      </c>
      <c r="AV615" s="282">
        <v>0</v>
      </c>
      <c r="AW615" s="282">
        <v>0</v>
      </c>
      <c r="AX615" s="282">
        <v>0</v>
      </c>
      <c r="AY615" s="282">
        <v>0</v>
      </c>
      <c r="AZ615" s="282">
        <v>0</v>
      </c>
      <c r="BA615" s="282">
        <v>0</v>
      </c>
      <c r="BB615" s="281">
        <v>0</v>
      </c>
      <c r="BC615" s="281">
        <v>0</v>
      </c>
      <c r="BD615" s="283"/>
      <c r="BE615" s="284">
        <v>0.02</v>
      </c>
      <c r="BF615" s="280">
        <v>0</v>
      </c>
      <c r="BG615" s="285"/>
      <c r="BH615" s="286"/>
      <c r="BI615" s="285"/>
      <c r="BJ615" s="280">
        <v>0</v>
      </c>
      <c r="BK615" s="280">
        <v>0</v>
      </c>
      <c r="BL615" s="283"/>
      <c r="BM615" s="287">
        <v>0</v>
      </c>
      <c r="BN615" s="280">
        <v>0</v>
      </c>
      <c r="BO615" s="280">
        <v>0</v>
      </c>
      <c r="BP615" s="280" t="e">
        <v>#REF!</v>
      </c>
      <c r="BQ615" s="288" t="e">
        <v>#REF!</v>
      </c>
      <c r="BR615" s="289"/>
      <c r="BS615" s="290" t="e">
        <v>#REF!</v>
      </c>
      <c r="BU615" s="291"/>
      <c r="BV615" s="291">
        <v>0</v>
      </c>
      <c r="BW615" s="292">
        <v>0</v>
      </c>
      <c r="BX615" s="238" t="s">
        <v>857</v>
      </c>
      <c r="BY615" s="435">
        <f t="shared" si="18"/>
        <v>1</v>
      </c>
      <c r="BZ615" s="435">
        <v>1</v>
      </c>
      <c r="CA615" s="436">
        <f t="shared" si="19"/>
        <v>0</v>
      </c>
    </row>
    <row r="616" spans="1:79" s="268" customFormat="1" ht="47.25">
      <c r="A616" s="269">
        <v>603</v>
      </c>
      <c r="B616" s="269" t="s">
        <v>862</v>
      </c>
      <c r="C616" s="269" t="s">
        <v>95</v>
      </c>
      <c r="D616" s="271" t="s">
        <v>863</v>
      </c>
      <c r="E616" s="272">
        <v>41058</v>
      </c>
      <c r="F616" s="238"/>
      <c r="G616" s="238"/>
      <c r="H616" s="272">
        <v>40909</v>
      </c>
      <c r="I616" s="272">
        <v>50405</v>
      </c>
      <c r="J616" s="269"/>
      <c r="K616" s="269" t="s">
        <v>2389</v>
      </c>
      <c r="L616" s="273"/>
      <c r="M616" s="238">
        <v>0.44900000000000001</v>
      </c>
      <c r="N616" s="269" t="s">
        <v>2155</v>
      </c>
      <c r="O616" s="269" t="s">
        <v>82</v>
      </c>
      <c r="P616" s="269" t="s">
        <v>2013</v>
      </c>
      <c r="Q616" s="269"/>
      <c r="R616" s="294">
        <v>1010301326</v>
      </c>
      <c r="S616" s="238">
        <v>647</v>
      </c>
      <c r="T616" s="269" t="s">
        <v>87</v>
      </c>
      <c r="U616" s="269">
        <v>240</v>
      </c>
      <c r="V616" s="275">
        <v>240</v>
      </c>
      <c r="W616" s="269">
        <v>0</v>
      </c>
      <c r="X616" s="276">
        <v>32690</v>
      </c>
      <c r="Y616" s="293"/>
      <c r="Z616" s="277">
        <v>153327.15</v>
      </c>
      <c r="AA616" s="277"/>
      <c r="AB616" s="278">
        <v>153327.15</v>
      </c>
      <c r="AC616" s="278">
        <v>153327.15</v>
      </c>
      <c r="AD616" s="278">
        <v>0</v>
      </c>
      <c r="AE616" s="278">
        <v>0</v>
      </c>
      <c r="AF616" s="278">
        <v>638.86312499999997</v>
      </c>
      <c r="AG616" s="278">
        <v>638.86312499999997</v>
      </c>
      <c r="AH616" s="278">
        <v>0</v>
      </c>
      <c r="AI616" s="279">
        <v>638.86312499999997</v>
      </c>
      <c r="AJ616" s="277"/>
      <c r="AK616" s="280" t="e">
        <v>#REF!</v>
      </c>
      <c r="AL616" s="280" t="e">
        <v>#REF!</v>
      </c>
      <c r="AM616" s="281">
        <v>0</v>
      </c>
      <c r="AN616" s="281">
        <v>0</v>
      </c>
      <c r="AO616" s="281">
        <v>0</v>
      </c>
      <c r="AP616" s="282">
        <v>0</v>
      </c>
      <c r="AQ616" s="282">
        <v>0</v>
      </c>
      <c r="AR616" s="282">
        <v>0</v>
      </c>
      <c r="AS616" s="282">
        <v>0</v>
      </c>
      <c r="AT616" s="282">
        <v>0</v>
      </c>
      <c r="AU616" s="282">
        <v>0</v>
      </c>
      <c r="AV616" s="282">
        <v>0</v>
      </c>
      <c r="AW616" s="282">
        <v>0</v>
      </c>
      <c r="AX616" s="282">
        <v>0</v>
      </c>
      <c r="AY616" s="282">
        <v>0</v>
      </c>
      <c r="AZ616" s="282">
        <v>0</v>
      </c>
      <c r="BA616" s="282">
        <v>0</v>
      </c>
      <c r="BB616" s="281">
        <v>0</v>
      </c>
      <c r="BC616" s="281">
        <v>0</v>
      </c>
      <c r="BD616" s="283"/>
      <c r="BE616" s="284">
        <v>0.02</v>
      </c>
      <c r="BF616" s="280">
        <v>0</v>
      </c>
      <c r="BG616" s="285"/>
      <c r="BH616" s="286"/>
      <c r="BI616" s="285"/>
      <c r="BJ616" s="280">
        <v>0</v>
      </c>
      <c r="BK616" s="280">
        <v>0</v>
      </c>
      <c r="BL616" s="283"/>
      <c r="BM616" s="287">
        <v>0</v>
      </c>
      <c r="BN616" s="280">
        <v>0</v>
      </c>
      <c r="BO616" s="280">
        <v>0</v>
      </c>
      <c r="BP616" s="280" t="e">
        <v>#REF!</v>
      </c>
      <c r="BQ616" s="288" t="e">
        <v>#REF!</v>
      </c>
      <c r="BR616" s="289"/>
      <c r="BS616" s="290" t="e">
        <v>#REF!</v>
      </c>
      <c r="BU616" s="291"/>
      <c r="BV616" s="291">
        <v>0</v>
      </c>
      <c r="BW616" s="292">
        <v>0</v>
      </c>
      <c r="BX616" s="238" t="s">
        <v>857</v>
      </c>
      <c r="BY616" s="435">
        <f t="shared" si="18"/>
        <v>1</v>
      </c>
      <c r="BZ616" s="435">
        <v>1</v>
      </c>
      <c r="CA616" s="436">
        <f t="shared" si="19"/>
        <v>0</v>
      </c>
    </row>
    <row r="617" spans="1:79" s="268" customFormat="1" ht="47.25">
      <c r="A617" s="269">
        <v>604</v>
      </c>
      <c r="B617" s="269" t="s">
        <v>862</v>
      </c>
      <c r="C617" s="269" t="s">
        <v>95</v>
      </c>
      <c r="D617" s="271" t="s">
        <v>863</v>
      </c>
      <c r="E617" s="272">
        <v>41058</v>
      </c>
      <c r="F617" s="238"/>
      <c r="G617" s="238"/>
      <c r="H617" s="272">
        <v>40909</v>
      </c>
      <c r="I617" s="272">
        <v>50405</v>
      </c>
      <c r="J617" s="269"/>
      <c r="K617" s="269" t="s">
        <v>2390</v>
      </c>
      <c r="L617" s="273"/>
      <c r="M617" s="238">
        <v>1.5669999999999999</v>
      </c>
      <c r="N617" s="269" t="s">
        <v>2274</v>
      </c>
      <c r="O617" s="269" t="s">
        <v>82</v>
      </c>
      <c r="P617" s="269" t="s">
        <v>2275</v>
      </c>
      <c r="Q617" s="269"/>
      <c r="R617" s="294">
        <v>1010301327</v>
      </c>
      <c r="S617" s="238">
        <v>648</v>
      </c>
      <c r="T617" s="269" t="s">
        <v>87</v>
      </c>
      <c r="U617" s="269">
        <v>240</v>
      </c>
      <c r="V617" s="275">
        <v>240</v>
      </c>
      <c r="W617" s="269">
        <v>0</v>
      </c>
      <c r="X617" s="276">
        <v>32112</v>
      </c>
      <c r="Y617" s="293"/>
      <c r="Z617" s="277">
        <v>127313.69</v>
      </c>
      <c r="AA617" s="277"/>
      <c r="AB617" s="278">
        <v>127313.69</v>
      </c>
      <c r="AC617" s="278">
        <v>127313.69</v>
      </c>
      <c r="AD617" s="278">
        <v>0</v>
      </c>
      <c r="AE617" s="278">
        <v>0</v>
      </c>
      <c r="AF617" s="278">
        <v>530.47370833333332</v>
      </c>
      <c r="AG617" s="278">
        <v>530.47370833333332</v>
      </c>
      <c r="AH617" s="278">
        <v>0</v>
      </c>
      <c r="AI617" s="279">
        <v>530.47370833333332</v>
      </c>
      <c r="AJ617" s="277"/>
      <c r="AK617" s="280" t="e">
        <v>#REF!</v>
      </c>
      <c r="AL617" s="280" t="e">
        <v>#REF!</v>
      </c>
      <c r="AM617" s="281">
        <v>0</v>
      </c>
      <c r="AN617" s="281">
        <v>0</v>
      </c>
      <c r="AO617" s="281">
        <v>0</v>
      </c>
      <c r="AP617" s="282">
        <v>0</v>
      </c>
      <c r="AQ617" s="282">
        <v>0</v>
      </c>
      <c r="AR617" s="282">
        <v>0</v>
      </c>
      <c r="AS617" s="282">
        <v>0</v>
      </c>
      <c r="AT617" s="282">
        <v>0</v>
      </c>
      <c r="AU617" s="282">
        <v>0</v>
      </c>
      <c r="AV617" s="282">
        <v>0</v>
      </c>
      <c r="AW617" s="282">
        <v>0</v>
      </c>
      <c r="AX617" s="282">
        <v>0</v>
      </c>
      <c r="AY617" s="282">
        <v>0</v>
      </c>
      <c r="AZ617" s="282">
        <v>0</v>
      </c>
      <c r="BA617" s="282">
        <v>0</v>
      </c>
      <c r="BB617" s="281">
        <v>0</v>
      </c>
      <c r="BC617" s="281">
        <v>0</v>
      </c>
      <c r="BD617" s="283"/>
      <c r="BE617" s="284">
        <v>0.02</v>
      </c>
      <c r="BF617" s="280">
        <v>0</v>
      </c>
      <c r="BG617" s="285"/>
      <c r="BH617" s="286"/>
      <c r="BI617" s="285"/>
      <c r="BJ617" s="280">
        <v>0</v>
      </c>
      <c r="BK617" s="280">
        <v>0</v>
      </c>
      <c r="BL617" s="283"/>
      <c r="BM617" s="287">
        <v>0</v>
      </c>
      <c r="BN617" s="280">
        <v>0</v>
      </c>
      <c r="BO617" s="280">
        <v>0</v>
      </c>
      <c r="BP617" s="280" t="e">
        <v>#REF!</v>
      </c>
      <c r="BQ617" s="288" t="e">
        <v>#REF!</v>
      </c>
      <c r="BR617" s="289"/>
      <c r="BS617" s="290" t="e">
        <v>#REF!</v>
      </c>
      <c r="BU617" s="291"/>
      <c r="BV617" s="291">
        <v>0</v>
      </c>
      <c r="BW617" s="292">
        <v>0</v>
      </c>
      <c r="BX617" s="238" t="s">
        <v>857</v>
      </c>
      <c r="BY617" s="435">
        <f t="shared" si="18"/>
        <v>1</v>
      </c>
      <c r="BZ617" s="435">
        <v>1</v>
      </c>
      <c r="CA617" s="436">
        <f t="shared" si="19"/>
        <v>0</v>
      </c>
    </row>
    <row r="618" spans="1:79" s="268" customFormat="1" ht="47.25">
      <c r="A618" s="269">
        <v>605</v>
      </c>
      <c r="B618" s="269" t="s">
        <v>862</v>
      </c>
      <c r="C618" s="269" t="s">
        <v>95</v>
      </c>
      <c r="D618" s="271" t="s">
        <v>863</v>
      </c>
      <c r="E618" s="272">
        <v>41058</v>
      </c>
      <c r="F618" s="238"/>
      <c r="G618" s="238"/>
      <c r="H618" s="272">
        <v>40909</v>
      </c>
      <c r="I618" s="272">
        <v>50405</v>
      </c>
      <c r="J618" s="269"/>
      <c r="K618" s="269" t="s">
        <v>2391</v>
      </c>
      <c r="L618" s="273"/>
      <c r="M618" s="238">
        <v>0.4</v>
      </c>
      <c r="N618" s="269" t="s">
        <v>2155</v>
      </c>
      <c r="O618" s="269" t="s">
        <v>82</v>
      </c>
      <c r="P618" s="269" t="s">
        <v>2013</v>
      </c>
      <c r="Q618" s="269"/>
      <c r="R618" s="294">
        <v>1010301328</v>
      </c>
      <c r="S618" s="238">
        <v>649</v>
      </c>
      <c r="T618" s="269" t="s">
        <v>87</v>
      </c>
      <c r="U618" s="269">
        <v>240</v>
      </c>
      <c r="V618" s="275">
        <v>240</v>
      </c>
      <c r="W618" s="269">
        <v>0</v>
      </c>
      <c r="X618" s="276">
        <v>34060</v>
      </c>
      <c r="Y618" s="293"/>
      <c r="Z618" s="277">
        <v>76279.66</v>
      </c>
      <c r="AA618" s="277"/>
      <c r="AB618" s="278">
        <v>76279.66</v>
      </c>
      <c r="AC618" s="278">
        <v>76279.66</v>
      </c>
      <c r="AD618" s="278">
        <v>0</v>
      </c>
      <c r="AE618" s="278">
        <v>0</v>
      </c>
      <c r="AF618" s="278">
        <v>317.8319166666667</v>
      </c>
      <c r="AG618" s="278">
        <v>317.8319166666667</v>
      </c>
      <c r="AH618" s="278">
        <v>0</v>
      </c>
      <c r="AI618" s="279">
        <v>317.8319166666667</v>
      </c>
      <c r="AJ618" s="277"/>
      <c r="AK618" s="280" t="e">
        <v>#REF!</v>
      </c>
      <c r="AL618" s="280" t="e">
        <v>#REF!</v>
      </c>
      <c r="AM618" s="281">
        <v>0</v>
      </c>
      <c r="AN618" s="281">
        <v>0</v>
      </c>
      <c r="AO618" s="281">
        <v>0</v>
      </c>
      <c r="AP618" s="282">
        <v>0</v>
      </c>
      <c r="AQ618" s="282">
        <v>0</v>
      </c>
      <c r="AR618" s="282">
        <v>0</v>
      </c>
      <c r="AS618" s="282">
        <v>0</v>
      </c>
      <c r="AT618" s="282">
        <v>0</v>
      </c>
      <c r="AU618" s="282">
        <v>0</v>
      </c>
      <c r="AV618" s="282">
        <v>0</v>
      </c>
      <c r="AW618" s="282">
        <v>0</v>
      </c>
      <c r="AX618" s="282">
        <v>0</v>
      </c>
      <c r="AY618" s="282">
        <v>0</v>
      </c>
      <c r="AZ618" s="282">
        <v>0</v>
      </c>
      <c r="BA618" s="282">
        <v>0</v>
      </c>
      <c r="BB618" s="281">
        <v>0</v>
      </c>
      <c r="BC618" s="281">
        <v>0</v>
      </c>
      <c r="BD618" s="283"/>
      <c r="BE618" s="284">
        <v>0.02</v>
      </c>
      <c r="BF618" s="280">
        <v>0</v>
      </c>
      <c r="BG618" s="285"/>
      <c r="BH618" s="286"/>
      <c r="BI618" s="285"/>
      <c r="BJ618" s="280">
        <v>0</v>
      </c>
      <c r="BK618" s="280">
        <v>0</v>
      </c>
      <c r="BL618" s="283"/>
      <c r="BM618" s="287">
        <v>0</v>
      </c>
      <c r="BN618" s="280">
        <v>0</v>
      </c>
      <c r="BO618" s="280">
        <v>0</v>
      </c>
      <c r="BP618" s="280" t="e">
        <v>#REF!</v>
      </c>
      <c r="BQ618" s="288" t="e">
        <v>#REF!</v>
      </c>
      <c r="BR618" s="289"/>
      <c r="BS618" s="290" t="e">
        <v>#REF!</v>
      </c>
      <c r="BU618" s="291"/>
      <c r="BV618" s="291">
        <v>0</v>
      </c>
      <c r="BW618" s="292">
        <v>0</v>
      </c>
      <c r="BX618" s="238" t="s">
        <v>857</v>
      </c>
      <c r="BY618" s="435">
        <f t="shared" si="18"/>
        <v>1</v>
      </c>
      <c r="BZ618" s="435">
        <v>1</v>
      </c>
      <c r="CA618" s="436">
        <f t="shared" si="19"/>
        <v>0</v>
      </c>
    </row>
    <row r="619" spans="1:79" s="268" customFormat="1" ht="47.25">
      <c r="A619" s="269">
        <v>606</v>
      </c>
      <c r="B619" s="269" t="s">
        <v>862</v>
      </c>
      <c r="C619" s="269" t="s">
        <v>95</v>
      </c>
      <c r="D619" s="271" t="s">
        <v>863</v>
      </c>
      <c r="E619" s="272">
        <v>41058</v>
      </c>
      <c r="F619" s="238"/>
      <c r="G619" s="238"/>
      <c r="H619" s="272">
        <v>40909</v>
      </c>
      <c r="I619" s="272">
        <v>50405</v>
      </c>
      <c r="J619" s="269"/>
      <c r="K619" s="269" t="s">
        <v>2392</v>
      </c>
      <c r="L619" s="273"/>
      <c r="M619" s="238">
        <v>0.224</v>
      </c>
      <c r="N619" s="269" t="s">
        <v>2134</v>
      </c>
      <c r="O619" s="269" t="s">
        <v>82</v>
      </c>
      <c r="P619" s="269" t="s">
        <v>2135</v>
      </c>
      <c r="Q619" s="269"/>
      <c r="R619" s="294">
        <v>1010301329</v>
      </c>
      <c r="S619" s="238">
        <v>650</v>
      </c>
      <c r="T619" s="269" t="s">
        <v>266</v>
      </c>
      <c r="U619" s="269">
        <v>300</v>
      </c>
      <c r="V619" s="275">
        <v>300</v>
      </c>
      <c r="W619" s="269">
        <v>0</v>
      </c>
      <c r="X619" s="276">
        <v>27729</v>
      </c>
      <c r="Y619" s="293"/>
      <c r="Z619" s="277">
        <v>49507.199999999997</v>
      </c>
      <c r="AA619" s="277"/>
      <c r="AB619" s="278">
        <v>49507.199999999997</v>
      </c>
      <c r="AC619" s="278">
        <v>49507.199999999997</v>
      </c>
      <c r="AD619" s="278">
        <v>0</v>
      </c>
      <c r="AE619" s="278">
        <v>0</v>
      </c>
      <c r="AF619" s="278">
        <v>165.024</v>
      </c>
      <c r="AG619" s="278">
        <v>165.024</v>
      </c>
      <c r="AH619" s="278">
        <v>0</v>
      </c>
      <c r="AI619" s="279">
        <v>165.024</v>
      </c>
      <c r="AJ619" s="277"/>
      <c r="AK619" s="280" t="e">
        <v>#REF!</v>
      </c>
      <c r="AL619" s="280" t="e">
        <v>#REF!</v>
      </c>
      <c r="AM619" s="281">
        <v>0</v>
      </c>
      <c r="AN619" s="281">
        <v>0</v>
      </c>
      <c r="AO619" s="281">
        <v>0</v>
      </c>
      <c r="AP619" s="282">
        <v>0</v>
      </c>
      <c r="AQ619" s="282">
        <v>0</v>
      </c>
      <c r="AR619" s="282">
        <v>0</v>
      </c>
      <c r="AS619" s="282">
        <v>0</v>
      </c>
      <c r="AT619" s="282">
        <v>0</v>
      </c>
      <c r="AU619" s="282">
        <v>0</v>
      </c>
      <c r="AV619" s="282">
        <v>0</v>
      </c>
      <c r="AW619" s="282">
        <v>0</v>
      </c>
      <c r="AX619" s="282">
        <v>0</v>
      </c>
      <c r="AY619" s="282">
        <v>0</v>
      </c>
      <c r="AZ619" s="282">
        <v>0</v>
      </c>
      <c r="BA619" s="282">
        <v>0</v>
      </c>
      <c r="BB619" s="281">
        <v>0</v>
      </c>
      <c r="BC619" s="281">
        <v>0</v>
      </c>
      <c r="BD619" s="283"/>
      <c r="BE619" s="284">
        <v>0.02</v>
      </c>
      <c r="BF619" s="280">
        <v>0</v>
      </c>
      <c r="BG619" s="285"/>
      <c r="BH619" s="286"/>
      <c r="BI619" s="285"/>
      <c r="BJ619" s="280">
        <v>0</v>
      </c>
      <c r="BK619" s="280">
        <v>0</v>
      </c>
      <c r="BL619" s="283"/>
      <c r="BM619" s="287">
        <v>0</v>
      </c>
      <c r="BN619" s="280">
        <v>0</v>
      </c>
      <c r="BO619" s="280">
        <v>0</v>
      </c>
      <c r="BP619" s="280" t="e">
        <v>#REF!</v>
      </c>
      <c r="BQ619" s="288" t="e">
        <v>#REF!</v>
      </c>
      <c r="BR619" s="289"/>
      <c r="BS619" s="290" t="e">
        <v>#REF!</v>
      </c>
      <c r="BU619" s="291"/>
      <c r="BV619" s="291">
        <v>0</v>
      </c>
      <c r="BW619" s="292">
        <v>0</v>
      </c>
      <c r="BX619" s="238" t="s">
        <v>857</v>
      </c>
      <c r="BY619" s="435">
        <f t="shared" si="18"/>
        <v>1</v>
      </c>
      <c r="BZ619" s="435">
        <v>1</v>
      </c>
      <c r="CA619" s="436">
        <f t="shared" si="19"/>
        <v>0</v>
      </c>
    </row>
    <row r="620" spans="1:79" s="268" customFormat="1" ht="47.25">
      <c r="A620" s="269">
        <v>607</v>
      </c>
      <c r="B620" s="269" t="s">
        <v>862</v>
      </c>
      <c r="C620" s="269" t="s">
        <v>95</v>
      </c>
      <c r="D620" s="271" t="s">
        <v>863</v>
      </c>
      <c r="E620" s="272">
        <v>41058</v>
      </c>
      <c r="F620" s="238"/>
      <c r="G620" s="238"/>
      <c r="H620" s="272">
        <v>40909</v>
      </c>
      <c r="I620" s="272">
        <v>50405</v>
      </c>
      <c r="J620" s="269"/>
      <c r="K620" s="269" t="s">
        <v>2393</v>
      </c>
      <c r="L620" s="273"/>
      <c r="M620" s="238">
        <v>0.12</v>
      </c>
      <c r="N620" s="269" t="s">
        <v>2155</v>
      </c>
      <c r="O620" s="269" t="s">
        <v>82</v>
      </c>
      <c r="P620" s="269" t="s">
        <v>2013</v>
      </c>
      <c r="Q620" s="269"/>
      <c r="R620" s="294">
        <v>1010301330</v>
      </c>
      <c r="S620" s="238">
        <v>651</v>
      </c>
      <c r="T620" s="269" t="s">
        <v>266</v>
      </c>
      <c r="U620" s="269">
        <v>300</v>
      </c>
      <c r="V620" s="275">
        <v>300</v>
      </c>
      <c r="W620" s="269">
        <v>0</v>
      </c>
      <c r="X620" s="276">
        <v>33573</v>
      </c>
      <c r="Y620" s="293"/>
      <c r="Z620" s="277">
        <v>125901.6</v>
      </c>
      <c r="AA620" s="277"/>
      <c r="AB620" s="278">
        <v>125901.6</v>
      </c>
      <c r="AC620" s="278">
        <v>125901.6</v>
      </c>
      <c r="AD620" s="278">
        <v>0</v>
      </c>
      <c r="AE620" s="278">
        <v>0</v>
      </c>
      <c r="AF620" s="278">
        <v>419.67200000000003</v>
      </c>
      <c r="AG620" s="278">
        <v>419.67200000000003</v>
      </c>
      <c r="AH620" s="278">
        <v>0</v>
      </c>
      <c r="AI620" s="279">
        <v>419.67200000000003</v>
      </c>
      <c r="AJ620" s="277"/>
      <c r="AK620" s="280" t="e">
        <v>#REF!</v>
      </c>
      <c r="AL620" s="280" t="e">
        <v>#REF!</v>
      </c>
      <c r="AM620" s="281">
        <v>0</v>
      </c>
      <c r="AN620" s="281">
        <v>0</v>
      </c>
      <c r="AO620" s="281">
        <v>0</v>
      </c>
      <c r="AP620" s="282">
        <v>0</v>
      </c>
      <c r="AQ620" s="282">
        <v>0</v>
      </c>
      <c r="AR620" s="282">
        <v>0</v>
      </c>
      <c r="AS620" s="282">
        <v>0</v>
      </c>
      <c r="AT620" s="282">
        <v>0</v>
      </c>
      <c r="AU620" s="282">
        <v>0</v>
      </c>
      <c r="AV620" s="282">
        <v>0</v>
      </c>
      <c r="AW620" s="282">
        <v>0</v>
      </c>
      <c r="AX620" s="282">
        <v>0</v>
      </c>
      <c r="AY620" s="282">
        <v>0</v>
      </c>
      <c r="AZ620" s="282">
        <v>0</v>
      </c>
      <c r="BA620" s="282">
        <v>0</v>
      </c>
      <c r="BB620" s="281">
        <v>0</v>
      </c>
      <c r="BC620" s="281">
        <v>0</v>
      </c>
      <c r="BD620" s="283"/>
      <c r="BE620" s="284">
        <v>0.02</v>
      </c>
      <c r="BF620" s="280">
        <v>0</v>
      </c>
      <c r="BG620" s="285"/>
      <c r="BH620" s="286"/>
      <c r="BI620" s="285"/>
      <c r="BJ620" s="280">
        <v>0</v>
      </c>
      <c r="BK620" s="280">
        <v>0</v>
      </c>
      <c r="BL620" s="283"/>
      <c r="BM620" s="287">
        <v>0</v>
      </c>
      <c r="BN620" s="280">
        <v>0</v>
      </c>
      <c r="BO620" s="280">
        <v>0</v>
      </c>
      <c r="BP620" s="280" t="e">
        <v>#REF!</v>
      </c>
      <c r="BQ620" s="288" t="e">
        <v>#REF!</v>
      </c>
      <c r="BR620" s="289"/>
      <c r="BS620" s="290" t="e">
        <v>#REF!</v>
      </c>
      <c r="BU620" s="291"/>
      <c r="BV620" s="291">
        <v>0</v>
      </c>
      <c r="BW620" s="292">
        <v>0</v>
      </c>
      <c r="BX620" s="238" t="s">
        <v>857</v>
      </c>
      <c r="BY620" s="435">
        <f t="shared" si="18"/>
        <v>1</v>
      </c>
      <c r="BZ620" s="435">
        <v>1</v>
      </c>
      <c r="CA620" s="436">
        <f t="shared" si="19"/>
        <v>0</v>
      </c>
    </row>
    <row r="621" spans="1:79" s="268" customFormat="1" ht="47.25">
      <c r="A621" s="269">
        <v>608</v>
      </c>
      <c r="B621" s="269" t="s">
        <v>862</v>
      </c>
      <c r="C621" s="269" t="s">
        <v>95</v>
      </c>
      <c r="D621" s="271" t="s">
        <v>863</v>
      </c>
      <c r="E621" s="272">
        <v>41058</v>
      </c>
      <c r="F621" s="238"/>
      <c r="G621" s="238"/>
      <c r="H621" s="272">
        <v>40909</v>
      </c>
      <c r="I621" s="272">
        <v>50405</v>
      </c>
      <c r="J621" s="269"/>
      <c r="K621" s="269" t="s">
        <v>2394</v>
      </c>
      <c r="L621" s="273"/>
      <c r="M621" s="238">
        <v>0.39500000000000002</v>
      </c>
      <c r="N621" s="269" t="s">
        <v>2155</v>
      </c>
      <c r="O621" s="269" t="s">
        <v>82</v>
      </c>
      <c r="P621" s="269" t="s">
        <v>2013</v>
      </c>
      <c r="Q621" s="269"/>
      <c r="R621" s="294">
        <v>1010301331</v>
      </c>
      <c r="S621" s="238">
        <v>652</v>
      </c>
      <c r="T621" s="269" t="s">
        <v>266</v>
      </c>
      <c r="U621" s="269">
        <v>300</v>
      </c>
      <c r="V621" s="275">
        <v>300</v>
      </c>
      <c r="W621" s="269">
        <v>0</v>
      </c>
      <c r="X621" s="276">
        <v>33178</v>
      </c>
      <c r="Y621" s="293"/>
      <c r="Z621" s="277">
        <v>96172.56</v>
      </c>
      <c r="AA621" s="277"/>
      <c r="AB621" s="278">
        <v>96172.56</v>
      </c>
      <c r="AC621" s="278">
        <v>96172.56</v>
      </c>
      <c r="AD621" s="278">
        <v>0</v>
      </c>
      <c r="AE621" s="278">
        <v>0</v>
      </c>
      <c r="AF621" s="278">
        <v>320.5752</v>
      </c>
      <c r="AG621" s="278">
        <v>320.5752</v>
      </c>
      <c r="AH621" s="278">
        <v>0</v>
      </c>
      <c r="AI621" s="279">
        <v>320.5752</v>
      </c>
      <c r="AJ621" s="277"/>
      <c r="AK621" s="280" t="e">
        <v>#REF!</v>
      </c>
      <c r="AL621" s="280" t="e">
        <v>#REF!</v>
      </c>
      <c r="AM621" s="281">
        <v>0</v>
      </c>
      <c r="AN621" s="281">
        <v>0</v>
      </c>
      <c r="AO621" s="281">
        <v>0</v>
      </c>
      <c r="AP621" s="282">
        <v>0</v>
      </c>
      <c r="AQ621" s="282">
        <v>0</v>
      </c>
      <c r="AR621" s="282">
        <v>0</v>
      </c>
      <c r="AS621" s="282">
        <v>0</v>
      </c>
      <c r="AT621" s="282">
        <v>0</v>
      </c>
      <c r="AU621" s="282">
        <v>0</v>
      </c>
      <c r="AV621" s="282">
        <v>0</v>
      </c>
      <c r="AW621" s="282">
        <v>0</v>
      </c>
      <c r="AX621" s="282">
        <v>0</v>
      </c>
      <c r="AY621" s="282">
        <v>0</v>
      </c>
      <c r="AZ621" s="282">
        <v>0</v>
      </c>
      <c r="BA621" s="282">
        <v>0</v>
      </c>
      <c r="BB621" s="281">
        <v>0</v>
      </c>
      <c r="BC621" s="281">
        <v>0</v>
      </c>
      <c r="BD621" s="283"/>
      <c r="BE621" s="284">
        <v>0.02</v>
      </c>
      <c r="BF621" s="280">
        <v>0</v>
      </c>
      <c r="BG621" s="285"/>
      <c r="BH621" s="286"/>
      <c r="BI621" s="285"/>
      <c r="BJ621" s="280">
        <v>0</v>
      </c>
      <c r="BK621" s="280">
        <v>0</v>
      </c>
      <c r="BL621" s="283"/>
      <c r="BM621" s="287">
        <v>0</v>
      </c>
      <c r="BN621" s="280">
        <v>0</v>
      </c>
      <c r="BO621" s="280">
        <v>0</v>
      </c>
      <c r="BP621" s="280" t="e">
        <v>#REF!</v>
      </c>
      <c r="BQ621" s="288" t="e">
        <v>#REF!</v>
      </c>
      <c r="BR621" s="289"/>
      <c r="BS621" s="290" t="e">
        <v>#REF!</v>
      </c>
      <c r="BU621" s="291"/>
      <c r="BV621" s="291">
        <v>0</v>
      </c>
      <c r="BW621" s="292">
        <v>0</v>
      </c>
      <c r="BX621" s="238" t="s">
        <v>857</v>
      </c>
      <c r="BY621" s="435">
        <f t="shared" si="18"/>
        <v>1</v>
      </c>
      <c r="BZ621" s="435">
        <v>1</v>
      </c>
      <c r="CA621" s="436">
        <f t="shared" si="19"/>
        <v>0</v>
      </c>
    </row>
    <row r="622" spans="1:79" s="268" customFormat="1" ht="47.25">
      <c r="A622" s="269">
        <v>609</v>
      </c>
      <c r="B622" s="269" t="s">
        <v>862</v>
      </c>
      <c r="C622" s="269" t="s">
        <v>95</v>
      </c>
      <c r="D622" s="271" t="s">
        <v>863</v>
      </c>
      <c r="E622" s="272">
        <v>41058</v>
      </c>
      <c r="F622" s="238"/>
      <c r="G622" s="238"/>
      <c r="H622" s="272">
        <v>40909</v>
      </c>
      <c r="I622" s="272">
        <v>50405</v>
      </c>
      <c r="J622" s="269"/>
      <c r="K622" s="269" t="s">
        <v>2395</v>
      </c>
      <c r="L622" s="273"/>
      <c r="M622" s="238">
        <v>0.29199999999999998</v>
      </c>
      <c r="N622" s="269" t="s">
        <v>1889</v>
      </c>
      <c r="O622" s="269" t="s">
        <v>82</v>
      </c>
      <c r="P622" s="269" t="s">
        <v>1890</v>
      </c>
      <c r="Q622" s="269"/>
      <c r="R622" s="294">
        <v>1010301332</v>
      </c>
      <c r="S622" s="238">
        <v>653</v>
      </c>
      <c r="T622" s="269" t="s">
        <v>266</v>
      </c>
      <c r="U622" s="269">
        <v>300</v>
      </c>
      <c r="V622" s="275">
        <v>300</v>
      </c>
      <c r="W622" s="269">
        <v>0</v>
      </c>
      <c r="X622" s="276">
        <v>30560</v>
      </c>
      <c r="Y622" s="293"/>
      <c r="Z622" s="277">
        <v>1971489</v>
      </c>
      <c r="AA622" s="277"/>
      <c r="AB622" s="278">
        <v>1971489</v>
      </c>
      <c r="AC622" s="278">
        <v>1971489</v>
      </c>
      <c r="AD622" s="278">
        <v>0</v>
      </c>
      <c r="AE622" s="278">
        <v>0</v>
      </c>
      <c r="AF622" s="278">
        <v>6571.63</v>
      </c>
      <c r="AG622" s="278">
        <v>6571.63</v>
      </c>
      <c r="AH622" s="278">
        <v>0</v>
      </c>
      <c r="AI622" s="279">
        <v>6571.63</v>
      </c>
      <c r="AJ622" s="277"/>
      <c r="AK622" s="280" t="e">
        <v>#REF!</v>
      </c>
      <c r="AL622" s="280" t="e">
        <v>#REF!</v>
      </c>
      <c r="AM622" s="281">
        <v>0</v>
      </c>
      <c r="AN622" s="281">
        <v>0</v>
      </c>
      <c r="AO622" s="281">
        <v>0</v>
      </c>
      <c r="AP622" s="282">
        <v>0</v>
      </c>
      <c r="AQ622" s="282">
        <v>0</v>
      </c>
      <c r="AR622" s="282">
        <v>0</v>
      </c>
      <c r="AS622" s="282">
        <v>0</v>
      </c>
      <c r="AT622" s="282">
        <v>0</v>
      </c>
      <c r="AU622" s="282">
        <v>0</v>
      </c>
      <c r="AV622" s="282">
        <v>0</v>
      </c>
      <c r="AW622" s="282">
        <v>0</v>
      </c>
      <c r="AX622" s="282">
        <v>0</v>
      </c>
      <c r="AY622" s="282">
        <v>0</v>
      </c>
      <c r="AZ622" s="282">
        <v>0</v>
      </c>
      <c r="BA622" s="282">
        <v>0</v>
      </c>
      <c r="BB622" s="281">
        <v>0</v>
      </c>
      <c r="BC622" s="281">
        <v>0</v>
      </c>
      <c r="BD622" s="283"/>
      <c r="BE622" s="284">
        <v>0.02</v>
      </c>
      <c r="BF622" s="280">
        <v>0</v>
      </c>
      <c r="BG622" s="285"/>
      <c r="BH622" s="286"/>
      <c r="BI622" s="285"/>
      <c r="BJ622" s="280">
        <v>0</v>
      </c>
      <c r="BK622" s="280">
        <v>0</v>
      </c>
      <c r="BL622" s="283"/>
      <c r="BM622" s="287">
        <v>0</v>
      </c>
      <c r="BN622" s="280">
        <v>0</v>
      </c>
      <c r="BO622" s="280">
        <v>0</v>
      </c>
      <c r="BP622" s="280" t="e">
        <v>#REF!</v>
      </c>
      <c r="BQ622" s="288" t="e">
        <v>#REF!</v>
      </c>
      <c r="BR622" s="289"/>
      <c r="BS622" s="290" t="e">
        <v>#REF!</v>
      </c>
      <c r="BU622" s="291"/>
      <c r="BV622" s="291">
        <v>0</v>
      </c>
      <c r="BW622" s="292">
        <v>0</v>
      </c>
      <c r="BX622" s="238" t="s">
        <v>857</v>
      </c>
      <c r="BY622" s="435">
        <f t="shared" si="18"/>
        <v>1</v>
      </c>
      <c r="BZ622" s="435">
        <v>1</v>
      </c>
      <c r="CA622" s="436">
        <f t="shared" si="19"/>
        <v>0</v>
      </c>
    </row>
    <row r="623" spans="1:79" s="268" customFormat="1" ht="47.25">
      <c r="A623" s="269">
        <v>610</v>
      </c>
      <c r="B623" s="269" t="s">
        <v>862</v>
      </c>
      <c r="C623" s="269" t="s">
        <v>95</v>
      </c>
      <c r="D623" s="271" t="s">
        <v>863</v>
      </c>
      <c r="E623" s="272">
        <v>41058</v>
      </c>
      <c r="F623" s="238"/>
      <c r="G623" s="238"/>
      <c r="H623" s="272">
        <v>40909</v>
      </c>
      <c r="I623" s="272">
        <v>50405</v>
      </c>
      <c r="J623" s="269"/>
      <c r="K623" s="269" t="s">
        <v>2396</v>
      </c>
      <c r="L623" s="273"/>
      <c r="M623" s="238">
        <v>0.55400000000000005</v>
      </c>
      <c r="N623" s="269" t="s">
        <v>2134</v>
      </c>
      <c r="O623" s="269" t="s">
        <v>82</v>
      </c>
      <c r="P623" s="269" t="s">
        <v>2135</v>
      </c>
      <c r="Q623" s="269"/>
      <c r="R623" s="294">
        <v>1010301333</v>
      </c>
      <c r="S623" s="238">
        <v>654</v>
      </c>
      <c r="T623" s="269" t="s">
        <v>266</v>
      </c>
      <c r="U623" s="269">
        <v>300</v>
      </c>
      <c r="V623" s="275">
        <v>300</v>
      </c>
      <c r="W623" s="269">
        <v>0</v>
      </c>
      <c r="X623" s="276">
        <v>26665</v>
      </c>
      <c r="Y623" s="293"/>
      <c r="Z623" s="277">
        <v>40628.65</v>
      </c>
      <c r="AA623" s="277"/>
      <c r="AB623" s="278">
        <v>40628.65</v>
      </c>
      <c r="AC623" s="278">
        <v>40628.65</v>
      </c>
      <c r="AD623" s="278">
        <v>0</v>
      </c>
      <c r="AE623" s="278">
        <v>0</v>
      </c>
      <c r="AF623" s="278">
        <v>135.42883333333333</v>
      </c>
      <c r="AG623" s="278">
        <v>135.42883333333333</v>
      </c>
      <c r="AH623" s="278">
        <v>0</v>
      </c>
      <c r="AI623" s="279">
        <v>135.42883333333333</v>
      </c>
      <c r="AJ623" s="277"/>
      <c r="AK623" s="280" t="e">
        <v>#REF!</v>
      </c>
      <c r="AL623" s="280" t="e">
        <v>#REF!</v>
      </c>
      <c r="AM623" s="281">
        <v>0</v>
      </c>
      <c r="AN623" s="281">
        <v>0</v>
      </c>
      <c r="AO623" s="281">
        <v>0</v>
      </c>
      <c r="AP623" s="282">
        <v>0</v>
      </c>
      <c r="AQ623" s="282">
        <v>0</v>
      </c>
      <c r="AR623" s="282">
        <v>0</v>
      </c>
      <c r="AS623" s="282">
        <v>0</v>
      </c>
      <c r="AT623" s="282">
        <v>0</v>
      </c>
      <c r="AU623" s="282">
        <v>0</v>
      </c>
      <c r="AV623" s="282">
        <v>0</v>
      </c>
      <c r="AW623" s="282">
        <v>0</v>
      </c>
      <c r="AX623" s="282">
        <v>0</v>
      </c>
      <c r="AY623" s="282">
        <v>0</v>
      </c>
      <c r="AZ623" s="282">
        <v>0</v>
      </c>
      <c r="BA623" s="282">
        <v>0</v>
      </c>
      <c r="BB623" s="281">
        <v>0</v>
      </c>
      <c r="BC623" s="281">
        <v>0</v>
      </c>
      <c r="BD623" s="283"/>
      <c r="BE623" s="284">
        <v>0.02</v>
      </c>
      <c r="BF623" s="280">
        <v>0</v>
      </c>
      <c r="BG623" s="285"/>
      <c r="BH623" s="286"/>
      <c r="BI623" s="285"/>
      <c r="BJ623" s="280">
        <v>0</v>
      </c>
      <c r="BK623" s="280">
        <v>0</v>
      </c>
      <c r="BL623" s="283"/>
      <c r="BM623" s="287">
        <v>0</v>
      </c>
      <c r="BN623" s="280">
        <v>0</v>
      </c>
      <c r="BO623" s="280">
        <v>0</v>
      </c>
      <c r="BP623" s="280" t="e">
        <v>#REF!</v>
      </c>
      <c r="BQ623" s="288" t="e">
        <v>#REF!</v>
      </c>
      <c r="BR623" s="289"/>
      <c r="BS623" s="290" t="e">
        <v>#REF!</v>
      </c>
      <c r="BU623" s="291"/>
      <c r="BV623" s="291">
        <v>0</v>
      </c>
      <c r="BW623" s="292">
        <v>0</v>
      </c>
      <c r="BX623" s="238" t="s">
        <v>857</v>
      </c>
      <c r="BY623" s="435">
        <f t="shared" si="18"/>
        <v>1</v>
      </c>
      <c r="BZ623" s="435">
        <v>1</v>
      </c>
      <c r="CA623" s="436">
        <f t="shared" si="19"/>
        <v>0</v>
      </c>
    </row>
    <row r="624" spans="1:79" s="268" customFormat="1" ht="47.25">
      <c r="A624" s="269">
        <v>611</v>
      </c>
      <c r="B624" s="269" t="s">
        <v>862</v>
      </c>
      <c r="C624" s="269" t="s">
        <v>95</v>
      </c>
      <c r="D624" s="271" t="s">
        <v>863</v>
      </c>
      <c r="E624" s="272">
        <v>41058</v>
      </c>
      <c r="F624" s="238"/>
      <c r="G624" s="238"/>
      <c r="H624" s="272">
        <v>40909</v>
      </c>
      <c r="I624" s="272">
        <v>50405</v>
      </c>
      <c r="J624" s="269"/>
      <c r="K624" s="269" t="s">
        <v>2397</v>
      </c>
      <c r="L624" s="273"/>
      <c r="M624" s="238">
        <v>0.64600000000000002</v>
      </c>
      <c r="N624" s="269" t="s">
        <v>2033</v>
      </c>
      <c r="O624" s="269" t="s">
        <v>82</v>
      </c>
      <c r="P624" s="269" t="s">
        <v>2034</v>
      </c>
      <c r="Q624" s="269"/>
      <c r="R624" s="294">
        <v>1010301334</v>
      </c>
      <c r="S624" s="238">
        <v>655</v>
      </c>
      <c r="T624" s="269" t="s">
        <v>87</v>
      </c>
      <c r="U624" s="269">
        <v>240</v>
      </c>
      <c r="V624" s="275">
        <v>240</v>
      </c>
      <c r="W624" s="269">
        <v>0</v>
      </c>
      <c r="X624" s="276">
        <v>32387</v>
      </c>
      <c r="Y624" s="293"/>
      <c r="Z624" s="277">
        <v>125839.82</v>
      </c>
      <c r="AA624" s="277"/>
      <c r="AB624" s="278">
        <v>125839.82</v>
      </c>
      <c r="AC624" s="278">
        <v>125839.82</v>
      </c>
      <c r="AD624" s="278">
        <v>0</v>
      </c>
      <c r="AE624" s="278">
        <v>0</v>
      </c>
      <c r="AF624" s="278">
        <v>524.33258333333333</v>
      </c>
      <c r="AG624" s="278">
        <v>524.33258333333333</v>
      </c>
      <c r="AH624" s="278">
        <v>0</v>
      </c>
      <c r="AI624" s="279">
        <v>524.33258333333333</v>
      </c>
      <c r="AJ624" s="277"/>
      <c r="AK624" s="280" t="e">
        <v>#REF!</v>
      </c>
      <c r="AL624" s="280" t="e">
        <v>#REF!</v>
      </c>
      <c r="AM624" s="281">
        <v>0</v>
      </c>
      <c r="AN624" s="281">
        <v>0</v>
      </c>
      <c r="AO624" s="281">
        <v>0</v>
      </c>
      <c r="AP624" s="282">
        <v>0</v>
      </c>
      <c r="AQ624" s="282">
        <v>0</v>
      </c>
      <c r="AR624" s="282">
        <v>0</v>
      </c>
      <c r="AS624" s="282">
        <v>0</v>
      </c>
      <c r="AT624" s="282">
        <v>0</v>
      </c>
      <c r="AU624" s="282">
        <v>0</v>
      </c>
      <c r="AV624" s="282">
        <v>0</v>
      </c>
      <c r="AW624" s="282">
        <v>0</v>
      </c>
      <c r="AX624" s="282">
        <v>0</v>
      </c>
      <c r="AY624" s="282">
        <v>0</v>
      </c>
      <c r="AZ624" s="282">
        <v>0</v>
      </c>
      <c r="BA624" s="282">
        <v>0</v>
      </c>
      <c r="BB624" s="281">
        <v>0</v>
      </c>
      <c r="BC624" s="281">
        <v>0</v>
      </c>
      <c r="BD624" s="283"/>
      <c r="BE624" s="284">
        <v>0.02</v>
      </c>
      <c r="BF624" s="280">
        <v>0</v>
      </c>
      <c r="BG624" s="285"/>
      <c r="BH624" s="286"/>
      <c r="BI624" s="285"/>
      <c r="BJ624" s="280">
        <v>0</v>
      </c>
      <c r="BK624" s="280">
        <v>0</v>
      </c>
      <c r="BL624" s="283"/>
      <c r="BM624" s="287">
        <v>0</v>
      </c>
      <c r="BN624" s="280">
        <v>0</v>
      </c>
      <c r="BO624" s="280">
        <v>0</v>
      </c>
      <c r="BP624" s="280" t="e">
        <v>#REF!</v>
      </c>
      <c r="BQ624" s="288" t="e">
        <v>#REF!</v>
      </c>
      <c r="BR624" s="289"/>
      <c r="BS624" s="290" t="e">
        <v>#REF!</v>
      </c>
      <c r="BU624" s="291"/>
      <c r="BV624" s="291">
        <v>0</v>
      </c>
      <c r="BW624" s="292">
        <v>0</v>
      </c>
      <c r="BX624" s="238" t="s">
        <v>857</v>
      </c>
      <c r="BY624" s="435">
        <f t="shared" si="18"/>
        <v>1</v>
      </c>
      <c r="BZ624" s="435">
        <v>1</v>
      </c>
      <c r="CA624" s="436">
        <f t="shared" si="19"/>
        <v>0</v>
      </c>
    </row>
    <row r="625" spans="1:79" s="268" customFormat="1" ht="47.25">
      <c r="A625" s="269">
        <v>612</v>
      </c>
      <c r="B625" s="269" t="s">
        <v>862</v>
      </c>
      <c r="C625" s="269" t="s">
        <v>95</v>
      </c>
      <c r="D625" s="271" t="s">
        <v>863</v>
      </c>
      <c r="E625" s="272">
        <v>41058</v>
      </c>
      <c r="F625" s="238"/>
      <c r="G625" s="238"/>
      <c r="H625" s="272">
        <v>40909</v>
      </c>
      <c r="I625" s="272">
        <v>50405</v>
      </c>
      <c r="J625" s="269"/>
      <c r="K625" s="269" t="s">
        <v>2398</v>
      </c>
      <c r="L625" s="273"/>
      <c r="M625" s="238">
        <v>0.28000000000000003</v>
      </c>
      <c r="N625" s="269" t="s">
        <v>2399</v>
      </c>
      <c r="O625" s="269" t="s">
        <v>82</v>
      </c>
      <c r="P625" s="269" t="s">
        <v>2079</v>
      </c>
      <c r="Q625" s="269"/>
      <c r="R625" s="294">
        <v>1010301335</v>
      </c>
      <c r="S625" s="238">
        <v>656</v>
      </c>
      <c r="T625" s="269" t="s">
        <v>266</v>
      </c>
      <c r="U625" s="269">
        <v>300</v>
      </c>
      <c r="V625" s="275">
        <v>300</v>
      </c>
      <c r="W625" s="269">
        <v>0</v>
      </c>
      <c r="X625" s="276">
        <v>28157</v>
      </c>
      <c r="Y625" s="293"/>
      <c r="Z625" s="277">
        <v>58853.51</v>
      </c>
      <c r="AA625" s="277"/>
      <c r="AB625" s="278">
        <v>58853.51</v>
      </c>
      <c r="AC625" s="278">
        <v>58853.51</v>
      </c>
      <c r="AD625" s="278">
        <v>0</v>
      </c>
      <c r="AE625" s="278">
        <v>0</v>
      </c>
      <c r="AF625" s="278">
        <v>196.17836666666668</v>
      </c>
      <c r="AG625" s="278">
        <v>196.17836666666668</v>
      </c>
      <c r="AH625" s="278">
        <v>0</v>
      </c>
      <c r="AI625" s="279">
        <v>196.17836666666668</v>
      </c>
      <c r="AJ625" s="277"/>
      <c r="AK625" s="280" t="e">
        <v>#REF!</v>
      </c>
      <c r="AL625" s="280" t="e">
        <v>#REF!</v>
      </c>
      <c r="AM625" s="281">
        <v>0</v>
      </c>
      <c r="AN625" s="281">
        <v>0</v>
      </c>
      <c r="AO625" s="281">
        <v>0</v>
      </c>
      <c r="AP625" s="282">
        <v>0</v>
      </c>
      <c r="AQ625" s="282">
        <v>0</v>
      </c>
      <c r="AR625" s="282">
        <v>0</v>
      </c>
      <c r="AS625" s="282">
        <v>0</v>
      </c>
      <c r="AT625" s="282">
        <v>0</v>
      </c>
      <c r="AU625" s="282">
        <v>0</v>
      </c>
      <c r="AV625" s="282">
        <v>0</v>
      </c>
      <c r="AW625" s="282">
        <v>0</v>
      </c>
      <c r="AX625" s="282">
        <v>0</v>
      </c>
      <c r="AY625" s="282">
        <v>0</v>
      </c>
      <c r="AZ625" s="282">
        <v>0</v>
      </c>
      <c r="BA625" s="282">
        <v>0</v>
      </c>
      <c r="BB625" s="281">
        <v>0</v>
      </c>
      <c r="BC625" s="281">
        <v>0</v>
      </c>
      <c r="BD625" s="283"/>
      <c r="BE625" s="284">
        <v>0.02</v>
      </c>
      <c r="BF625" s="280">
        <v>0</v>
      </c>
      <c r="BG625" s="285"/>
      <c r="BH625" s="286"/>
      <c r="BI625" s="285"/>
      <c r="BJ625" s="280">
        <v>0</v>
      </c>
      <c r="BK625" s="280">
        <v>0</v>
      </c>
      <c r="BL625" s="283"/>
      <c r="BM625" s="287">
        <v>0</v>
      </c>
      <c r="BN625" s="280">
        <v>0</v>
      </c>
      <c r="BO625" s="280">
        <v>0</v>
      </c>
      <c r="BP625" s="280" t="e">
        <v>#REF!</v>
      </c>
      <c r="BQ625" s="288" t="e">
        <v>#REF!</v>
      </c>
      <c r="BR625" s="289"/>
      <c r="BS625" s="290" t="e">
        <v>#REF!</v>
      </c>
      <c r="BU625" s="291"/>
      <c r="BV625" s="291">
        <v>0</v>
      </c>
      <c r="BW625" s="292">
        <v>0</v>
      </c>
      <c r="BX625" s="238" t="s">
        <v>857</v>
      </c>
      <c r="BY625" s="435">
        <f t="shared" si="18"/>
        <v>1</v>
      </c>
      <c r="BZ625" s="435">
        <v>1</v>
      </c>
      <c r="CA625" s="436">
        <f t="shared" si="19"/>
        <v>0</v>
      </c>
    </row>
    <row r="626" spans="1:79" s="268" customFormat="1" ht="47.25">
      <c r="A626" s="269">
        <v>613</v>
      </c>
      <c r="B626" s="269" t="s">
        <v>862</v>
      </c>
      <c r="C626" s="269" t="s">
        <v>95</v>
      </c>
      <c r="D626" s="271" t="s">
        <v>863</v>
      </c>
      <c r="E626" s="272">
        <v>41058</v>
      </c>
      <c r="F626" s="238"/>
      <c r="G626" s="238"/>
      <c r="H626" s="272">
        <v>40909</v>
      </c>
      <c r="I626" s="272">
        <v>50405</v>
      </c>
      <c r="J626" s="269"/>
      <c r="K626" s="269" t="s">
        <v>2400</v>
      </c>
      <c r="L626" s="273"/>
      <c r="M626" s="238">
        <v>0.36199999999999999</v>
      </c>
      <c r="N626" s="269" t="s">
        <v>1791</v>
      </c>
      <c r="O626" s="269" t="s">
        <v>82</v>
      </c>
      <c r="P626" s="269" t="s">
        <v>1792</v>
      </c>
      <c r="Q626" s="269"/>
      <c r="R626" s="294">
        <v>1010301336</v>
      </c>
      <c r="S626" s="238">
        <v>657</v>
      </c>
      <c r="T626" s="269" t="s">
        <v>266</v>
      </c>
      <c r="U626" s="269">
        <v>300</v>
      </c>
      <c r="V626" s="275">
        <v>300</v>
      </c>
      <c r="W626" s="269">
        <v>0</v>
      </c>
      <c r="X626" s="276">
        <v>32051</v>
      </c>
      <c r="Y626" s="293"/>
      <c r="Z626" s="277">
        <v>620364.66</v>
      </c>
      <c r="AA626" s="277"/>
      <c r="AB626" s="278">
        <v>620364.66</v>
      </c>
      <c r="AC626" s="278">
        <v>620364.66</v>
      </c>
      <c r="AD626" s="278">
        <v>0</v>
      </c>
      <c r="AE626" s="278">
        <v>0</v>
      </c>
      <c r="AF626" s="278">
        <v>2067.8822</v>
      </c>
      <c r="AG626" s="278">
        <v>2067.8822</v>
      </c>
      <c r="AH626" s="278">
        <v>0</v>
      </c>
      <c r="AI626" s="279">
        <v>2067.8822</v>
      </c>
      <c r="AJ626" s="277"/>
      <c r="AK626" s="280" t="e">
        <v>#REF!</v>
      </c>
      <c r="AL626" s="280" t="e">
        <v>#REF!</v>
      </c>
      <c r="AM626" s="281">
        <v>0</v>
      </c>
      <c r="AN626" s="281">
        <v>0</v>
      </c>
      <c r="AO626" s="281">
        <v>0</v>
      </c>
      <c r="AP626" s="282">
        <v>0</v>
      </c>
      <c r="AQ626" s="282">
        <v>0</v>
      </c>
      <c r="AR626" s="282">
        <v>0</v>
      </c>
      <c r="AS626" s="282">
        <v>0</v>
      </c>
      <c r="AT626" s="282">
        <v>0</v>
      </c>
      <c r="AU626" s="282">
        <v>0</v>
      </c>
      <c r="AV626" s="282">
        <v>0</v>
      </c>
      <c r="AW626" s="282">
        <v>0</v>
      </c>
      <c r="AX626" s="282">
        <v>0</v>
      </c>
      <c r="AY626" s="282">
        <v>0</v>
      </c>
      <c r="AZ626" s="282">
        <v>0</v>
      </c>
      <c r="BA626" s="282">
        <v>0</v>
      </c>
      <c r="BB626" s="281">
        <v>0</v>
      </c>
      <c r="BC626" s="281">
        <v>0</v>
      </c>
      <c r="BD626" s="283"/>
      <c r="BE626" s="284">
        <v>0.02</v>
      </c>
      <c r="BF626" s="280">
        <v>0</v>
      </c>
      <c r="BG626" s="285"/>
      <c r="BH626" s="286"/>
      <c r="BI626" s="285"/>
      <c r="BJ626" s="280">
        <v>0</v>
      </c>
      <c r="BK626" s="280">
        <v>0</v>
      </c>
      <c r="BL626" s="283"/>
      <c r="BM626" s="287">
        <v>0</v>
      </c>
      <c r="BN626" s="280">
        <v>0</v>
      </c>
      <c r="BO626" s="280">
        <v>0</v>
      </c>
      <c r="BP626" s="280" t="e">
        <v>#REF!</v>
      </c>
      <c r="BQ626" s="288" t="e">
        <v>#REF!</v>
      </c>
      <c r="BR626" s="289"/>
      <c r="BS626" s="290" t="e">
        <v>#REF!</v>
      </c>
      <c r="BU626" s="291"/>
      <c r="BV626" s="291">
        <v>0</v>
      </c>
      <c r="BW626" s="292">
        <v>0</v>
      </c>
      <c r="BX626" s="238" t="s">
        <v>857</v>
      </c>
      <c r="BY626" s="435">
        <f t="shared" si="18"/>
        <v>1</v>
      </c>
      <c r="BZ626" s="435">
        <v>1</v>
      </c>
      <c r="CA626" s="436">
        <f t="shared" si="19"/>
        <v>0</v>
      </c>
    </row>
    <row r="627" spans="1:79" s="268" customFormat="1" ht="47.25">
      <c r="A627" s="269">
        <v>614</v>
      </c>
      <c r="B627" s="269" t="s">
        <v>862</v>
      </c>
      <c r="C627" s="269" t="s">
        <v>95</v>
      </c>
      <c r="D627" s="271" t="s">
        <v>863</v>
      </c>
      <c r="E627" s="272">
        <v>41058</v>
      </c>
      <c r="F627" s="238"/>
      <c r="G627" s="238"/>
      <c r="H627" s="272">
        <v>40909</v>
      </c>
      <c r="I627" s="272">
        <v>50405</v>
      </c>
      <c r="J627" s="269"/>
      <c r="K627" s="269" t="s">
        <v>2401</v>
      </c>
      <c r="L627" s="273"/>
      <c r="M627" s="238">
        <v>0.34200000000000003</v>
      </c>
      <c r="N627" s="269" t="s">
        <v>2402</v>
      </c>
      <c r="O627" s="269" t="s">
        <v>82</v>
      </c>
      <c r="P627" s="269" t="s">
        <v>2403</v>
      </c>
      <c r="Q627" s="269"/>
      <c r="R627" s="294">
        <v>1010301337</v>
      </c>
      <c r="S627" s="238">
        <v>658</v>
      </c>
      <c r="T627" s="269" t="s">
        <v>266</v>
      </c>
      <c r="U627" s="269">
        <v>300</v>
      </c>
      <c r="V627" s="275">
        <v>300</v>
      </c>
      <c r="W627" s="269">
        <v>0</v>
      </c>
      <c r="X627" s="276">
        <v>32417</v>
      </c>
      <c r="Y627" s="293"/>
      <c r="Z627" s="277">
        <v>43183.66</v>
      </c>
      <c r="AA627" s="277"/>
      <c r="AB627" s="278">
        <v>43183.66</v>
      </c>
      <c r="AC627" s="278">
        <v>43183.66</v>
      </c>
      <c r="AD627" s="278">
        <v>0</v>
      </c>
      <c r="AE627" s="278">
        <v>0</v>
      </c>
      <c r="AF627" s="278">
        <v>143.94553333333334</v>
      </c>
      <c r="AG627" s="278">
        <v>143.94553333333334</v>
      </c>
      <c r="AH627" s="278">
        <v>0</v>
      </c>
      <c r="AI627" s="279">
        <v>143.94553333333334</v>
      </c>
      <c r="AJ627" s="277"/>
      <c r="AK627" s="280" t="e">
        <v>#REF!</v>
      </c>
      <c r="AL627" s="280" t="e">
        <v>#REF!</v>
      </c>
      <c r="AM627" s="281">
        <v>0</v>
      </c>
      <c r="AN627" s="281">
        <v>0</v>
      </c>
      <c r="AO627" s="281">
        <v>0</v>
      </c>
      <c r="AP627" s="282">
        <v>0</v>
      </c>
      <c r="AQ627" s="282">
        <v>0</v>
      </c>
      <c r="AR627" s="282">
        <v>0</v>
      </c>
      <c r="AS627" s="282">
        <v>0</v>
      </c>
      <c r="AT627" s="282">
        <v>0</v>
      </c>
      <c r="AU627" s="282">
        <v>0</v>
      </c>
      <c r="AV627" s="282">
        <v>0</v>
      </c>
      <c r="AW627" s="282">
        <v>0</v>
      </c>
      <c r="AX627" s="282">
        <v>0</v>
      </c>
      <c r="AY627" s="282">
        <v>0</v>
      </c>
      <c r="AZ627" s="282">
        <v>0</v>
      </c>
      <c r="BA627" s="282">
        <v>0</v>
      </c>
      <c r="BB627" s="281">
        <v>0</v>
      </c>
      <c r="BC627" s="281">
        <v>0</v>
      </c>
      <c r="BD627" s="283"/>
      <c r="BE627" s="284">
        <v>0.02</v>
      </c>
      <c r="BF627" s="280">
        <v>0</v>
      </c>
      <c r="BG627" s="285"/>
      <c r="BH627" s="286"/>
      <c r="BI627" s="285"/>
      <c r="BJ627" s="280">
        <v>0</v>
      </c>
      <c r="BK627" s="280">
        <v>0</v>
      </c>
      <c r="BL627" s="283"/>
      <c r="BM627" s="287">
        <v>0</v>
      </c>
      <c r="BN627" s="280">
        <v>0</v>
      </c>
      <c r="BO627" s="280">
        <v>0</v>
      </c>
      <c r="BP627" s="280" t="e">
        <v>#REF!</v>
      </c>
      <c r="BQ627" s="288" t="e">
        <v>#REF!</v>
      </c>
      <c r="BR627" s="289"/>
      <c r="BS627" s="290" t="e">
        <v>#REF!</v>
      </c>
      <c r="BU627" s="291"/>
      <c r="BV627" s="291">
        <v>0</v>
      </c>
      <c r="BW627" s="292">
        <v>0</v>
      </c>
      <c r="BX627" s="238" t="s">
        <v>857</v>
      </c>
      <c r="BY627" s="435">
        <f t="shared" si="18"/>
        <v>1</v>
      </c>
      <c r="BZ627" s="435">
        <v>1</v>
      </c>
      <c r="CA627" s="436">
        <f t="shared" si="19"/>
        <v>0</v>
      </c>
    </row>
    <row r="628" spans="1:79" s="268" customFormat="1" ht="47.25">
      <c r="A628" s="269">
        <v>615</v>
      </c>
      <c r="B628" s="269" t="s">
        <v>862</v>
      </c>
      <c r="C628" s="269" t="s">
        <v>95</v>
      </c>
      <c r="D628" s="271" t="s">
        <v>863</v>
      </c>
      <c r="E628" s="272">
        <v>41058</v>
      </c>
      <c r="F628" s="238"/>
      <c r="G628" s="238"/>
      <c r="H628" s="272">
        <v>40909</v>
      </c>
      <c r="I628" s="272">
        <v>50405</v>
      </c>
      <c r="J628" s="269"/>
      <c r="K628" s="269" t="s">
        <v>2404</v>
      </c>
      <c r="L628" s="273"/>
      <c r="M628" s="238">
        <v>0.25</v>
      </c>
      <c r="N628" s="269" t="s">
        <v>2137</v>
      </c>
      <c r="O628" s="269" t="s">
        <v>82</v>
      </c>
      <c r="P628" s="269" t="s">
        <v>2405</v>
      </c>
      <c r="Q628" s="269"/>
      <c r="R628" s="294">
        <v>1010301339</v>
      </c>
      <c r="S628" s="238">
        <v>659</v>
      </c>
      <c r="T628" s="269" t="s">
        <v>266</v>
      </c>
      <c r="U628" s="269">
        <v>300</v>
      </c>
      <c r="V628" s="275">
        <v>300</v>
      </c>
      <c r="W628" s="269">
        <v>0</v>
      </c>
      <c r="X628" s="276">
        <v>31717</v>
      </c>
      <c r="Y628" s="293"/>
      <c r="Z628" s="277">
        <v>145247.31</v>
      </c>
      <c r="AA628" s="277"/>
      <c r="AB628" s="278">
        <v>145247.31</v>
      </c>
      <c r="AC628" s="278">
        <v>145247.31</v>
      </c>
      <c r="AD628" s="278">
        <v>0</v>
      </c>
      <c r="AE628" s="278">
        <v>0</v>
      </c>
      <c r="AF628" s="278">
        <v>484.15769999999998</v>
      </c>
      <c r="AG628" s="278">
        <v>484.15769999999998</v>
      </c>
      <c r="AH628" s="278">
        <v>0</v>
      </c>
      <c r="AI628" s="279">
        <v>484.15769999999998</v>
      </c>
      <c r="AJ628" s="277"/>
      <c r="AK628" s="280" t="e">
        <v>#REF!</v>
      </c>
      <c r="AL628" s="280" t="e">
        <v>#REF!</v>
      </c>
      <c r="AM628" s="281">
        <v>0</v>
      </c>
      <c r="AN628" s="281">
        <v>0</v>
      </c>
      <c r="AO628" s="281">
        <v>0</v>
      </c>
      <c r="AP628" s="282">
        <v>0</v>
      </c>
      <c r="AQ628" s="282">
        <v>0</v>
      </c>
      <c r="AR628" s="282">
        <v>0</v>
      </c>
      <c r="AS628" s="282">
        <v>0</v>
      </c>
      <c r="AT628" s="282">
        <v>0</v>
      </c>
      <c r="AU628" s="282">
        <v>0</v>
      </c>
      <c r="AV628" s="282">
        <v>0</v>
      </c>
      <c r="AW628" s="282">
        <v>0</v>
      </c>
      <c r="AX628" s="282">
        <v>0</v>
      </c>
      <c r="AY628" s="282">
        <v>0</v>
      </c>
      <c r="AZ628" s="282">
        <v>0</v>
      </c>
      <c r="BA628" s="282">
        <v>0</v>
      </c>
      <c r="BB628" s="281">
        <v>0</v>
      </c>
      <c r="BC628" s="281">
        <v>0</v>
      </c>
      <c r="BD628" s="283"/>
      <c r="BE628" s="284">
        <v>0.02</v>
      </c>
      <c r="BF628" s="280">
        <v>0</v>
      </c>
      <c r="BG628" s="285"/>
      <c r="BH628" s="286"/>
      <c r="BI628" s="285"/>
      <c r="BJ628" s="280">
        <v>0</v>
      </c>
      <c r="BK628" s="280">
        <v>0</v>
      </c>
      <c r="BL628" s="283"/>
      <c r="BM628" s="287">
        <v>0</v>
      </c>
      <c r="BN628" s="280">
        <v>0</v>
      </c>
      <c r="BO628" s="280">
        <v>0</v>
      </c>
      <c r="BP628" s="280" t="e">
        <v>#REF!</v>
      </c>
      <c r="BQ628" s="288" t="e">
        <v>#REF!</v>
      </c>
      <c r="BR628" s="289"/>
      <c r="BS628" s="290" t="e">
        <v>#REF!</v>
      </c>
      <c r="BU628" s="291"/>
      <c r="BV628" s="291">
        <v>0</v>
      </c>
      <c r="BW628" s="292">
        <v>0</v>
      </c>
      <c r="BX628" s="238" t="s">
        <v>857</v>
      </c>
      <c r="BY628" s="435">
        <f t="shared" si="18"/>
        <v>1</v>
      </c>
      <c r="BZ628" s="435">
        <v>1</v>
      </c>
      <c r="CA628" s="436">
        <f t="shared" si="19"/>
        <v>0</v>
      </c>
    </row>
    <row r="629" spans="1:79" s="268" customFormat="1" ht="47.25">
      <c r="A629" s="269">
        <v>616</v>
      </c>
      <c r="B629" s="269" t="s">
        <v>862</v>
      </c>
      <c r="C629" s="269" t="s">
        <v>95</v>
      </c>
      <c r="D629" s="271" t="s">
        <v>863</v>
      </c>
      <c r="E629" s="272">
        <v>41058</v>
      </c>
      <c r="F629" s="238"/>
      <c r="G629" s="238"/>
      <c r="H629" s="272">
        <v>40909</v>
      </c>
      <c r="I629" s="272">
        <v>50405</v>
      </c>
      <c r="J629" s="269"/>
      <c r="K629" s="269" t="s">
        <v>2406</v>
      </c>
      <c r="L629" s="273"/>
      <c r="M629" s="238">
        <v>3.9E-2</v>
      </c>
      <c r="N629" s="269" t="s">
        <v>2157</v>
      </c>
      <c r="O629" s="269" t="s">
        <v>82</v>
      </c>
      <c r="P629" s="269" t="s">
        <v>2158</v>
      </c>
      <c r="Q629" s="269"/>
      <c r="R629" s="294">
        <v>1010301340</v>
      </c>
      <c r="S629" s="238">
        <v>660</v>
      </c>
      <c r="T629" s="269" t="s">
        <v>266</v>
      </c>
      <c r="U629" s="269">
        <v>300</v>
      </c>
      <c r="V629" s="275">
        <v>300</v>
      </c>
      <c r="W629" s="269">
        <v>0</v>
      </c>
      <c r="X629" s="276">
        <v>28764</v>
      </c>
      <c r="Y629" s="293"/>
      <c r="Z629" s="277">
        <v>27443.200000000001</v>
      </c>
      <c r="AA629" s="277"/>
      <c r="AB629" s="278">
        <v>27443.200000000001</v>
      </c>
      <c r="AC629" s="278">
        <v>27443.200000000001</v>
      </c>
      <c r="AD629" s="278">
        <v>0</v>
      </c>
      <c r="AE629" s="278">
        <v>0</v>
      </c>
      <c r="AF629" s="278">
        <v>91.477333333333334</v>
      </c>
      <c r="AG629" s="278">
        <v>91.477333333333334</v>
      </c>
      <c r="AH629" s="278">
        <v>0</v>
      </c>
      <c r="AI629" s="279">
        <v>91.477333333333334</v>
      </c>
      <c r="AJ629" s="277"/>
      <c r="AK629" s="280" t="e">
        <v>#REF!</v>
      </c>
      <c r="AL629" s="280" t="e">
        <v>#REF!</v>
      </c>
      <c r="AM629" s="281">
        <v>0</v>
      </c>
      <c r="AN629" s="281">
        <v>0</v>
      </c>
      <c r="AO629" s="281">
        <v>0</v>
      </c>
      <c r="AP629" s="282">
        <v>0</v>
      </c>
      <c r="AQ629" s="282">
        <v>0</v>
      </c>
      <c r="AR629" s="282">
        <v>0</v>
      </c>
      <c r="AS629" s="282">
        <v>0</v>
      </c>
      <c r="AT629" s="282">
        <v>0</v>
      </c>
      <c r="AU629" s="282">
        <v>0</v>
      </c>
      <c r="AV629" s="282">
        <v>0</v>
      </c>
      <c r="AW629" s="282">
        <v>0</v>
      </c>
      <c r="AX629" s="282">
        <v>0</v>
      </c>
      <c r="AY629" s="282">
        <v>0</v>
      </c>
      <c r="AZ629" s="282">
        <v>0</v>
      </c>
      <c r="BA629" s="282">
        <v>0</v>
      </c>
      <c r="BB629" s="281">
        <v>0</v>
      </c>
      <c r="BC629" s="281">
        <v>0</v>
      </c>
      <c r="BD629" s="283"/>
      <c r="BE629" s="284">
        <v>0.02</v>
      </c>
      <c r="BF629" s="280">
        <v>0</v>
      </c>
      <c r="BG629" s="285"/>
      <c r="BH629" s="286"/>
      <c r="BI629" s="285"/>
      <c r="BJ629" s="280">
        <v>0</v>
      </c>
      <c r="BK629" s="280">
        <v>0</v>
      </c>
      <c r="BL629" s="283"/>
      <c r="BM629" s="287">
        <v>0</v>
      </c>
      <c r="BN629" s="280">
        <v>0</v>
      </c>
      <c r="BO629" s="280">
        <v>0</v>
      </c>
      <c r="BP629" s="280" t="e">
        <v>#REF!</v>
      </c>
      <c r="BQ629" s="288" t="e">
        <v>#REF!</v>
      </c>
      <c r="BR629" s="289"/>
      <c r="BS629" s="290" t="e">
        <v>#REF!</v>
      </c>
      <c r="BU629" s="291"/>
      <c r="BV629" s="291">
        <v>0</v>
      </c>
      <c r="BW629" s="292">
        <v>0</v>
      </c>
      <c r="BX629" s="238" t="s">
        <v>857</v>
      </c>
      <c r="BY629" s="435">
        <f t="shared" si="18"/>
        <v>1</v>
      </c>
      <c r="BZ629" s="435">
        <v>1</v>
      </c>
      <c r="CA629" s="436">
        <f t="shared" si="19"/>
        <v>0</v>
      </c>
    </row>
    <row r="630" spans="1:79" s="268" customFormat="1" ht="47.25">
      <c r="A630" s="269">
        <v>617</v>
      </c>
      <c r="B630" s="269" t="s">
        <v>862</v>
      </c>
      <c r="C630" s="269" t="s">
        <v>95</v>
      </c>
      <c r="D630" s="271" t="s">
        <v>863</v>
      </c>
      <c r="E630" s="272">
        <v>41058</v>
      </c>
      <c r="F630" s="238"/>
      <c r="G630" s="238"/>
      <c r="H630" s="272">
        <v>40909</v>
      </c>
      <c r="I630" s="272">
        <v>50405</v>
      </c>
      <c r="J630" s="269"/>
      <c r="K630" s="269" t="s">
        <v>2407</v>
      </c>
      <c r="L630" s="273"/>
      <c r="M630" s="238">
        <v>0.62639999999999996</v>
      </c>
      <c r="N630" s="269" t="s">
        <v>2408</v>
      </c>
      <c r="O630" s="269" t="s">
        <v>82</v>
      </c>
      <c r="P630" s="269" t="s">
        <v>2264</v>
      </c>
      <c r="Q630" s="269"/>
      <c r="R630" s="294">
        <v>1010301341</v>
      </c>
      <c r="S630" s="238">
        <v>661</v>
      </c>
      <c r="T630" s="269" t="s">
        <v>266</v>
      </c>
      <c r="U630" s="269">
        <v>300</v>
      </c>
      <c r="V630" s="275">
        <v>300</v>
      </c>
      <c r="W630" s="269">
        <v>0</v>
      </c>
      <c r="X630" s="276">
        <v>37257</v>
      </c>
      <c r="Y630" s="293"/>
      <c r="Z630" s="277">
        <v>818420.58</v>
      </c>
      <c r="AA630" s="277"/>
      <c r="AB630" s="278">
        <v>818420.58</v>
      </c>
      <c r="AC630" s="278">
        <v>581446.20279999997</v>
      </c>
      <c r="AD630" s="278">
        <v>236974.37719999999</v>
      </c>
      <c r="AE630" s="278">
        <v>204237.554</v>
      </c>
      <c r="AF630" s="278">
        <v>2728.0686000000001</v>
      </c>
      <c r="AG630" s="278">
        <v>2728.0686000000001</v>
      </c>
      <c r="AH630" s="278">
        <v>0</v>
      </c>
      <c r="AI630" s="279">
        <v>2728.0686000000001</v>
      </c>
      <c r="AJ630" s="277"/>
      <c r="AK630" s="280" t="e">
        <v>#REF!</v>
      </c>
      <c r="AL630" s="280" t="e">
        <v>#REF!</v>
      </c>
      <c r="AM630" s="281">
        <v>32736.823199999999</v>
      </c>
      <c r="AN630" s="281">
        <v>32736.823199999999</v>
      </c>
      <c r="AO630" s="281">
        <v>236974.37719999999</v>
      </c>
      <c r="AP630" s="282">
        <v>234246.30859999999</v>
      </c>
      <c r="AQ630" s="282">
        <v>231518.24</v>
      </c>
      <c r="AR630" s="282">
        <v>228790.17139999999</v>
      </c>
      <c r="AS630" s="282">
        <v>226062.10279999999</v>
      </c>
      <c r="AT630" s="282">
        <v>223334.03419999999</v>
      </c>
      <c r="AU630" s="282">
        <v>220605.9656</v>
      </c>
      <c r="AV630" s="282">
        <v>217877.897</v>
      </c>
      <c r="AW630" s="282">
        <v>215149.8284</v>
      </c>
      <c r="AX630" s="282">
        <v>212421.7598</v>
      </c>
      <c r="AY630" s="282">
        <v>209693.6912</v>
      </c>
      <c r="AZ630" s="282">
        <v>206965.6226</v>
      </c>
      <c r="BA630" s="282">
        <v>204237.554</v>
      </c>
      <c r="BB630" s="281">
        <v>220605.96559999997</v>
      </c>
      <c r="BC630" s="281">
        <v>220605.9656</v>
      </c>
      <c r="BD630" s="283"/>
      <c r="BE630" s="284">
        <v>0.02</v>
      </c>
      <c r="BF630" s="280">
        <v>0</v>
      </c>
      <c r="BG630" s="285"/>
      <c r="BH630" s="286"/>
      <c r="BI630" s="285"/>
      <c r="BJ630" s="280">
        <v>0</v>
      </c>
      <c r="BK630" s="280">
        <v>0</v>
      </c>
      <c r="BL630" s="283"/>
      <c r="BM630" s="287">
        <v>0</v>
      </c>
      <c r="BN630" s="280">
        <v>0</v>
      </c>
      <c r="BO630" s="280">
        <v>0</v>
      </c>
      <c r="BP630" s="280" t="e">
        <v>#REF!</v>
      </c>
      <c r="BQ630" s="288" t="e">
        <v>#REF!</v>
      </c>
      <c r="BR630" s="289"/>
      <c r="BS630" s="290" t="e">
        <v>#REF!</v>
      </c>
      <c r="BU630" s="291">
        <v>32736.84</v>
      </c>
      <c r="BV630" s="291">
        <v>1.6800000001239823E-2</v>
      </c>
      <c r="BW630" s="292">
        <v>0</v>
      </c>
      <c r="BX630" s="238" t="s">
        <v>857</v>
      </c>
      <c r="BY630" s="435">
        <f t="shared" si="18"/>
        <v>0.71044914681886417</v>
      </c>
      <c r="BZ630" s="435">
        <v>0.75044914681886421</v>
      </c>
      <c r="CA630" s="436">
        <f t="shared" si="19"/>
        <v>4.0000000000000036E-2</v>
      </c>
    </row>
    <row r="631" spans="1:79" s="268" customFormat="1" ht="47.25">
      <c r="A631" s="269">
        <v>618</v>
      </c>
      <c r="B631" s="269" t="s">
        <v>862</v>
      </c>
      <c r="C631" s="269" t="s">
        <v>95</v>
      </c>
      <c r="D631" s="271" t="s">
        <v>863</v>
      </c>
      <c r="E631" s="272">
        <v>41058</v>
      </c>
      <c r="F631" s="238"/>
      <c r="G631" s="238"/>
      <c r="H631" s="272">
        <v>40909</v>
      </c>
      <c r="I631" s="272">
        <v>50405</v>
      </c>
      <c r="J631" s="269"/>
      <c r="K631" s="269" t="s">
        <v>2409</v>
      </c>
      <c r="L631" s="273"/>
      <c r="M631" s="238">
        <v>0.872</v>
      </c>
      <c r="N631" s="269" t="s">
        <v>2002</v>
      </c>
      <c r="O631" s="269" t="s">
        <v>82</v>
      </c>
      <c r="P631" s="269" t="s">
        <v>2410</v>
      </c>
      <c r="Q631" s="269"/>
      <c r="R631" s="294">
        <v>1010301342</v>
      </c>
      <c r="S631" s="238">
        <v>662</v>
      </c>
      <c r="T631" s="269" t="s">
        <v>266</v>
      </c>
      <c r="U631" s="269">
        <v>300</v>
      </c>
      <c r="V631" s="275">
        <v>300</v>
      </c>
      <c r="W631" s="269">
        <v>0</v>
      </c>
      <c r="X631" s="276">
        <v>31382</v>
      </c>
      <c r="Y631" s="293"/>
      <c r="Z631" s="277">
        <v>323162.58</v>
      </c>
      <c r="AA631" s="277"/>
      <c r="AB631" s="278">
        <v>323162.58</v>
      </c>
      <c r="AC631" s="278">
        <v>323162.58</v>
      </c>
      <c r="AD631" s="278">
        <v>0</v>
      </c>
      <c r="AE631" s="278">
        <v>0</v>
      </c>
      <c r="AF631" s="278">
        <v>1077.2086000000002</v>
      </c>
      <c r="AG631" s="278">
        <v>1077.2086000000002</v>
      </c>
      <c r="AH631" s="278">
        <v>0</v>
      </c>
      <c r="AI631" s="279">
        <v>1077.2086000000002</v>
      </c>
      <c r="AJ631" s="277"/>
      <c r="AK631" s="280" t="e">
        <v>#REF!</v>
      </c>
      <c r="AL631" s="280" t="e">
        <v>#REF!</v>
      </c>
      <c r="AM631" s="281">
        <v>0</v>
      </c>
      <c r="AN631" s="281">
        <v>0</v>
      </c>
      <c r="AO631" s="281">
        <v>0</v>
      </c>
      <c r="AP631" s="282">
        <v>0</v>
      </c>
      <c r="AQ631" s="282">
        <v>0</v>
      </c>
      <c r="AR631" s="282">
        <v>0</v>
      </c>
      <c r="AS631" s="282">
        <v>0</v>
      </c>
      <c r="AT631" s="282">
        <v>0</v>
      </c>
      <c r="AU631" s="282">
        <v>0</v>
      </c>
      <c r="AV631" s="282">
        <v>0</v>
      </c>
      <c r="AW631" s="282">
        <v>0</v>
      </c>
      <c r="AX631" s="282">
        <v>0</v>
      </c>
      <c r="AY631" s="282">
        <v>0</v>
      </c>
      <c r="AZ631" s="282">
        <v>0</v>
      </c>
      <c r="BA631" s="282">
        <v>0</v>
      </c>
      <c r="BB631" s="281">
        <v>0</v>
      </c>
      <c r="BC631" s="281">
        <v>0</v>
      </c>
      <c r="BD631" s="283"/>
      <c r="BE631" s="284">
        <v>0.02</v>
      </c>
      <c r="BF631" s="280">
        <v>0</v>
      </c>
      <c r="BG631" s="285"/>
      <c r="BH631" s="286"/>
      <c r="BI631" s="285"/>
      <c r="BJ631" s="280">
        <v>0</v>
      </c>
      <c r="BK631" s="280">
        <v>0</v>
      </c>
      <c r="BL631" s="283"/>
      <c r="BM631" s="287">
        <v>0</v>
      </c>
      <c r="BN631" s="280">
        <v>0</v>
      </c>
      <c r="BO631" s="280">
        <v>0</v>
      </c>
      <c r="BP631" s="280" t="e">
        <v>#REF!</v>
      </c>
      <c r="BQ631" s="288" t="e">
        <v>#REF!</v>
      </c>
      <c r="BR631" s="289"/>
      <c r="BS631" s="290" t="e">
        <v>#REF!</v>
      </c>
      <c r="BU631" s="291"/>
      <c r="BV631" s="291">
        <v>0</v>
      </c>
      <c r="BW631" s="292">
        <v>0</v>
      </c>
      <c r="BX631" s="238" t="s">
        <v>857</v>
      </c>
      <c r="BY631" s="435">
        <f t="shared" si="18"/>
        <v>1</v>
      </c>
      <c r="BZ631" s="435">
        <v>1</v>
      </c>
      <c r="CA631" s="436">
        <f t="shared" si="19"/>
        <v>0</v>
      </c>
    </row>
    <row r="632" spans="1:79" s="268" customFormat="1" ht="47.25">
      <c r="A632" s="269">
        <v>619</v>
      </c>
      <c r="B632" s="269" t="s">
        <v>862</v>
      </c>
      <c r="C632" s="269" t="s">
        <v>95</v>
      </c>
      <c r="D632" s="271" t="s">
        <v>863</v>
      </c>
      <c r="E632" s="272">
        <v>41058</v>
      </c>
      <c r="F632" s="238"/>
      <c r="G632" s="238"/>
      <c r="H632" s="272">
        <v>40909</v>
      </c>
      <c r="I632" s="272">
        <v>50405</v>
      </c>
      <c r="J632" s="269"/>
      <c r="K632" s="269" t="s">
        <v>2411</v>
      </c>
      <c r="L632" s="273"/>
      <c r="M632" s="238">
        <v>0.88500000000000001</v>
      </c>
      <c r="N632" s="269" t="s">
        <v>2252</v>
      </c>
      <c r="O632" s="269" t="s">
        <v>82</v>
      </c>
      <c r="P632" s="269" t="s">
        <v>2253</v>
      </c>
      <c r="Q632" s="269"/>
      <c r="R632" s="294">
        <v>1010301343</v>
      </c>
      <c r="S632" s="238">
        <v>663</v>
      </c>
      <c r="T632" s="269" t="s">
        <v>266</v>
      </c>
      <c r="U632" s="269">
        <v>300</v>
      </c>
      <c r="V632" s="275">
        <v>300</v>
      </c>
      <c r="W632" s="269">
        <v>0</v>
      </c>
      <c r="X632" s="276">
        <v>30317</v>
      </c>
      <c r="Y632" s="293"/>
      <c r="Z632" s="277">
        <v>1037302.93</v>
      </c>
      <c r="AA632" s="277"/>
      <c r="AB632" s="278">
        <v>1037302.93</v>
      </c>
      <c r="AC632" s="278">
        <v>595743.67879999999</v>
      </c>
      <c r="AD632" s="278">
        <v>441559.25120000006</v>
      </c>
      <c r="AE632" s="278">
        <v>400067.13400000008</v>
      </c>
      <c r="AF632" s="278">
        <v>3457.6764333333335</v>
      </c>
      <c r="AG632" s="278">
        <v>3457.6764333333335</v>
      </c>
      <c r="AH632" s="278">
        <v>0</v>
      </c>
      <c r="AI632" s="279">
        <v>3457.6764333333335</v>
      </c>
      <c r="AJ632" s="277"/>
      <c r="AK632" s="280" t="e">
        <v>#REF!</v>
      </c>
      <c r="AL632" s="280" t="e">
        <v>#REF!</v>
      </c>
      <c r="AM632" s="281">
        <v>41492.117200000001</v>
      </c>
      <c r="AN632" s="281">
        <v>41492.117200000001</v>
      </c>
      <c r="AO632" s="281">
        <v>441559.25120000006</v>
      </c>
      <c r="AP632" s="282">
        <v>438101.57476666674</v>
      </c>
      <c r="AQ632" s="282">
        <v>434643.89833333343</v>
      </c>
      <c r="AR632" s="282">
        <v>431186.22190000012</v>
      </c>
      <c r="AS632" s="282">
        <v>427728.54546666681</v>
      </c>
      <c r="AT632" s="282">
        <v>424270.8690333335</v>
      </c>
      <c r="AU632" s="282">
        <v>420813.19260000018</v>
      </c>
      <c r="AV632" s="282">
        <v>417355.51616666687</v>
      </c>
      <c r="AW632" s="282">
        <v>413897.83973333356</v>
      </c>
      <c r="AX632" s="282">
        <v>410440.16330000025</v>
      </c>
      <c r="AY632" s="282">
        <v>406982.48686666694</v>
      </c>
      <c r="AZ632" s="282">
        <v>403524.81043333362</v>
      </c>
      <c r="BA632" s="282">
        <v>400067.13400000031</v>
      </c>
      <c r="BB632" s="281">
        <v>420813.19260000024</v>
      </c>
      <c r="BC632" s="281">
        <v>420813.19260000007</v>
      </c>
      <c r="BD632" s="283"/>
      <c r="BE632" s="284">
        <v>0.02</v>
      </c>
      <c r="BF632" s="280">
        <v>0</v>
      </c>
      <c r="BG632" s="285"/>
      <c r="BH632" s="286"/>
      <c r="BI632" s="285"/>
      <c r="BJ632" s="280">
        <v>0</v>
      </c>
      <c r="BK632" s="280">
        <v>0</v>
      </c>
      <c r="BL632" s="283"/>
      <c r="BM632" s="287">
        <v>0</v>
      </c>
      <c r="BN632" s="280">
        <v>0</v>
      </c>
      <c r="BO632" s="280">
        <v>0</v>
      </c>
      <c r="BP632" s="280" t="e">
        <v>#REF!</v>
      </c>
      <c r="BQ632" s="288" t="e">
        <v>#REF!</v>
      </c>
      <c r="BR632" s="289"/>
      <c r="BS632" s="290" t="e">
        <v>#REF!</v>
      </c>
      <c r="BU632" s="291">
        <v>41492.160000000003</v>
      </c>
      <c r="BV632" s="291">
        <v>4.2800000002898742E-2</v>
      </c>
      <c r="BW632" s="292">
        <v>0</v>
      </c>
      <c r="BX632" s="238" t="s">
        <v>857</v>
      </c>
      <c r="BY632" s="435">
        <f t="shared" si="18"/>
        <v>0.57431986507547994</v>
      </c>
      <c r="BZ632" s="435">
        <v>0.61431986507547987</v>
      </c>
      <c r="CA632" s="436">
        <f t="shared" si="19"/>
        <v>3.9999999999999925E-2</v>
      </c>
    </row>
    <row r="633" spans="1:79" s="268" customFormat="1" ht="47.25">
      <c r="A633" s="269">
        <v>620</v>
      </c>
      <c r="B633" s="269" t="s">
        <v>862</v>
      </c>
      <c r="C633" s="269" t="s">
        <v>95</v>
      </c>
      <c r="D633" s="271" t="s">
        <v>863</v>
      </c>
      <c r="E633" s="272">
        <v>41058</v>
      </c>
      <c r="F633" s="238"/>
      <c r="G633" s="238"/>
      <c r="H633" s="272">
        <v>40909</v>
      </c>
      <c r="I633" s="272">
        <v>50405</v>
      </c>
      <c r="J633" s="269"/>
      <c r="K633" s="269" t="s">
        <v>2412</v>
      </c>
      <c r="L633" s="273"/>
      <c r="M633" s="238">
        <v>0.27400000000000002</v>
      </c>
      <c r="N633" s="269" t="s">
        <v>1865</v>
      </c>
      <c r="O633" s="269" t="s">
        <v>82</v>
      </c>
      <c r="P633" s="269" t="s">
        <v>1866</v>
      </c>
      <c r="Q633" s="269"/>
      <c r="R633" s="294">
        <v>1010301344</v>
      </c>
      <c r="S633" s="238">
        <v>664</v>
      </c>
      <c r="T633" s="269" t="s">
        <v>266</v>
      </c>
      <c r="U633" s="269">
        <v>300</v>
      </c>
      <c r="V633" s="275">
        <v>300</v>
      </c>
      <c r="W633" s="269">
        <v>0</v>
      </c>
      <c r="X633" s="276">
        <v>27973</v>
      </c>
      <c r="Y633" s="293"/>
      <c r="Z633" s="277">
        <v>57176.65</v>
      </c>
      <c r="AA633" s="277"/>
      <c r="AB633" s="278">
        <v>57176.65</v>
      </c>
      <c r="AC633" s="278">
        <v>57176.65</v>
      </c>
      <c r="AD633" s="278">
        <v>0</v>
      </c>
      <c r="AE633" s="278">
        <v>0</v>
      </c>
      <c r="AF633" s="278">
        <v>190.58883333333333</v>
      </c>
      <c r="AG633" s="278">
        <v>190.58883333333333</v>
      </c>
      <c r="AH633" s="278">
        <v>0</v>
      </c>
      <c r="AI633" s="279">
        <v>190.58883333333333</v>
      </c>
      <c r="AJ633" s="277"/>
      <c r="AK633" s="280" t="e">
        <v>#REF!</v>
      </c>
      <c r="AL633" s="280" t="e">
        <v>#REF!</v>
      </c>
      <c r="AM633" s="281">
        <v>0</v>
      </c>
      <c r="AN633" s="281">
        <v>0</v>
      </c>
      <c r="AO633" s="281">
        <v>0</v>
      </c>
      <c r="AP633" s="282">
        <v>0</v>
      </c>
      <c r="AQ633" s="282">
        <v>0</v>
      </c>
      <c r="AR633" s="282">
        <v>0</v>
      </c>
      <c r="AS633" s="282">
        <v>0</v>
      </c>
      <c r="AT633" s="282">
        <v>0</v>
      </c>
      <c r="AU633" s="282">
        <v>0</v>
      </c>
      <c r="AV633" s="282">
        <v>0</v>
      </c>
      <c r="AW633" s="282">
        <v>0</v>
      </c>
      <c r="AX633" s="282">
        <v>0</v>
      </c>
      <c r="AY633" s="282">
        <v>0</v>
      </c>
      <c r="AZ633" s="282">
        <v>0</v>
      </c>
      <c r="BA633" s="282">
        <v>0</v>
      </c>
      <c r="BB633" s="281">
        <v>0</v>
      </c>
      <c r="BC633" s="281">
        <v>0</v>
      </c>
      <c r="BD633" s="283"/>
      <c r="BE633" s="284">
        <v>0.02</v>
      </c>
      <c r="BF633" s="280">
        <v>0</v>
      </c>
      <c r="BG633" s="285"/>
      <c r="BH633" s="286"/>
      <c r="BI633" s="285"/>
      <c r="BJ633" s="280">
        <v>0</v>
      </c>
      <c r="BK633" s="280">
        <v>0</v>
      </c>
      <c r="BL633" s="283"/>
      <c r="BM633" s="287">
        <v>0</v>
      </c>
      <c r="BN633" s="280">
        <v>0</v>
      </c>
      <c r="BO633" s="280">
        <v>0</v>
      </c>
      <c r="BP633" s="280" t="e">
        <v>#REF!</v>
      </c>
      <c r="BQ633" s="288" t="e">
        <v>#REF!</v>
      </c>
      <c r="BR633" s="289"/>
      <c r="BS633" s="290" t="e">
        <v>#REF!</v>
      </c>
      <c r="BU633" s="291"/>
      <c r="BV633" s="291">
        <v>0</v>
      </c>
      <c r="BW633" s="292">
        <v>0</v>
      </c>
      <c r="BX633" s="238" t="s">
        <v>857</v>
      </c>
      <c r="BY633" s="435">
        <f t="shared" si="18"/>
        <v>1</v>
      </c>
      <c r="BZ633" s="435">
        <v>1</v>
      </c>
      <c r="CA633" s="436">
        <f t="shared" si="19"/>
        <v>0</v>
      </c>
    </row>
    <row r="634" spans="1:79" s="268" customFormat="1" ht="47.25">
      <c r="A634" s="269">
        <v>621</v>
      </c>
      <c r="B634" s="269" t="s">
        <v>862</v>
      </c>
      <c r="C634" s="269" t="s">
        <v>95</v>
      </c>
      <c r="D634" s="271" t="s">
        <v>863</v>
      </c>
      <c r="E634" s="272">
        <v>41058</v>
      </c>
      <c r="F634" s="238"/>
      <c r="G634" s="238"/>
      <c r="H634" s="272">
        <v>40909</v>
      </c>
      <c r="I634" s="272">
        <v>50405</v>
      </c>
      <c r="J634" s="269"/>
      <c r="K634" s="269" t="s">
        <v>2413</v>
      </c>
      <c r="L634" s="273"/>
      <c r="M634" s="238">
        <v>3.6999999999999998E-2</v>
      </c>
      <c r="N634" s="269" t="s">
        <v>2414</v>
      </c>
      <c r="O634" s="269" t="s">
        <v>82</v>
      </c>
      <c r="P634" s="269" t="s">
        <v>2415</v>
      </c>
      <c r="Q634" s="269"/>
      <c r="R634" s="294">
        <v>1010301345</v>
      </c>
      <c r="S634" s="238">
        <v>665</v>
      </c>
      <c r="T634" s="269" t="s">
        <v>266</v>
      </c>
      <c r="U634" s="269">
        <v>300</v>
      </c>
      <c r="V634" s="275">
        <v>300</v>
      </c>
      <c r="W634" s="269">
        <v>0</v>
      </c>
      <c r="X634" s="276">
        <v>28825</v>
      </c>
      <c r="Y634" s="293"/>
      <c r="Z634" s="277">
        <v>16680.38</v>
      </c>
      <c r="AA634" s="277"/>
      <c r="AB634" s="278">
        <v>16680.38</v>
      </c>
      <c r="AC634" s="278">
        <v>16680.38</v>
      </c>
      <c r="AD634" s="278">
        <v>0</v>
      </c>
      <c r="AE634" s="278">
        <v>0</v>
      </c>
      <c r="AF634" s="278">
        <v>55.601266666666668</v>
      </c>
      <c r="AG634" s="278">
        <v>55.601266666666668</v>
      </c>
      <c r="AH634" s="278">
        <v>0</v>
      </c>
      <c r="AI634" s="279">
        <v>55.601266666666668</v>
      </c>
      <c r="AJ634" s="277"/>
      <c r="AK634" s="280" t="e">
        <v>#REF!</v>
      </c>
      <c r="AL634" s="280" t="e">
        <v>#REF!</v>
      </c>
      <c r="AM634" s="281">
        <v>0</v>
      </c>
      <c r="AN634" s="281">
        <v>0</v>
      </c>
      <c r="AO634" s="281">
        <v>0</v>
      </c>
      <c r="AP634" s="282">
        <v>0</v>
      </c>
      <c r="AQ634" s="282">
        <v>0</v>
      </c>
      <c r="AR634" s="282">
        <v>0</v>
      </c>
      <c r="AS634" s="282">
        <v>0</v>
      </c>
      <c r="AT634" s="282">
        <v>0</v>
      </c>
      <c r="AU634" s="282">
        <v>0</v>
      </c>
      <c r="AV634" s="282">
        <v>0</v>
      </c>
      <c r="AW634" s="282">
        <v>0</v>
      </c>
      <c r="AX634" s="282">
        <v>0</v>
      </c>
      <c r="AY634" s="282">
        <v>0</v>
      </c>
      <c r="AZ634" s="282">
        <v>0</v>
      </c>
      <c r="BA634" s="282">
        <v>0</v>
      </c>
      <c r="BB634" s="281">
        <v>0</v>
      </c>
      <c r="BC634" s="281">
        <v>0</v>
      </c>
      <c r="BD634" s="283"/>
      <c r="BE634" s="284">
        <v>0.02</v>
      </c>
      <c r="BF634" s="280">
        <v>0</v>
      </c>
      <c r="BG634" s="285"/>
      <c r="BH634" s="286"/>
      <c r="BI634" s="285"/>
      <c r="BJ634" s="280">
        <v>0</v>
      </c>
      <c r="BK634" s="280">
        <v>0</v>
      </c>
      <c r="BL634" s="283"/>
      <c r="BM634" s="287">
        <v>0</v>
      </c>
      <c r="BN634" s="280">
        <v>0</v>
      </c>
      <c r="BO634" s="280">
        <v>0</v>
      </c>
      <c r="BP634" s="280" t="e">
        <v>#REF!</v>
      </c>
      <c r="BQ634" s="288" t="e">
        <v>#REF!</v>
      </c>
      <c r="BR634" s="289"/>
      <c r="BS634" s="290" t="e">
        <v>#REF!</v>
      </c>
      <c r="BU634" s="291"/>
      <c r="BV634" s="291">
        <v>0</v>
      </c>
      <c r="BW634" s="292">
        <v>0</v>
      </c>
      <c r="BX634" s="238" t="s">
        <v>857</v>
      </c>
      <c r="BY634" s="435">
        <f t="shared" si="18"/>
        <v>1</v>
      </c>
      <c r="BZ634" s="435">
        <v>1</v>
      </c>
      <c r="CA634" s="436">
        <f t="shared" si="19"/>
        <v>0</v>
      </c>
    </row>
    <row r="635" spans="1:79" s="268" customFormat="1" ht="47.25">
      <c r="A635" s="269">
        <v>622</v>
      </c>
      <c r="B635" s="269" t="s">
        <v>862</v>
      </c>
      <c r="C635" s="269" t="s">
        <v>95</v>
      </c>
      <c r="D635" s="271" t="s">
        <v>863</v>
      </c>
      <c r="E635" s="272">
        <v>41058</v>
      </c>
      <c r="F635" s="238"/>
      <c r="G635" s="238"/>
      <c r="H635" s="272">
        <v>40909</v>
      </c>
      <c r="I635" s="272">
        <v>50405</v>
      </c>
      <c r="J635" s="269"/>
      <c r="K635" s="269" t="s">
        <v>2416</v>
      </c>
      <c r="L635" s="273"/>
      <c r="M635" s="238">
        <v>0.12</v>
      </c>
      <c r="N635" s="269" t="s">
        <v>2274</v>
      </c>
      <c r="O635" s="269" t="s">
        <v>82</v>
      </c>
      <c r="P635" s="269" t="s">
        <v>2275</v>
      </c>
      <c r="Q635" s="269"/>
      <c r="R635" s="294">
        <v>1010301346</v>
      </c>
      <c r="S635" s="238">
        <v>666</v>
      </c>
      <c r="T635" s="269" t="s">
        <v>266</v>
      </c>
      <c r="U635" s="269">
        <v>300</v>
      </c>
      <c r="V635" s="275">
        <v>300</v>
      </c>
      <c r="W635" s="269">
        <v>0</v>
      </c>
      <c r="X635" s="276">
        <v>31017</v>
      </c>
      <c r="Y635" s="293"/>
      <c r="Z635" s="277">
        <v>175629.44</v>
      </c>
      <c r="AA635" s="277"/>
      <c r="AB635" s="278">
        <v>175629.44</v>
      </c>
      <c r="AC635" s="278">
        <v>175629.44</v>
      </c>
      <c r="AD635" s="278">
        <v>0</v>
      </c>
      <c r="AE635" s="278">
        <v>0</v>
      </c>
      <c r="AF635" s="278">
        <v>585.43146666666667</v>
      </c>
      <c r="AG635" s="278">
        <v>585.43146666666667</v>
      </c>
      <c r="AH635" s="278">
        <v>0</v>
      </c>
      <c r="AI635" s="279">
        <v>585.43146666666667</v>
      </c>
      <c r="AJ635" s="277"/>
      <c r="AK635" s="280" t="e">
        <v>#REF!</v>
      </c>
      <c r="AL635" s="280" t="e">
        <v>#REF!</v>
      </c>
      <c r="AM635" s="281">
        <v>0</v>
      </c>
      <c r="AN635" s="281">
        <v>0</v>
      </c>
      <c r="AO635" s="281">
        <v>0</v>
      </c>
      <c r="AP635" s="282">
        <v>0</v>
      </c>
      <c r="AQ635" s="282">
        <v>0</v>
      </c>
      <c r="AR635" s="282">
        <v>0</v>
      </c>
      <c r="AS635" s="282">
        <v>0</v>
      </c>
      <c r="AT635" s="282">
        <v>0</v>
      </c>
      <c r="AU635" s="282">
        <v>0</v>
      </c>
      <c r="AV635" s="282">
        <v>0</v>
      </c>
      <c r="AW635" s="282">
        <v>0</v>
      </c>
      <c r="AX635" s="282">
        <v>0</v>
      </c>
      <c r="AY635" s="282">
        <v>0</v>
      </c>
      <c r="AZ635" s="282">
        <v>0</v>
      </c>
      <c r="BA635" s="282">
        <v>0</v>
      </c>
      <c r="BB635" s="281">
        <v>0</v>
      </c>
      <c r="BC635" s="281">
        <v>0</v>
      </c>
      <c r="BD635" s="283"/>
      <c r="BE635" s="284">
        <v>0.02</v>
      </c>
      <c r="BF635" s="280">
        <v>0</v>
      </c>
      <c r="BG635" s="285"/>
      <c r="BH635" s="286"/>
      <c r="BI635" s="285"/>
      <c r="BJ635" s="280">
        <v>0</v>
      </c>
      <c r="BK635" s="280">
        <v>0</v>
      </c>
      <c r="BL635" s="283"/>
      <c r="BM635" s="287">
        <v>0</v>
      </c>
      <c r="BN635" s="280">
        <v>0</v>
      </c>
      <c r="BO635" s="280">
        <v>0</v>
      </c>
      <c r="BP635" s="280" t="e">
        <v>#REF!</v>
      </c>
      <c r="BQ635" s="288" t="e">
        <v>#REF!</v>
      </c>
      <c r="BR635" s="289"/>
      <c r="BS635" s="290" t="e">
        <v>#REF!</v>
      </c>
      <c r="BU635" s="291"/>
      <c r="BV635" s="291">
        <v>0</v>
      </c>
      <c r="BW635" s="292">
        <v>0</v>
      </c>
      <c r="BX635" s="238" t="s">
        <v>857</v>
      </c>
      <c r="BY635" s="435">
        <f t="shared" si="18"/>
        <v>1</v>
      </c>
      <c r="BZ635" s="435">
        <v>1</v>
      </c>
      <c r="CA635" s="436">
        <f t="shared" si="19"/>
        <v>0</v>
      </c>
    </row>
    <row r="636" spans="1:79" s="268" customFormat="1" ht="47.25">
      <c r="A636" s="269">
        <v>623</v>
      </c>
      <c r="B636" s="269" t="s">
        <v>862</v>
      </c>
      <c r="C636" s="269" t="s">
        <v>95</v>
      </c>
      <c r="D636" s="271" t="s">
        <v>863</v>
      </c>
      <c r="E636" s="272">
        <v>41058</v>
      </c>
      <c r="F636" s="238"/>
      <c r="G636" s="238"/>
      <c r="H636" s="272">
        <v>40909</v>
      </c>
      <c r="I636" s="272">
        <v>50405</v>
      </c>
      <c r="J636" s="269"/>
      <c r="K636" s="269" t="s">
        <v>2417</v>
      </c>
      <c r="L636" s="273"/>
      <c r="M636" s="238">
        <v>0.17</v>
      </c>
      <c r="N636" s="269" t="s">
        <v>2402</v>
      </c>
      <c r="O636" s="269" t="s">
        <v>82</v>
      </c>
      <c r="P636" s="269" t="s">
        <v>2403</v>
      </c>
      <c r="Q636" s="269"/>
      <c r="R636" s="294">
        <v>1010301348</v>
      </c>
      <c r="S636" s="238">
        <v>667</v>
      </c>
      <c r="T636" s="269" t="s">
        <v>87</v>
      </c>
      <c r="U636" s="269">
        <v>240</v>
      </c>
      <c r="V636" s="275">
        <v>240</v>
      </c>
      <c r="W636" s="269">
        <v>0</v>
      </c>
      <c r="X636" s="276">
        <v>32994</v>
      </c>
      <c r="Y636" s="293"/>
      <c r="Z636" s="277">
        <v>74885.22</v>
      </c>
      <c r="AA636" s="277"/>
      <c r="AB636" s="278">
        <v>74885.22</v>
      </c>
      <c r="AC636" s="278">
        <v>74885.22</v>
      </c>
      <c r="AD636" s="278">
        <v>0</v>
      </c>
      <c r="AE636" s="278">
        <v>0</v>
      </c>
      <c r="AF636" s="278">
        <v>312.02175</v>
      </c>
      <c r="AG636" s="278">
        <v>312.02175</v>
      </c>
      <c r="AH636" s="278">
        <v>0</v>
      </c>
      <c r="AI636" s="279">
        <v>312.02175</v>
      </c>
      <c r="AJ636" s="277"/>
      <c r="AK636" s="280" t="e">
        <v>#REF!</v>
      </c>
      <c r="AL636" s="280" t="e">
        <v>#REF!</v>
      </c>
      <c r="AM636" s="281">
        <v>0</v>
      </c>
      <c r="AN636" s="281">
        <v>0</v>
      </c>
      <c r="AO636" s="281">
        <v>0</v>
      </c>
      <c r="AP636" s="282">
        <v>0</v>
      </c>
      <c r="AQ636" s="282">
        <v>0</v>
      </c>
      <c r="AR636" s="282">
        <v>0</v>
      </c>
      <c r="AS636" s="282">
        <v>0</v>
      </c>
      <c r="AT636" s="282">
        <v>0</v>
      </c>
      <c r="AU636" s="282">
        <v>0</v>
      </c>
      <c r="AV636" s="282">
        <v>0</v>
      </c>
      <c r="AW636" s="282">
        <v>0</v>
      </c>
      <c r="AX636" s="282">
        <v>0</v>
      </c>
      <c r="AY636" s="282">
        <v>0</v>
      </c>
      <c r="AZ636" s="282">
        <v>0</v>
      </c>
      <c r="BA636" s="282">
        <v>0</v>
      </c>
      <c r="BB636" s="281">
        <v>0</v>
      </c>
      <c r="BC636" s="281">
        <v>0</v>
      </c>
      <c r="BD636" s="283"/>
      <c r="BE636" s="284">
        <v>0.02</v>
      </c>
      <c r="BF636" s="280">
        <v>0</v>
      </c>
      <c r="BG636" s="285"/>
      <c r="BH636" s="286"/>
      <c r="BI636" s="285"/>
      <c r="BJ636" s="280">
        <v>0</v>
      </c>
      <c r="BK636" s="280">
        <v>0</v>
      </c>
      <c r="BL636" s="283"/>
      <c r="BM636" s="287">
        <v>0</v>
      </c>
      <c r="BN636" s="280">
        <v>0</v>
      </c>
      <c r="BO636" s="280">
        <v>0</v>
      </c>
      <c r="BP636" s="280" t="e">
        <v>#REF!</v>
      </c>
      <c r="BQ636" s="288" t="e">
        <v>#REF!</v>
      </c>
      <c r="BR636" s="289"/>
      <c r="BS636" s="290" t="e">
        <v>#REF!</v>
      </c>
      <c r="BU636" s="291"/>
      <c r="BV636" s="291">
        <v>0</v>
      </c>
      <c r="BW636" s="292">
        <v>0</v>
      </c>
      <c r="BX636" s="238" t="s">
        <v>857</v>
      </c>
      <c r="BY636" s="435">
        <f t="shared" si="18"/>
        <v>1</v>
      </c>
      <c r="BZ636" s="435">
        <v>1</v>
      </c>
      <c r="CA636" s="436">
        <f t="shared" si="19"/>
        <v>0</v>
      </c>
    </row>
    <row r="637" spans="1:79" s="268" customFormat="1" ht="47.25">
      <c r="A637" s="269">
        <v>624</v>
      </c>
      <c r="B637" s="269" t="s">
        <v>862</v>
      </c>
      <c r="C637" s="269" t="s">
        <v>95</v>
      </c>
      <c r="D637" s="271" t="s">
        <v>863</v>
      </c>
      <c r="E637" s="272">
        <v>41058</v>
      </c>
      <c r="F637" s="238"/>
      <c r="G637" s="238"/>
      <c r="H637" s="272">
        <v>40909</v>
      </c>
      <c r="I637" s="272">
        <v>50405</v>
      </c>
      <c r="J637" s="269"/>
      <c r="K637" s="269" t="s">
        <v>2418</v>
      </c>
      <c r="L637" s="273"/>
      <c r="M637" s="238">
        <v>1.1366000000000001</v>
      </c>
      <c r="N637" s="269" t="s">
        <v>2274</v>
      </c>
      <c r="O637" s="269" t="s">
        <v>82</v>
      </c>
      <c r="P637" s="269" t="s">
        <v>2275</v>
      </c>
      <c r="Q637" s="269"/>
      <c r="R637" s="294">
        <v>1010301349</v>
      </c>
      <c r="S637" s="238">
        <v>668</v>
      </c>
      <c r="T637" s="269" t="s">
        <v>266</v>
      </c>
      <c r="U637" s="269">
        <v>300</v>
      </c>
      <c r="V637" s="275">
        <v>300</v>
      </c>
      <c r="W637" s="269">
        <v>0</v>
      </c>
      <c r="X637" s="276">
        <v>31260</v>
      </c>
      <c r="Y637" s="293"/>
      <c r="Z637" s="277">
        <v>1933951.36</v>
      </c>
      <c r="AA637" s="277"/>
      <c r="AB637" s="278">
        <v>1933951.36</v>
      </c>
      <c r="AC637" s="278">
        <v>1933951.36</v>
      </c>
      <c r="AD637" s="278">
        <v>0</v>
      </c>
      <c r="AE637" s="278">
        <v>0</v>
      </c>
      <c r="AF637" s="278">
        <v>6446.5045333333337</v>
      </c>
      <c r="AG637" s="278">
        <v>6446.5045333333337</v>
      </c>
      <c r="AH637" s="278">
        <v>0</v>
      </c>
      <c r="AI637" s="279">
        <v>6446.5045333333337</v>
      </c>
      <c r="AJ637" s="277"/>
      <c r="AK637" s="280" t="e">
        <v>#REF!</v>
      </c>
      <c r="AL637" s="280" t="e">
        <v>#REF!</v>
      </c>
      <c r="AM637" s="281">
        <v>0</v>
      </c>
      <c r="AN637" s="281">
        <v>0</v>
      </c>
      <c r="AO637" s="281">
        <v>0</v>
      </c>
      <c r="AP637" s="282">
        <v>0</v>
      </c>
      <c r="AQ637" s="282">
        <v>0</v>
      </c>
      <c r="AR637" s="282">
        <v>0</v>
      </c>
      <c r="AS637" s="282">
        <v>0</v>
      </c>
      <c r="AT637" s="282">
        <v>0</v>
      </c>
      <c r="AU637" s="282">
        <v>0</v>
      </c>
      <c r="AV637" s="282">
        <v>0</v>
      </c>
      <c r="AW637" s="282">
        <v>0</v>
      </c>
      <c r="AX637" s="282">
        <v>0</v>
      </c>
      <c r="AY637" s="282">
        <v>0</v>
      </c>
      <c r="AZ637" s="282">
        <v>0</v>
      </c>
      <c r="BA637" s="282">
        <v>0</v>
      </c>
      <c r="BB637" s="281">
        <v>0</v>
      </c>
      <c r="BC637" s="281">
        <v>0</v>
      </c>
      <c r="BD637" s="283"/>
      <c r="BE637" s="284">
        <v>0.02</v>
      </c>
      <c r="BF637" s="280">
        <v>0</v>
      </c>
      <c r="BG637" s="285"/>
      <c r="BH637" s="286"/>
      <c r="BI637" s="285"/>
      <c r="BJ637" s="280">
        <v>0</v>
      </c>
      <c r="BK637" s="280">
        <v>0</v>
      </c>
      <c r="BL637" s="283"/>
      <c r="BM637" s="287">
        <v>0</v>
      </c>
      <c r="BN637" s="280">
        <v>0</v>
      </c>
      <c r="BO637" s="280">
        <v>0</v>
      </c>
      <c r="BP637" s="280" t="e">
        <v>#REF!</v>
      </c>
      <c r="BQ637" s="288" t="e">
        <v>#REF!</v>
      </c>
      <c r="BR637" s="289"/>
      <c r="BS637" s="290" t="e">
        <v>#REF!</v>
      </c>
      <c r="BU637" s="291"/>
      <c r="BV637" s="291">
        <v>0</v>
      </c>
      <c r="BW637" s="292">
        <v>0</v>
      </c>
      <c r="BX637" s="238" t="s">
        <v>857</v>
      </c>
      <c r="BY637" s="435">
        <f t="shared" si="18"/>
        <v>1</v>
      </c>
      <c r="BZ637" s="435">
        <v>1</v>
      </c>
      <c r="CA637" s="436">
        <f t="shared" si="19"/>
        <v>0</v>
      </c>
    </row>
    <row r="638" spans="1:79" s="268" customFormat="1" ht="47.25">
      <c r="A638" s="269">
        <v>625</v>
      </c>
      <c r="B638" s="269" t="s">
        <v>862</v>
      </c>
      <c r="C638" s="269" t="s">
        <v>95</v>
      </c>
      <c r="D638" s="271" t="s">
        <v>863</v>
      </c>
      <c r="E638" s="272">
        <v>41058</v>
      </c>
      <c r="F638" s="238"/>
      <c r="G638" s="238"/>
      <c r="H638" s="272">
        <v>40909</v>
      </c>
      <c r="I638" s="272">
        <v>50405</v>
      </c>
      <c r="J638" s="269"/>
      <c r="K638" s="269" t="s">
        <v>2419</v>
      </c>
      <c r="L638" s="273"/>
      <c r="M638" s="238">
        <v>0.39960000000000001</v>
      </c>
      <c r="N638" s="269" t="s">
        <v>2015</v>
      </c>
      <c r="O638" s="269" t="s">
        <v>82</v>
      </c>
      <c r="P638" s="269" t="s">
        <v>2016</v>
      </c>
      <c r="Q638" s="269"/>
      <c r="R638" s="294">
        <v>1010301350</v>
      </c>
      <c r="S638" s="238">
        <v>669</v>
      </c>
      <c r="T638" s="269" t="s">
        <v>87</v>
      </c>
      <c r="U638" s="269">
        <v>240</v>
      </c>
      <c r="V638" s="275">
        <v>240</v>
      </c>
      <c r="W638" s="269">
        <v>0</v>
      </c>
      <c r="X638" s="276">
        <v>38565</v>
      </c>
      <c r="Y638" s="293"/>
      <c r="Z638" s="277">
        <v>264997.28000000003</v>
      </c>
      <c r="AA638" s="277"/>
      <c r="AB638" s="278">
        <v>264997.28000000003</v>
      </c>
      <c r="AC638" s="278">
        <v>185824.60399999999</v>
      </c>
      <c r="AD638" s="278">
        <v>79172.676000000036</v>
      </c>
      <c r="AE638" s="278">
        <v>65922.812000000034</v>
      </c>
      <c r="AF638" s="278">
        <v>1104.1553333333334</v>
      </c>
      <c r="AG638" s="278">
        <v>1104.1553333333334</v>
      </c>
      <c r="AH638" s="278">
        <v>0</v>
      </c>
      <c r="AI638" s="279">
        <v>1104.1553333333334</v>
      </c>
      <c r="AJ638" s="277"/>
      <c r="AK638" s="280" t="e">
        <v>#REF!</v>
      </c>
      <c r="AL638" s="280" t="e">
        <v>#REF!</v>
      </c>
      <c r="AM638" s="281">
        <v>13249.864000000001</v>
      </c>
      <c r="AN638" s="281">
        <v>13249.864000000001</v>
      </c>
      <c r="AO638" s="281">
        <v>79172.676000000036</v>
      </c>
      <c r="AP638" s="282">
        <v>78068.520666666707</v>
      </c>
      <c r="AQ638" s="282">
        <v>76964.365333333379</v>
      </c>
      <c r="AR638" s="282">
        <v>75860.21000000005</v>
      </c>
      <c r="AS638" s="282">
        <v>74756.054666666721</v>
      </c>
      <c r="AT638" s="282">
        <v>73651.899333333393</v>
      </c>
      <c r="AU638" s="282">
        <v>72547.744000000064</v>
      </c>
      <c r="AV638" s="282">
        <v>71443.588666666736</v>
      </c>
      <c r="AW638" s="282">
        <v>70339.433333333407</v>
      </c>
      <c r="AX638" s="282">
        <v>69235.278000000078</v>
      </c>
      <c r="AY638" s="282">
        <v>68131.12266666675</v>
      </c>
      <c r="AZ638" s="282">
        <v>67026.967333333421</v>
      </c>
      <c r="BA638" s="282">
        <v>65922.812000000093</v>
      </c>
      <c r="BB638" s="281">
        <v>72547.744000000079</v>
      </c>
      <c r="BC638" s="281">
        <v>72547.744000000035</v>
      </c>
      <c r="BD638" s="283"/>
      <c r="BE638" s="284">
        <v>0.02</v>
      </c>
      <c r="BF638" s="280">
        <v>0</v>
      </c>
      <c r="BG638" s="285"/>
      <c r="BH638" s="286"/>
      <c r="BI638" s="285"/>
      <c r="BJ638" s="280">
        <v>0</v>
      </c>
      <c r="BK638" s="280">
        <v>0</v>
      </c>
      <c r="BL638" s="283"/>
      <c r="BM638" s="287">
        <v>0</v>
      </c>
      <c r="BN638" s="280">
        <v>0</v>
      </c>
      <c r="BO638" s="280">
        <v>0</v>
      </c>
      <c r="BP638" s="280" t="e">
        <v>#REF!</v>
      </c>
      <c r="BQ638" s="288" t="e">
        <v>#REF!</v>
      </c>
      <c r="BR638" s="289"/>
      <c r="BS638" s="290" t="e">
        <v>#REF!</v>
      </c>
      <c r="BU638" s="291">
        <v>13249.92</v>
      </c>
      <c r="BV638" s="291">
        <v>5.5999999998675776E-2</v>
      </c>
      <c r="BW638" s="292">
        <v>0</v>
      </c>
      <c r="BX638" s="238" t="s">
        <v>857</v>
      </c>
      <c r="BY638" s="435">
        <f t="shared" si="18"/>
        <v>0.70123211830702559</v>
      </c>
      <c r="BZ638" s="435">
        <v>0.75123211830702552</v>
      </c>
      <c r="CA638" s="436">
        <f t="shared" si="19"/>
        <v>4.9999999999999933E-2</v>
      </c>
    </row>
    <row r="639" spans="1:79" s="268" customFormat="1" ht="47.25">
      <c r="A639" s="269">
        <v>626</v>
      </c>
      <c r="B639" s="269" t="s">
        <v>862</v>
      </c>
      <c r="C639" s="269" t="s">
        <v>95</v>
      </c>
      <c r="D639" s="271" t="s">
        <v>863</v>
      </c>
      <c r="E639" s="272">
        <v>41058</v>
      </c>
      <c r="F639" s="238"/>
      <c r="G639" s="238"/>
      <c r="H639" s="272">
        <v>40909</v>
      </c>
      <c r="I639" s="272">
        <v>50405</v>
      </c>
      <c r="J639" s="269"/>
      <c r="K639" s="269" t="s">
        <v>2420</v>
      </c>
      <c r="L639" s="273"/>
      <c r="M639" s="238">
        <v>0.94650000000000001</v>
      </c>
      <c r="N639" s="269" t="s">
        <v>2421</v>
      </c>
      <c r="O639" s="269" t="s">
        <v>82</v>
      </c>
      <c r="P639" s="269" t="s">
        <v>2422</v>
      </c>
      <c r="Q639" s="269"/>
      <c r="R639" s="294">
        <v>1010301351</v>
      </c>
      <c r="S639" s="238">
        <v>670</v>
      </c>
      <c r="T639" s="269" t="s">
        <v>266</v>
      </c>
      <c r="U639" s="269">
        <v>300</v>
      </c>
      <c r="V639" s="275">
        <v>300</v>
      </c>
      <c r="W639" s="269">
        <v>0</v>
      </c>
      <c r="X639" s="276">
        <v>28915</v>
      </c>
      <c r="Y639" s="293"/>
      <c r="Z639" s="277">
        <v>86640.92</v>
      </c>
      <c r="AA639" s="277"/>
      <c r="AB639" s="278">
        <v>86640.92</v>
      </c>
      <c r="AC639" s="278">
        <v>86640.92</v>
      </c>
      <c r="AD639" s="278">
        <v>0</v>
      </c>
      <c r="AE639" s="278">
        <v>0</v>
      </c>
      <c r="AF639" s="278">
        <v>288.80306666666667</v>
      </c>
      <c r="AG639" s="278">
        <v>288.80306666666667</v>
      </c>
      <c r="AH639" s="278">
        <v>0</v>
      </c>
      <c r="AI639" s="279">
        <v>288.80306666666667</v>
      </c>
      <c r="AJ639" s="277"/>
      <c r="AK639" s="280" t="e">
        <v>#REF!</v>
      </c>
      <c r="AL639" s="280" t="e">
        <v>#REF!</v>
      </c>
      <c r="AM639" s="281">
        <v>0</v>
      </c>
      <c r="AN639" s="281">
        <v>0</v>
      </c>
      <c r="AO639" s="281">
        <v>0</v>
      </c>
      <c r="AP639" s="282">
        <v>0</v>
      </c>
      <c r="AQ639" s="282">
        <v>0</v>
      </c>
      <c r="AR639" s="282">
        <v>0</v>
      </c>
      <c r="AS639" s="282">
        <v>0</v>
      </c>
      <c r="AT639" s="282">
        <v>0</v>
      </c>
      <c r="AU639" s="282">
        <v>0</v>
      </c>
      <c r="AV639" s="282">
        <v>0</v>
      </c>
      <c r="AW639" s="282">
        <v>0</v>
      </c>
      <c r="AX639" s="282">
        <v>0</v>
      </c>
      <c r="AY639" s="282">
        <v>0</v>
      </c>
      <c r="AZ639" s="282">
        <v>0</v>
      </c>
      <c r="BA639" s="282">
        <v>0</v>
      </c>
      <c r="BB639" s="281">
        <v>0</v>
      </c>
      <c r="BC639" s="281">
        <v>0</v>
      </c>
      <c r="BD639" s="283"/>
      <c r="BE639" s="284">
        <v>0.02</v>
      </c>
      <c r="BF639" s="280">
        <v>0</v>
      </c>
      <c r="BG639" s="285"/>
      <c r="BH639" s="286"/>
      <c r="BI639" s="285"/>
      <c r="BJ639" s="280">
        <v>0</v>
      </c>
      <c r="BK639" s="280">
        <v>0</v>
      </c>
      <c r="BL639" s="283"/>
      <c r="BM639" s="287">
        <v>0</v>
      </c>
      <c r="BN639" s="280">
        <v>0</v>
      </c>
      <c r="BO639" s="280">
        <v>0</v>
      </c>
      <c r="BP639" s="280" t="e">
        <v>#REF!</v>
      </c>
      <c r="BQ639" s="288" t="e">
        <v>#REF!</v>
      </c>
      <c r="BR639" s="289"/>
      <c r="BS639" s="290" t="e">
        <v>#REF!</v>
      </c>
      <c r="BU639" s="291"/>
      <c r="BV639" s="291">
        <v>0</v>
      </c>
      <c r="BW639" s="292">
        <v>0</v>
      </c>
      <c r="BX639" s="238" t="s">
        <v>857</v>
      </c>
      <c r="BY639" s="435">
        <f t="shared" si="18"/>
        <v>1</v>
      </c>
      <c r="BZ639" s="435">
        <v>1</v>
      </c>
      <c r="CA639" s="436">
        <f t="shared" si="19"/>
        <v>0</v>
      </c>
    </row>
    <row r="640" spans="1:79" s="268" customFormat="1" ht="47.25">
      <c r="A640" s="269">
        <v>627</v>
      </c>
      <c r="B640" s="269" t="s">
        <v>862</v>
      </c>
      <c r="C640" s="269" t="s">
        <v>95</v>
      </c>
      <c r="D640" s="271" t="s">
        <v>863</v>
      </c>
      <c r="E640" s="272">
        <v>41058</v>
      </c>
      <c r="F640" s="238"/>
      <c r="G640" s="238"/>
      <c r="H640" s="272">
        <v>40909</v>
      </c>
      <c r="I640" s="272">
        <v>50405</v>
      </c>
      <c r="J640" s="269"/>
      <c r="K640" s="269" t="s">
        <v>2423</v>
      </c>
      <c r="L640" s="273"/>
      <c r="M640" s="238">
        <v>0.8</v>
      </c>
      <c r="N640" s="269" t="s">
        <v>2033</v>
      </c>
      <c r="O640" s="269" t="s">
        <v>82</v>
      </c>
      <c r="P640" s="269" t="s">
        <v>2034</v>
      </c>
      <c r="Q640" s="269"/>
      <c r="R640" s="294">
        <v>1010301352</v>
      </c>
      <c r="S640" s="238">
        <v>671</v>
      </c>
      <c r="T640" s="269" t="s">
        <v>266</v>
      </c>
      <c r="U640" s="269">
        <v>300</v>
      </c>
      <c r="V640" s="275">
        <v>300</v>
      </c>
      <c r="W640" s="269">
        <v>0</v>
      </c>
      <c r="X640" s="276">
        <v>31747</v>
      </c>
      <c r="Y640" s="293"/>
      <c r="Z640" s="277">
        <v>210684.72</v>
      </c>
      <c r="AA640" s="277"/>
      <c r="AB640" s="278">
        <v>210684.72</v>
      </c>
      <c r="AC640" s="278">
        <v>210684.72</v>
      </c>
      <c r="AD640" s="278">
        <v>0</v>
      </c>
      <c r="AE640" s="278">
        <v>0</v>
      </c>
      <c r="AF640" s="278">
        <v>702.28240000000005</v>
      </c>
      <c r="AG640" s="278">
        <v>702.28240000000005</v>
      </c>
      <c r="AH640" s="278">
        <v>0</v>
      </c>
      <c r="AI640" s="279">
        <v>702.28240000000005</v>
      </c>
      <c r="AJ640" s="277"/>
      <c r="AK640" s="280" t="e">
        <v>#REF!</v>
      </c>
      <c r="AL640" s="280" t="e">
        <v>#REF!</v>
      </c>
      <c r="AM640" s="281">
        <v>0</v>
      </c>
      <c r="AN640" s="281">
        <v>0</v>
      </c>
      <c r="AO640" s="281">
        <v>0</v>
      </c>
      <c r="AP640" s="282">
        <v>0</v>
      </c>
      <c r="AQ640" s="282">
        <v>0</v>
      </c>
      <c r="AR640" s="282">
        <v>0</v>
      </c>
      <c r="AS640" s="282">
        <v>0</v>
      </c>
      <c r="AT640" s="282">
        <v>0</v>
      </c>
      <c r="AU640" s="282">
        <v>0</v>
      </c>
      <c r="AV640" s="282">
        <v>0</v>
      </c>
      <c r="AW640" s="282">
        <v>0</v>
      </c>
      <c r="AX640" s="282">
        <v>0</v>
      </c>
      <c r="AY640" s="282">
        <v>0</v>
      </c>
      <c r="AZ640" s="282">
        <v>0</v>
      </c>
      <c r="BA640" s="282">
        <v>0</v>
      </c>
      <c r="BB640" s="281">
        <v>0</v>
      </c>
      <c r="BC640" s="281">
        <v>0</v>
      </c>
      <c r="BD640" s="283"/>
      <c r="BE640" s="284">
        <v>0.02</v>
      </c>
      <c r="BF640" s="280">
        <v>0</v>
      </c>
      <c r="BG640" s="285"/>
      <c r="BH640" s="286"/>
      <c r="BI640" s="285"/>
      <c r="BJ640" s="280">
        <v>0</v>
      </c>
      <c r="BK640" s="280">
        <v>0</v>
      </c>
      <c r="BL640" s="283"/>
      <c r="BM640" s="287">
        <v>0</v>
      </c>
      <c r="BN640" s="280">
        <v>0</v>
      </c>
      <c r="BO640" s="280">
        <v>0</v>
      </c>
      <c r="BP640" s="280" t="e">
        <v>#REF!</v>
      </c>
      <c r="BQ640" s="288" t="e">
        <v>#REF!</v>
      </c>
      <c r="BR640" s="289"/>
      <c r="BS640" s="290" t="e">
        <v>#REF!</v>
      </c>
      <c r="BU640" s="291"/>
      <c r="BV640" s="291">
        <v>0</v>
      </c>
      <c r="BW640" s="292">
        <v>0</v>
      </c>
      <c r="BX640" s="238" t="s">
        <v>857</v>
      </c>
      <c r="BY640" s="435">
        <f t="shared" si="18"/>
        <v>1</v>
      </c>
      <c r="BZ640" s="435">
        <v>1</v>
      </c>
      <c r="CA640" s="436">
        <f t="shared" si="19"/>
        <v>0</v>
      </c>
    </row>
    <row r="641" spans="1:79" s="268" customFormat="1" ht="47.25">
      <c r="A641" s="269">
        <v>628</v>
      </c>
      <c r="B641" s="269" t="s">
        <v>862</v>
      </c>
      <c r="C641" s="269" t="s">
        <v>95</v>
      </c>
      <c r="D641" s="271" t="s">
        <v>863</v>
      </c>
      <c r="E641" s="272">
        <v>41058</v>
      </c>
      <c r="F641" s="238"/>
      <c r="G641" s="238"/>
      <c r="H641" s="272">
        <v>40909</v>
      </c>
      <c r="I641" s="272">
        <v>50405</v>
      </c>
      <c r="J641" s="269"/>
      <c r="K641" s="269" t="s">
        <v>2424</v>
      </c>
      <c r="L641" s="273"/>
      <c r="M641" s="238">
        <v>0.2</v>
      </c>
      <c r="N641" s="269" t="s">
        <v>2425</v>
      </c>
      <c r="O641" s="269" t="s">
        <v>82</v>
      </c>
      <c r="P641" s="269" t="s">
        <v>2426</v>
      </c>
      <c r="Q641" s="269"/>
      <c r="R641" s="294">
        <v>1010301353</v>
      </c>
      <c r="S641" s="238">
        <v>672</v>
      </c>
      <c r="T641" s="269" t="s">
        <v>87</v>
      </c>
      <c r="U641" s="269">
        <v>240</v>
      </c>
      <c r="V641" s="275">
        <v>240</v>
      </c>
      <c r="W641" s="269">
        <v>0</v>
      </c>
      <c r="X641" s="276">
        <v>31291</v>
      </c>
      <c r="Y641" s="293"/>
      <c r="Z641" s="277">
        <v>117305.46</v>
      </c>
      <c r="AA641" s="277"/>
      <c r="AB641" s="278">
        <v>117305.46</v>
      </c>
      <c r="AC641" s="278">
        <v>117305.46</v>
      </c>
      <c r="AD641" s="278">
        <v>0</v>
      </c>
      <c r="AE641" s="278">
        <v>0</v>
      </c>
      <c r="AF641" s="278">
        <v>488.77275000000003</v>
      </c>
      <c r="AG641" s="278">
        <v>488.77275000000003</v>
      </c>
      <c r="AH641" s="278">
        <v>0</v>
      </c>
      <c r="AI641" s="279">
        <v>488.77275000000003</v>
      </c>
      <c r="AJ641" s="277"/>
      <c r="AK641" s="280" t="e">
        <v>#REF!</v>
      </c>
      <c r="AL641" s="280" t="e">
        <v>#REF!</v>
      </c>
      <c r="AM641" s="281">
        <v>0</v>
      </c>
      <c r="AN641" s="281">
        <v>0</v>
      </c>
      <c r="AO641" s="281">
        <v>0</v>
      </c>
      <c r="AP641" s="282">
        <v>0</v>
      </c>
      <c r="AQ641" s="282">
        <v>0</v>
      </c>
      <c r="AR641" s="282">
        <v>0</v>
      </c>
      <c r="AS641" s="282">
        <v>0</v>
      </c>
      <c r="AT641" s="282">
        <v>0</v>
      </c>
      <c r="AU641" s="282">
        <v>0</v>
      </c>
      <c r="AV641" s="282">
        <v>0</v>
      </c>
      <c r="AW641" s="282">
        <v>0</v>
      </c>
      <c r="AX641" s="282">
        <v>0</v>
      </c>
      <c r="AY641" s="282">
        <v>0</v>
      </c>
      <c r="AZ641" s="282">
        <v>0</v>
      </c>
      <c r="BA641" s="282">
        <v>0</v>
      </c>
      <c r="BB641" s="281">
        <v>0</v>
      </c>
      <c r="BC641" s="281">
        <v>0</v>
      </c>
      <c r="BD641" s="283"/>
      <c r="BE641" s="284">
        <v>0.02</v>
      </c>
      <c r="BF641" s="280">
        <v>0</v>
      </c>
      <c r="BG641" s="285"/>
      <c r="BH641" s="286"/>
      <c r="BI641" s="285"/>
      <c r="BJ641" s="280">
        <v>0</v>
      </c>
      <c r="BK641" s="280">
        <v>0</v>
      </c>
      <c r="BL641" s="283"/>
      <c r="BM641" s="287">
        <v>0</v>
      </c>
      <c r="BN641" s="280">
        <v>0</v>
      </c>
      <c r="BO641" s="280">
        <v>0</v>
      </c>
      <c r="BP641" s="280" t="e">
        <v>#REF!</v>
      </c>
      <c r="BQ641" s="288" t="e">
        <v>#REF!</v>
      </c>
      <c r="BR641" s="289"/>
      <c r="BS641" s="290" t="e">
        <v>#REF!</v>
      </c>
      <c r="BU641" s="291"/>
      <c r="BV641" s="291">
        <v>0</v>
      </c>
      <c r="BW641" s="292">
        <v>0</v>
      </c>
      <c r="BX641" s="238" t="s">
        <v>857</v>
      </c>
      <c r="BY641" s="435">
        <f t="shared" si="18"/>
        <v>1</v>
      </c>
      <c r="BZ641" s="435">
        <v>1</v>
      </c>
      <c r="CA641" s="436">
        <f t="shared" si="19"/>
        <v>0</v>
      </c>
    </row>
    <row r="642" spans="1:79" s="268" customFormat="1" ht="47.25">
      <c r="A642" s="269">
        <v>629</v>
      </c>
      <c r="B642" s="269" t="s">
        <v>862</v>
      </c>
      <c r="C642" s="269" t="s">
        <v>95</v>
      </c>
      <c r="D642" s="271" t="s">
        <v>863</v>
      </c>
      <c r="E642" s="272">
        <v>41058</v>
      </c>
      <c r="F642" s="238"/>
      <c r="G642" s="238"/>
      <c r="H642" s="272">
        <v>40909</v>
      </c>
      <c r="I642" s="272">
        <v>50405</v>
      </c>
      <c r="J642" s="269"/>
      <c r="K642" s="269" t="s">
        <v>2427</v>
      </c>
      <c r="L642" s="273"/>
      <c r="M642" s="238">
        <v>0.14000000000000001</v>
      </c>
      <c r="N642" s="269" t="s">
        <v>2428</v>
      </c>
      <c r="O642" s="269" t="s">
        <v>82</v>
      </c>
      <c r="P642" s="269" t="s">
        <v>1786</v>
      </c>
      <c r="Q642" s="269"/>
      <c r="R642" s="294">
        <v>1010301354</v>
      </c>
      <c r="S642" s="238">
        <v>673</v>
      </c>
      <c r="T642" s="269" t="s">
        <v>266</v>
      </c>
      <c r="U642" s="269">
        <v>300</v>
      </c>
      <c r="V642" s="275">
        <v>300</v>
      </c>
      <c r="W642" s="269">
        <v>0</v>
      </c>
      <c r="X642" s="276">
        <v>31747</v>
      </c>
      <c r="Y642" s="293"/>
      <c r="Z642" s="277">
        <v>345261.88</v>
      </c>
      <c r="AA642" s="277"/>
      <c r="AB642" s="278">
        <v>345261.88</v>
      </c>
      <c r="AC642" s="278">
        <v>345261.88</v>
      </c>
      <c r="AD642" s="278">
        <v>0</v>
      </c>
      <c r="AE642" s="278">
        <v>0</v>
      </c>
      <c r="AF642" s="278">
        <v>1150.8729333333333</v>
      </c>
      <c r="AG642" s="278">
        <v>1150.8729333333333</v>
      </c>
      <c r="AH642" s="278">
        <v>0</v>
      </c>
      <c r="AI642" s="279">
        <v>1150.8729333333333</v>
      </c>
      <c r="AJ642" s="277"/>
      <c r="AK642" s="280" t="e">
        <v>#REF!</v>
      </c>
      <c r="AL642" s="280" t="e">
        <v>#REF!</v>
      </c>
      <c r="AM642" s="281">
        <v>0</v>
      </c>
      <c r="AN642" s="281">
        <v>0</v>
      </c>
      <c r="AO642" s="281">
        <v>0</v>
      </c>
      <c r="AP642" s="282">
        <v>0</v>
      </c>
      <c r="AQ642" s="282">
        <v>0</v>
      </c>
      <c r="AR642" s="282">
        <v>0</v>
      </c>
      <c r="AS642" s="282">
        <v>0</v>
      </c>
      <c r="AT642" s="282">
        <v>0</v>
      </c>
      <c r="AU642" s="282">
        <v>0</v>
      </c>
      <c r="AV642" s="282">
        <v>0</v>
      </c>
      <c r="AW642" s="282">
        <v>0</v>
      </c>
      <c r="AX642" s="282">
        <v>0</v>
      </c>
      <c r="AY642" s="282">
        <v>0</v>
      </c>
      <c r="AZ642" s="282">
        <v>0</v>
      </c>
      <c r="BA642" s="282">
        <v>0</v>
      </c>
      <c r="BB642" s="281">
        <v>0</v>
      </c>
      <c r="BC642" s="281">
        <v>0</v>
      </c>
      <c r="BD642" s="283"/>
      <c r="BE642" s="284">
        <v>0.02</v>
      </c>
      <c r="BF642" s="280">
        <v>0</v>
      </c>
      <c r="BG642" s="285"/>
      <c r="BH642" s="286"/>
      <c r="BI642" s="285"/>
      <c r="BJ642" s="280">
        <v>0</v>
      </c>
      <c r="BK642" s="280">
        <v>0</v>
      </c>
      <c r="BL642" s="283"/>
      <c r="BM642" s="287">
        <v>0</v>
      </c>
      <c r="BN642" s="280">
        <v>0</v>
      </c>
      <c r="BO642" s="280">
        <v>0</v>
      </c>
      <c r="BP642" s="280" t="e">
        <v>#REF!</v>
      </c>
      <c r="BQ642" s="288" t="e">
        <v>#REF!</v>
      </c>
      <c r="BR642" s="289"/>
      <c r="BS642" s="290" t="e">
        <v>#REF!</v>
      </c>
      <c r="BU642" s="291"/>
      <c r="BV642" s="291">
        <v>0</v>
      </c>
      <c r="BW642" s="292">
        <v>0</v>
      </c>
      <c r="BX642" s="238" t="s">
        <v>857</v>
      </c>
      <c r="BY642" s="435">
        <f t="shared" si="18"/>
        <v>1</v>
      </c>
      <c r="BZ642" s="435">
        <v>1</v>
      </c>
      <c r="CA642" s="436">
        <f t="shared" si="19"/>
        <v>0</v>
      </c>
    </row>
    <row r="643" spans="1:79" s="268" customFormat="1" ht="31.5">
      <c r="A643" s="269">
        <v>630</v>
      </c>
      <c r="B643" s="269" t="s">
        <v>862</v>
      </c>
      <c r="C643" s="269" t="s">
        <v>95</v>
      </c>
      <c r="D643" s="271" t="s">
        <v>863</v>
      </c>
      <c r="E643" s="272">
        <v>41058</v>
      </c>
      <c r="F643" s="238"/>
      <c r="G643" s="238"/>
      <c r="H643" s="272">
        <v>40909</v>
      </c>
      <c r="I643" s="272">
        <v>50405</v>
      </c>
      <c r="J643" s="269"/>
      <c r="K643" s="269" t="s">
        <v>2429</v>
      </c>
      <c r="L643" s="273"/>
      <c r="M643" s="238">
        <v>0.19800000000000001</v>
      </c>
      <c r="N643" s="269" t="s">
        <v>1773</v>
      </c>
      <c r="O643" s="269" t="s">
        <v>82</v>
      </c>
      <c r="P643" s="269" t="s">
        <v>1774</v>
      </c>
      <c r="Q643" s="269"/>
      <c r="R643" s="294">
        <v>1010301355</v>
      </c>
      <c r="S643" s="238">
        <v>674</v>
      </c>
      <c r="T643" s="269" t="s">
        <v>131</v>
      </c>
      <c r="U643" s="269">
        <v>361</v>
      </c>
      <c r="V643" s="275">
        <v>361</v>
      </c>
      <c r="W643" s="269">
        <v>0</v>
      </c>
      <c r="X643" s="276">
        <v>33604</v>
      </c>
      <c r="Y643" s="293"/>
      <c r="Z643" s="277">
        <v>144651.57999999999</v>
      </c>
      <c r="AA643" s="277"/>
      <c r="AB643" s="278">
        <v>144651.57999999999</v>
      </c>
      <c r="AC643" s="278">
        <v>144651.57999999999</v>
      </c>
      <c r="AD643" s="278">
        <v>0</v>
      </c>
      <c r="AE643" s="278">
        <v>0</v>
      </c>
      <c r="AF643" s="278">
        <v>400.69689750692515</v>
      </c>
      <c r="AG643" s="278">
        <v>400.69689750692515</v>
      </c>
      <c r="AH643" s="278">
        <v>0</v>
      </c>
      <c r="AI643" s="279">
        <v>400.69689750692515</v>
      </c>
      <c r="AJ643" s="277"/>
      <c r="AK643" s="280" t="e">
        <v>#REF!</v>
      </c>
      <c r="AL643" s="280" t="e">
        <v>#REF!</v>
      </c>
      <c r="AM643" s="281">
        <v>0</v>
      </c>
      <c r="AN643" s="281">
        <v>0</v>
      </c>
      <c r="AO643" s="281">
        <v>0</v>
      </c>
      <c r="AP643" s="282">
        <v>0</v>
      </c>
      <c r="AQ643" s="282">
        <v>0</v>
      </c>
      <c r="AR643" s="282">
        <v>0</v>
      </c>
      <c r="AS643" s="282">
        <v>0</v>
      </c>
      <c r="AT643" s="282">
        <v>0</v>
      </c>
      <c r="AU643" s="282">
        <v>0</v>
      </c>
      <c r="AV643" s="282">
        <v>0</v>
      </c>
      <c r="AW643" s="282">
        <v>0</v>
      </c>
      <c r="AX643" s="282">
        <v>0</v>
      </c>
      <c r="AY643" s="282">
        <v>0</v>
      </c>
      <c r="AZ643" s="282">
        <v>0</v>
      </c>
      <c r="BA643" s="282">
        <v>0</v>
      </c>
      <c r="BB643" s="281">
        <v>0</v>
      </c>
      <c r="BC643" s="281">
        <v>0</v>
      </c>
      <c r="BD643" s="283"/>
      <c r="BE643" s="284">
        <v>0.02</v>
      </c>
      <c r="BF643" s="280">
        <v>0</v>
      </c>
      <c r="BG643" s="285"/>
      <c r="BH643" s="286"/>
      <c r="BI643" s="285"/>
      <c r="BJ643" s="280">
        <v>0</v>
      </c>
      <c r="BK643" s="280">
        <v>0</v>
      </c>
      <c r="BL643" s="283"/>
      <c r="BM643" s="287">
        <v>0</v>
      </c>
      <c r="BN643" s="280">
        <v>0</v>
      </c>
      <c r="BO643" s="280">
        <v>0</v>
      </c>
      <c r="BP643" s="280" t="e">
        <v>#REF!</v>
      </c>
      <c r="BQ643" s="288" t="e">
        <v>#REF!</v>
      </c>
      <c r="BR643" s="289"/>
      <c r="BS643" s="290" t="e">
        <v>#REF!</v>
      </c>
      <c r="BU643" s="291"/>
      <c r="BV643" s="291">
        <v>0</v>
      </c>
      <c r="BW643" s="292">
        <v>0</v>
      </c>
      <c r="BX643" s="238" t="s">
        <v>857</v>
      </c>
      <c r="BY643" s="435">
        <f t="shared" si="18"/>
        <v>1</v>
      </c>
      <c r="BZ643" s="435">
        <v>1</v>
      </c>
      <c r="CA643" s="436">
        <f t="shared" si="19"/>
        <v>0</v>
      </c>
    </row>
    <row r="644" spans="1:79" s="268" customFormat="1" ht="47.25">
      <c r="A644" s="269">
        <v>631</v>
      </c>
      <c r="B644" s="269" t="s">
        <v>862</v>
      </c>
      <c r="C644" s="269" t="s">
        <v>95</v>
      </c>
      <c r="D644" s="271" t="s">
        <v>863</v>
      </c>
      <c r="E644" s="272">
        <v>41058</v>
      </c>
      <c r="F644" s="238"/>
      <c r="G644" s="238"/>
      <c r="H644" s="272">
        <v>40909</v>
      </c>
      <c r="I644" s="272">
        <v>50405</v>
      </c>
      <c r="J644" s="269"/>
      <c r="K644" s="269" t="s">
        <v>2430</v>
      </c>
      <c r="L644" s="273"/>
      <c r="M644" s="238">
        <v>0.26</v>
      </c>
      <c r="N644" s="269" t="s">
        <v>2227</v>
      </c>
      <c r="O644" s="269" t="s">
        <v>82</v>
      </c>
      <c r="P644" s="269" t="s">
        <v>2228</v>
      </c>
      <c r="Q644" s="269"/>
      <c r="R644" s="294">
        <v>1010301356</v>
      </c>
      <c r="S644" s="238">
        <v>675</v>
      </c>
      <c r="T644" s="269" t="s">
        <v>87</v>
      </c>
      <c r="U644" s="269">
        <v>240</v>
      </c>
      <c r="V644" s="275">
        <v>240</v>
      </c>
      <c r="W644" s="269">
        <v>0</v>
      </c>
      <c r="X644" s="276">
        <v>33208</v>
      </c>
      <c r="Y644" s="293"/>
      <c r="Z644" s="277">
        <v>196356.36</v>
      </c>
      <c r="AA644" s="277"/>
      <c r="AB644" s="278">
        <v>196356.36</v>
      </c>
      <c r="AC644" s="278">
        <v>196356.36</v>
      </c>
      <c r="AD644" s="278">
        <v>0</v>
      </c>
      <c r="AE644" s="278">
        <v>0</v>
      </c>
      <c r="AF644" s="278">
        <v>818.15149999999994</v>
      </c>
      <c r="AG644" s="278">
        <v>818.15149999999994</v>
      </c>
      <c r="AH644" s="278">
        <v>0</v>
      </c>
      <c r="AI644" s="279">
        <v>818.15149999999994</v>
      </c>
      <c r="AJ644" s="277"/>
      <c r="AK644" s="280" t="e">
        <v>#REF!</v>
      </c>
      <c r="AL644" s="280" t="e">
        <v>#REF!</v>
      </c>
      <c r="AM644" s="281">
        <v>0</v>
      </c>
      <c r="AN644" s="281">
        <v>0</v>
      </c>
      <c r="AO644" s="281">
        <v>0</v>
      </c>
      <c r="AP644" s="282">
        <v>0</v>
      </c>
      <c r="AQ644" s="282">
        <v>0</v>
      </c>
      <c r="AR644" s="282">
        <v>0</v>
      </c>
      <c r="AS644" s="282">
        <v>0</v>
      </c>
      <c r="AT644" s="282">
        <v>0</v>
      </c>
      <c r="AU644" s="282">
        <v>0</v>
      </c>
      <c r="AV644" s="282">
        <v>0</v>
      </c>
      <c r="AW644" s="282">
        <v>0</v>
      </c>
      <c r="AX644" s="282">
        <v>0</v>
      </c>
      <c r="AY644" s="282">
        <v>0</v>
      </c>
      <c r="AZ644" s="282">
        <v>0</v>
      </c>
      <c r="BA644" s="282">
        <v>0</v>
      </c>
      <c r="BB644" s="281">
        <v>0</v>
      </c>
      <c r="BC644" s="281">
        <v>0</v>
      </c>
      <c r="BD644" s="283"/>
      <c r="BE644" s="284">
        <v>0.02</v>
      </c>
      <c r="BF644" s="280">
        <v>0</v>
      </c>
      <c r="BG644" s="285"/>
      <c r="BH644" s="286"/>
      <c r="BI644" s="285"/>
      <c r="BJ644" s="280">
        <v>0</v>
      </c>
      <c r="BK644" s="280">
        <v>0</v>
      </c>
      <c r="BL644" s="283"/>
      <c r="BM644" s="287">
        <v>0</v>
      </c>
      <c r="BN644" s="280">
        <v>0</v>
      </c>
      <c r="BO644" s="280">
        <v>0</v>
      </c>
      <c r="BP644" s="280" t="e">
        <v>#REF!</v>
      </c>
      <c r="BQ644" s="288" t="e">
        <v>#REF!</v>
      </c>
      <c r="BR644" s="289"/>
      <c r="BS644" s="290" t="e">
        <v>#REF!</v>
      </c>
      <c r="BU644" s="291"/>
      <c r="BV644" s="291">
        <v>0</v>
      </c>
      <c r="BW644" s="292">
        <v>0</v>
      </c>
      <c r="BX644" s="238" t="s">
        <v>857</v>
      </c>
      <c r="BY644" s="435">
        <f t="shared" si="18"/>
        <v>1</v>
      </c>
      <c r="BZ644" s="435">
        <v>1</v>
      </c>
      <c r="CA644" s="436">
        <f t="shared" si="19"/>
        <v>0</v>
      </c>
    </row>
    <row r="645" spans="1:79" s="268" customFormat="1" ht="31.5">
      <c r="A645" s="269">
        <v>632</v>
      </c>
      <c r="B645" s="269" t="s">
        <v>862</v>
      </c>
      <c r="C645" s="269" t="s">
        <v>95</v>
      </c>
      <c r="D645" s="271" t="s">
        <v>863</v>
      </c>
      <c r="E645" s="272">
        <v>41058</v>
      </c>
      <c r="F645" s="238"/>
      <c r="G645" s="238"/>
      <c r="H645" s="272">
        <v>40909</v>
      </c>
      <c r="I645" s="272">
        <v>50405</v>
      </c>
      <c r="J645" s="269"/>
      <c r="K645" s="269" t="s">
        <v>2431</v>
      </c>
      <c r="L645" s="273"/>
      <c r="M645" s="238">
        <v>0.49199999999999999</v>
      </c>
      <c r="N645" s="269" t="s">
        <v>2432</v>
      </c>
      <c r="O645" s="269" t="s">
        <v>82</v>
      </c>
      <c r="P645" s="269" t="s">
        <v>1771</v>
      </c>
      <c r="Q645" s="269"/>
      <c r="R645" s="294">
        <v>1010301357</v>
      </c>
      <c r="S645" s="238">
        <v>676</v>
      </c>
      <c r="T645" s="269" t="s">
        <v>131</v>
      </c>
      <c r="U645" s="269">
        <v>361</v>
      </c>
      <c r="V645" s="275">
        <v>361</v>
      </c>
      <c r="W645" s="269">
        <v>0</v>
      </c>
      <c r="X645" s="276">
        <v>29646</v>
      </c>
      <c r="Y645" s="293"/>
      <c r="Z645" s="277">
        <v>104045</v>
      </c>
      <c r="AA645" s="277"/>
      <c r="AB645" s="278">
        <v>104045</v>
      </c>
      <c r="AC645" s="278">
        <v>85047.739002770075</v>
      </c>
      <c r="AD645" s="278">
        <v>18997.260997229925</v>
      </c>
      <c r="AE645" s="278">
        <v>15538.701440443223</v>
      </c>
      <c r="AF645" s="278">
        <v>288.21329639889194</v>
      </c>
      <c r="AG645" s="278">
        <v>288.21329639889194</v>
      </c>
      <c r="AH645" s="278">
        <v>0</v>
      </c>
      <c r="AI645" s="279">
        <v>288.21329639889194</v>
      </c>
      <c r="AJ645" s="277"/>
      <c r="AK645" s="280" t="e">
        <v>#REF!</v>
      </c>
      <c r="AL645" s="280" t="e">
        <v>#REF!</v>
      </c>
      <c r="AM645" s="281">
        <v>3458.5595567867031</v>
      </c>
      <c r="AN645" s="281">
        <v>3458.5595567867031</v>
      </c>
      <c r="AO645" s="281">
        <v>18997.260997229925</v>
      </c>
      <c r="AP645" s="282">
        <v>18709.047700831034</v>
      </c>
      <c r="AQ645" s="282">
        <v>18420.834404432142</v>
      </c>
      <c r="AR645" s="282">
        <v>18132.62110803325</v>
      </c>
      <c r="AS645" s="282">
        <v>17844.407811634359</v>
      </c>
      <c r="AT645" s="282">
        <v>17556.194515235467</v>
      </c>
      <c r="AU645" s="282">
        <v>17267.981218836576</v>
      </c>
      <c r="AV645" s="282">
        <v>16979.767922437684</v>
      </c>
      <c r="AW645" s="282">
        <v>16691.554626038793</v>
      </c>
      <c r="AX645" s="282">
        <v>16403.341329639901</v>
      </c>
      <c r="AY645" s="282">
        <v>16115.12803324101</v>
      </c>
      <c r="AZ645" s="282">
        <v>15826.914736842118</v>
      </c>
      <c r="BA645" s="282">
        <v>15538.701440443227</v>
      </c>
      <c r="BB645" s="281">
        <v>17267.981218836576</v>
      </c>
      <c r="BC645" s="281">
        <v>17267.981218836576</v>
      </c>
      <c r="BD645" s="283"/>
      <c r="BE645" s="284">
        <v>0.02</v>
      </c>
      <c r="BF645" s="280">
        <v>0</v>
      </c>
      <c r="BG645" s="285"/>
      <c r="BH645" s="286"/>
      <c r="BI645" s="285"/>
      <c r="BJ645" s="280">
        <v>0</v>
      </c>
      <c r="BK645" s="280">
        <v>0</v>
      </c>
      <c r="BL645" s="283"/>
      <c r="BM645" s="287">
        <v>0</v>
      </c>
      <c r="BN645" s="280">
        <v>0</v>
      </c>
      <c r="BO645" s="280">
        <v>0</v>
      </c>
      <c r="BP645" s="280" t="e">
        <v>#REF!</v>
      </c>
      <c r="BQ645" s="288" t="e">
        <v>#REF!</v>
      </c>
      <c r="BR645" s="289"/>
      <c r="BS645" s="290" t="e">
        <v>#REF!</v>
      </c>
      <c r="BU645" s="291">
        <v>3458.52</v>
      </c>
      <c r="BV645" s="291">
        <v>-3.955678670308771E-2</v>
      </c>
      <c r="BW645" s="292">
        <v>0</v>
      </c>
      <c r="BX645" s="238" t="s">
        <v>857</v>
      </c>
      <c r="BY645" s="435">
        <f t="shared" si="18"/>
        <v>0.81741303284896027</v>
      </c>
      <c r="BZ645" s="435">
        <v>0.85065403007887719</v>
      </c>
      <c r="CA645" s="436">
        <f t="shared" si="19"/>
        <v>3.3240997229916913E-2</v>
      </c>
    </row>
    <row r="646" spans="1:79" s="268" customFormat="1" ht="47.25">
      <c r="A646" s="269">
        <v>633</v>
      </c>
      <c r="B646" s="269" t="s">
        <v>862</v>
      </c>
      <c r="C646" s="269" t="s">
        <v>95</v>
      </c>
      <c r="D646" s="271" t="s">
        <v>863</v>
      </c>
      <c r="E646" s="272">
        <v>41058</v>
      </c>
      <c r="F646" s="238"/>
      <c r="G646" s="238"/>
      <c r="H646" s="272">
        <v>40909</v>
      </c>
      <c r="I646" s="272">
        <v>50405</v>
      </c>
      <c r="J646" s="269"/>
      <c r="K646" s="269" t="s">
        <v>2433</v>
      </c>
      <c r="L646" s="273"/>
      <c r="M646" s="238">
        <v>1</v>
      </c>
      <c r="N646" s="269" t="s">
        <v>2072</v>
      </c>
      <c r="O646" s="269" t="s">
        <v>82</v>
      </c>
      <c r="P646" s="269" t="s">
        <v>2073</v>
      </c>
      <c r="Q646" s="269"/>
      <c r="R646" s="294">
        <v>1010301358</v>
      </c>
      <c r="S646" s="238">
        <v>677</v>
      </c>
      <c r="T646" s="269" t="s">
        <v>266</v>
      </c>
      <c r="U646" s="269">
        <v>300</v>
      </c>
      <c r="V646" s="275">
        <v>300</v>
      </c>
      <c r="W646" s="269">
        <v>0</v>
      </c>
      <c r="X646" s="276">
        <v>28581</v>
      </c>
      <c r="Y646" s="293"/>
      <c r="Z646" s="277">
        <v>158265.07</v>
      </c>
      <c r="AA646" s="277"/>
      <c r="AB646" s="278">
        <v>158265.07</v>
      </c>
      <c r="AC646" s="278">
        <v>158265.07</v>
      </c>
      <c r="AD646" s="278">
        <v>0</v>
      </c>
      <c r="AE646" s="278">
        <v>0</v>
      </c>
      <c r="AF646" s="278">
        <v>527.55023333333338</v>
      </c>
      <c r="AG646" s="278">
        <v>527.55023333333338</v>
      </c>
      <c r="AH646" s="278">
        <v>0</v>
      </c>
      <c r="AI646" s="279">
        <v>527.55023333333338</v>
      </c>
      <c r="AJ646" s="277"/>
      <c r="AK646" s="280" t="e">
        <v>#REF!</v>
      </c>
      <c r="AL646" s="280" t="e">
        <v>#REF!</v>
      </c>
      <c r="AM646" s="281">
        <v>0</v>
      </c>
      <c r="AN646" s="281">
        <v>0</v>
      </c>
      <c r="AO646" s="281">
        <v>0</v>
      </c>
      <c r="AP646" s="282">
        <v>0</v>
      </c>
      <c r="AQ646" s="282">
        <v>0</v>
      </c>
      <c r="AR646" s="282">
        <v>0</v>
      </c>
      <c r="AS646" s="282">
        <v>0</v>
      </c>
      <c r="AT646" s="282">
        <v>0</v>
      </c>
      <c r="AU646" s="282">
        <v>0</v>
      </c>
      <c r="AV646" s="282">
        <v>0</v>
      </c>
      <c r="AW646" s="282">
        <v>0</v>
      </c>
      <c r="AX646" s="282">
        <v>0</v>
      </c>
      <c r="AY646" s="282">
        <v>0</v>
      </c>
      <c r="AZ646" s="282">
        <v>0</v>
      </c>
      <c r="BA646" s="282">
        <v>0</v>
      </c>
      <c r="BB646" s="281">
        <v>0</v>
      </c>
      <c r="BC646" s="281">
        <v>0</v>
      </c>
      <c r="BD646" s="283"/>
      <c r="BE646" s="284">
        <v>0.02</v>
      </c>
      <c r="BF646" s="280">
        <v>0</v>
      </c>
      <c r="BG646" s="285"/>
      <c r="BH646" s="286"/>
      <c r="BI646" s="285"/>
      <c r="BJ646" s="280">
        <v>0</v>
      </c>
      <c r="BK646" s="280">
        <v>0</v>
      </c>
      <c r="BL646" s="283"/>
      <c r="BM646" s="287">
        <v>0</v>
      </c>
      <c r="BN646" s="280">
        <v>0</v>
      </c>
      <c r="BO646" s="280">
        <v>0</v>
      </c>
      <c r="BP646" s="280" t="e">
        <v>#REF!</v>
      </c>
      <c r="BQ646" s="288" t="e">
        <v>#REF!</v>
      </c>
      <c r="BR646" s="289"/>
      <c r="BS646" s="290" t="e">
        <v>#REF!</v>
      </c>
      <c r="BU646" s="291"/>
      <c r="BV646" s="291">
        <v>0</v>
      </c>
      <c r="BW646" s="292">
        <v>0</v>
      </c>
      <c r="BX646" s="238" t="s">
        <v>857</v>
      </c>
      <c r="BY646" s="435">
        <f t="shared" si="18"/>
        <v>1</v>
      </c>
      <c r="BZ646" s="435">
        <v>1</v>
      </c>
      <c r="CA646" s="436">
        <f t="shared" si="19"/>
        <v>0</v>
      </c>
    </row>
    <row r="647" spans="1:79" s="268" customFormat="1" ht="47.25">
      <c r="A647" s="269">
        <v>634</v>
      </c>
      <c r="B647" s="269" t="s">
        <v>862</v>
      </c>
      <c r="C647" s="269" t="s">
        <v>95</v>
      </c>
      <c r="D647" s="271" t="s">
        <v>863</v>
      </c>
      <c r="E647" s="272">
        <v>41058</v>
      </c>
      <c r="F647" s="238"/>
      <c r="G647" s="238"/>
      <c r="H647" s="272">
        <v>40909</v>
      </c>
      <c r="I647" s="272">
        <v>50405</v>
      </c>
      <c r="J647" s="269"/>
      <c r="K647" s="269" t="s">
        <v>2434</v>
      </c>
      <c r="L647" s="273"/>
      <c r="M647" s="238">
        <v>0.50900000000000001</v>
      </c>
      <c r="N647" s="269" t="s">
        <v>2252</v>
      </c>
      <c r="O647" s="269" t="s">
        <v>82</v>
      </c>
      <c r="P647" s="269" t="s">
        <v>2253</v>
      </c>
      <c r="Q647" s="269"/>
      <c r="R647" s="294">
        <v>1010301359</v>
      </c>
      <c r="S647" s="238">
        <v>678</v>
      </c>
      <c r="T647" s="269" t="s">
        <v>266</v>
      </c>
      <c r="U647" s="269">
        <v>300</v>
      </c>
      <c r="V647" s="275">
        <v>300</v>
      </c>
      <c r="W647" s="269">
        <v>0</v>
      </c>
      <c r="X647" s="276">
        <v>30317</v>
      </c>
      <c r="Y647" s="293"/>
      <c r="Z647" s="277">
        <v>132900.29999999999</v>
      </c>
      <c r="AA647" s="277"/>
      <c r="AB647" s="278">
        <v>132900.29999999999</v>
      </c>
      <c r="AC647" s="278">
        <v>132900.29999999999</v>
      </c>
      <c r="AD647" s="278">
        <v>0</v>
      </c>
      <c r="AE647" s="278">
        <v>0</v>
      </c>
      <c r="AF647" s="278">
        <v>443.00099999999998</v>
      </c>
      <c r="AG647" s="278">
        <v>443.00099999999998</v>
      </c>
      <c r="AH647" s="278">
        <v>0</v>
      </c>
      <c r="AI647" s="279">
        <v>443.00099999999998</v>
      </c>
      <c r="AJ647" s="277"/>
      <c r="AK647" s="280" t="e">
        <v>#REF!</v>
      </c>
      <c r="AL647" s="280" t="e">
        <v>#REF!</v>
      </c>
      <c r="AM647" s="281">
        <v>0</v>
      </c>
      <c r="AN647" s="281">
        <v>0</v>
      </c>
      <c r="AO647" s="281">
        <v>0</v>
      </c>
      <c r="AP647" s="282">
        <v>0</v>
      </c>
      <c r="AQ647" s="282">
        <v>0</v>
      </c>
      <c r="AR647" s="282">
        <v>0</v>
      </c>
      <c r="AS647" s="282">
        <v>0</v>
      </c>
      <c r="AT647" s="282">
        <v>0</v>
      </c>
      <c r="AU647" s="282">
        <v>0</v>
      </c>
      <c r="AV647" s="282">
        <v>0</v>
      </c>
      <c r="AW647" s="282">
        <v>0</v>
      </c>
      <c r="AX647" s="282">
        <v>0</v>
      </c>
      <c r="AY647" s="282">
        <v>0</v>
      </c>
      <c r="AZ647" s="282">
        <v>0</v>
      </c>
      <c r="BA647" s="282">
        <v>0</v>
      </c>
      <c r="BB647" s="281">
        <v>0</v>
      </c>
      <c r="BC647" s="281">
        <v>0</v>
      </c>
      <c r="BD647" s="283"/>
      <c r="BE647" s="284">
        <v>0.02</v>
      </c>
      <c r="BF647" s="280">
        <v>0</v>
      </c>
      <c r="BG647" s="285"/>
      <c r="BH647" s="286"/>
      <c r="BI647" s="285"/>
      <c r="BJ647" s="280">
        <v>0</v>
      </c>
      <c r="BK647" s="280">
        <v>0</v>
      </c>
      <c r="BL647" s="283"/>
      <c r="BM647" s="287">
        <v>0</v>
      </c>
      <c r="BN647" s="280">
        <v>0</v>
      </c>
      <c r="BO647" s="280">
        <v>0</v>
      </c>
      <c r="BP647" s="280" t="e">
        <v>#REF!</v>
      </c>
      <c r="BQ647" s="288" t="e">
        <v>#REF!</v>
      </c>
      <c r="BR647" s="289"/>
      <c r="BS647" s="290" t="e">
        <v>#REF!</v>
      </c>
      <c r="BU647" s="291"/>
      <c r="BV647" s="291">
        <v>0</v>
      </c>
      <c r="BW647" s="292">
        <v>0</v>
      </c>
      <c r="BX647" s="238" t="s">
        <v>857</v>
      </c>
      <c r="BY647" s="435">
        <f t="shared" si="18"/>
        <v>1</v>
      </c>
      <c r="BZ647" s="435">
        <v>1</v>
      </c>
      <c r="CA647" s="436">
        <f t="shared" si="19"/>
        <v>0</v>
      </c>
    </row>
    <row r="648" spans="1:79" s="268" customFormat="1" ht="47.25">
      <c r="A648" s="269">
        <v>635</v>
      </c>
      <c r="B648" s="269" t="s">
        <v>862</v>
      </c>
      <c r="C648" s="269" t="s">
        <v>95</v>
      </c>
      <c r="D648" s="271" t="s">
        <v>863</v>
      </c>
      <c r="E648" s="272">
        <v>41058</v>
      </c>
      <c r="F648" s="238"/>
      <c r="G648" s="238"/>
      <c r="H648" s="272">
        <v>40909</v>
      </c>
      <c r="I648" s="272">
        <v>50405</v>
      </c>
      <c r="J648" s="269"/>
      <c r="K648" s="269" t="s">
        <v>2435</v>
      </c>
      <c r="L648" s="273"/>
      <c r="M648" s="238">
        <v>0.28499999999999998</v>
      </c>
      <c r="N648" s="269" t="s">
        <v>2436</v>
      </c>
      <c r="O648" s="269" t="s">
        <v>82</v>
      </c>
      <c r="P648" s="269" t="s">
        <v>2153</v>
      </c>
      <c r="Q648" s="269"/>
      <c r="R648" s="294">
        <v>1010301360</v>
      </c>
      <c r="S648" s="238">
        <v>679</v>
      </c>
      <c r="T648" s="269" t="s">
        <v>266</v>
      </c>
      <c r="U648" s="269">
        <v>300</v>
      </c>
      <c r="V648" s="275">
        <v>300</v>
      </c>
      <c r="W648" s="269">
        <v>0</v>
      </c>
      <c r="X648" s="276">
        <v>29983</v>
      </c>
      <c r="Y648" s="293"/>
      <c r="Z648" s="277">
        <v>470951.67</v>
      </c>
      <c r="AA648" s="277"/>
      <c r="AB648" s="278">
        <v>470951.67</v>
      </c>
      <c r="AC648" s="278">
        <v>470951.67</v>
      </c>
      <c r="AD648" s="278">
        <v>0</v>
      </c>
      <c r="AE648" s="278">
        <v>0</v>
      </c>
      <c r="AF648" s="278">
        <v>1569.8389</v>
      </c>
      <c r="AG648" s="278">
        <v>1569.8389</v>
      </c>
      <c r="AH648" s="278">
        <v>0</v>
      </c>
      <c r="AI648" s="279">
        <v>1569.8389</v>
      </c>
      <c r="AJ648" s="277"/>
      <c r="AK648" s="280" t="e">
        <v>#REF!</v>
      </c>
      <c r="AL648" s="280" t="e">
        <v>#REF!</v>
      </c>
      <c r="AM648" s="281">
        <v>0</v>
      </c>
      <c r="AN648" s="281">
        <v>0</v>
      </c>
      <c r="AO648" s="281">
        <v>0</v>
      </c>
      <c r="AP648" s="282">
        <v>0</v>
      </c>
      <c r="AQ648" s="282">
        <v>0</v>
      </c>
      <c r="AR648" s="282">
        <v>0</v>
      </c>
      <c r="AS648" s="282">
        <v>0</v>
      </c>
      <c r="AT648" s="282">
        <v>0</v>
      </c>
      <c r="AU648" s="282">
        <v>0</v>
      </c>
      <c r="AV648" s="282">
        <v>0</v>
      </c>
      <c r="AW648" s="282">
        <v>0</v>
      </c>
      <c r="AX648" s="282">
        <v>0</v>
      </c>
      <c r="AY648" s="282">
        <v>0</v>
      </c>
      <c r="AZ648" s="282">
        <v>0</v>
      </c>
      <c r="BA648" s="282">
        <v>0</v>
      </c>
      <c r="BB648" s="281">
        <v>0</v>
      </c>
      <c r="BC648" s="281">
        <v>0</v>
      </c>
      <c r="BD648" s="283"/>
      <c r="BE648" s="284">
        <v>0.02</v>
      </c>
      <c r="BF648" s="280">
        <v>0</v>
      </c>
      <c r="BG648" s="285"/>
      <c r="BH648" s="286"/>
      <c r="BI648" s="285"/>
      <c r="BJ648" s="280">
        <v>0</v>
      </c>
      <c r="BK648" s="280">
        <v>0</v>
      </c>
      <c r="BL648" s="283"/>
      <c r="BM648" s="287">
        <v>0</v>
      </c>
      <c r="BN648" s="280">
        <v>0</v>
      </c>
      <c r="BO648" s="280">
        <v>0</v>
      </c>
      <c r="BP648" s="280" t="e">
        <v>#REF!</v>
      </c>
      <c r="BQ648" s="288" t="e">
        <v>#REF!</v>
      </c>
      <c r="BR648" s="289"/>
      <c r="BS648" s="290" t="e">
        <v>#REF!</v>
      </c>
      <c r="BU648" s="291"/>
      <c r="BV648" s="291">
        <v>0</v>
      </c>
      <c r="BW648" s="292">
        <v>0</v>
      </c>
      <c r="BX648" s="238" t="s">
        <v>857</v>
      </c>
      <c r="BY648" s="435">
        <f t="shared" si="18"/>
        <v>1</v>
      </c>
      <c r="BZ648" s="435">
        <v>1</v>
      </c>
      <c r="CA648" s="436">
        <f t="shared" si="19"/>
        <v>0</v>
      </c>
    </row>
    <row r="649" spans="1:79" s="268" customFormat="1" ht="47.25">
      <c r="A649" s="269">
        <v>636</v>
      </c>
      <c r="B649" s="269" t="s">
        <v>862</v>
      </c>
      <c r="C649" s="269" t="s">
        <v>95</v>
      </c>
      <c r="D649" s="271" t="s">
        <v>863</v>
      </c>
      <c r="E649" s="272">
        <v>41058</v>
      </c>
      <c r="F649" s="238"/>
      <c r="G649" s="238"/>
      <c r="H649" s="272">
        <v>40909</v>
      </c>
      <c r="I649" s="272">
        <v>50405</v>
      </c>
      <c r="J649" s="269"/>
      <c r="K649" s="269" t="s">
        <v>2437</v>
      </c>
      <c r="L649" s="273"/>
      <c r="M649" s="238">
        <v>1.1200000000000001</v>
      </c>
      <c r="N649" s="269" t="s">
        <v>2438</v>
      </c>
      <c r="O649" s="269" t="s">
        <v>82</v>
      </c>
      <c r="P649" s="269" t="s">
        <v>2439</v>
      </c>
      <c r="Q649" s="269"/>
      <c r="R649" s="294">
        <v>1010301361</v>
      </c>
      <c r="S649" s="238">
        <v>680</v>
      </c>
      <c r="T649" s="269" t="s">
        <v>266</v>
      </c>
      <c r="U649" s="269">
        <v>300</v>
      </c>
      <c r="V649" s="275">
        <v>300</v>
      </c>
      <c r="W649" s="269">
        <v>0</v>
      </c>
      <c r="X649" s="276">
        <v>26207</v>
      </c>
      <c r="Y649" s="293"/>
      <c r="Z649" s="277">
        <v>98303.95</v>
      </c>
      <c r="AA649" s="277"/>
      <c r="AB649" s="278">
        <v>98303.95</v>
      </c>
      <c r="AC649" s="278">
        <v>98303.95</v>
      </c>
      <c r="AD649" s="278">
        <v>0</v>
      </c>
      <c r="AE649" s="278">
        <v>0</v>
      </c>
      <c r="AF649" s="278">
        <v>327.67983333333331</v>
      </c>
      <c r="AG649" s="278">
        <v>327.67983333333331</v>
      </c>
      <c r="AH649" s="278">
        <v>0</v>
      </c>
      <c r="AI649" s="279">
        <v>327.67983333333331</v>
      </c>
      <c r="AJ649" s="277"/>
      <c r="AK649" s="280" t="e">
        <v>#REF!</v>
      </c>
      <c r="AL649" s="280" t="e">
        <v>#REF!</v>
      </c>
      <c r="AM649" s="281">
        <v>0</v>
      </c>
      <c r="AN649" s="281">
        <v>0</v>
      </c>
      <c r="AO649" s="281">
        <v>0</v>
      </c>
      <c r="AP649" s="282">
        <v>0</v>
      </c>
      <c r="AQ649" s="282">
        <v>0</v>
      </c>
      <c r="AR649" s="282">
        <v>0</v>
      </c>
      <c r="AS649" s="282">
        <v>0</v>
      </c>
      <c r="AT649" s="282">
        <v>0</v>
      </c>
      <c r="AU649" s="282">
        <v>0</v>
      </c>
      <c r="AV649" s="282">
        <v>0</v>
      </c>
      <c r="AW649" s="282">
        <v>0</v>
      </c>
      <c r="AX649" s="282">
        <v>0</v>
      </c>
      <c r="AY649" s="282">
        <v>0</v>
      </c>
      <c r="AZ649" s="282">
        <v>0</v>
      </c>
      <c r="BA649" s="282">
        <v>0</v>
      </c>
      <c r="BB649" s="281">
        <v>0</v>
      </c>
      <c r="BC649" s="281">
        <v>0</v>
      </c>
      <c r="BD649" s="283"/>
      <c r="BE649" s="284">
        <v>0.02</v>
      </c>
      <c r="BF649" s="280">
        <v>0</v>
      </c>
      <c r="BG649" s="285"/>
      <c r="BH649" s="286"/>
      <c r="BI649" s="285"/>
      <c r="BJ649" s="280">
        <v>0</v>
      </c>
      <c r="BK649" s="280">
        <v>0</v>
      </c>
      <c r="BL649" s="283"/>
      <c r="BM649" s="287">
        <v>0</v>
      </c>
      <c r="BN649" s="280">
        <v>0</v>
      </c>
      <c r="BO649" s="280">
        <v>0</v>
      </c>
      <c r="BP649" s="280" t="e">
        <v>#REF!</v>
      </c>
      <c r="BQ649" s="288" t="e">
        <v>#REF!</v>
      </c>
      <c r="BR649" s="289"/>
      <c r="BS649" s="290" t="e">
        <v>#REF!</v>
      </c>
      <c r="BU649" s="291"/>
      <c r="BV649" s="291">
        <v>0</v>
      </c>
      <c r="BW649" s="292">
        <v>0</v>
      </c>
      <c r="BX649" s="238" t="s">
        <v>857</v>
      </c>
      <c r="BY649" s="435">
        <f t="shared" si="18"/>
        <v>1</v>
      </c>
      <c r="BZ649" s="435">
        <v>1</v>
      </c>
      <c r="CA649" s="436">
        <f t="shared" si="19"/>
        <v>0</v>
      </c>
    </row>
    <row r="650" spans="1:79" s="268" customFormat="1" ht="47.25">
      <c r="A650" s="269">
        <v>637</v>
      </c>
      <c r="B650" s="269" t="s">
        <v>862</v>
      </c>
      <c r="C650" s="269" t="s">
        <v>95</v>
      </c>
      <c r="D650" s="271" t="s">
        <v>863</v>
      </c>
      <c r="E650" s="272">
        <v>41058</v>
      </c>
      <c r="F650" s="238"/>
      <c r="G650" s="238"/>
      <c r="H650" s="272">
        <v>40909</v>
      </c>
      <c r="I650" s="272">
        <v>50405</v>
      </c>
      <c r="J650" s="269"/>
      <c r="K650" s="269" t="s">
        <v>2440</v>
      </c>
      <c r="L650" s="273"/>
      <c r="M650" s="238">
        <v>0.49</v>
      </c>
      <c r="N650" s="269" t="s">
        <v>2290</v>
      </c>
      <c r="O650" s="269" t="s">
        <v>82</v>
      </c>
      <c r="P650" s="269" t="s">
        <v>2291</v>
      </c>
      <c r="Q650" s="269"/>
      <c r="R650" s="294">
        <v>1010301362</v>
      </c>
      <c r="S650" s="238">
        <v>681</v>
      </c>
      <c r="T650" s="269" t="s">
        <v>266</v>
      </c>
      <c r="U650" s="269">
        <v>300</v>
      </c>
      <c r="V650" s="275">
        <v>300</v>
      </c>
      <c r="W650" s="269">
        <v>0</v>
      </c>
      <c r="X650" s="276">
        <v>31778</v>
      </c>
      <c r="Y650" s="293"/>
      <c r="Z650" s="277">
        <v>86671.8</v>
      </c>
      <c r="AA650" s="277"/>
      <c r="AB650" s="278">
        <v>86671.8</v>
      </c>
      <c r="AC650" s="278">
        <v>86671.8</v>
      </c>
      <c r="AD650" s="278">
        <v>0</v>
      </c>
      <c r="AE650" s="278">
        <v>0</v>
      </c>
      <c r="AF650" s="278">
        <v>288.90600000000001</v>
      </c>
      <c r="AG650" s="278">
        <v>288.90600000000001</v>
      </c>
      <c r="AH650" s="278">
        <v>0</v>
      </c>
      <c r="AI650" s="279">
        <v>288.90600000000001</v>
      </c>
      <c r="AJ650" s="277"/>
      <c r="AK650" s="280" t="e">
        <v>#REF!</v>
      </c>
      <c r="AL650" s="280" t="e">
        <v>#REF!</v>
      </c>
      <c r="AM650" s="281">
        <v>0</v>
      </c>
      <c r="AN650" s="281">
        <v>0</v>
      </c>
      <c r="AO650" s="281">
        <v>0</v>
      </c>
      <c r="AP650" s="282">
        <v>0</v>
      </c>
      <c r="AQ650" s="282">
        <v>0</v>
      </c>
      <c r="AR650" s="282">
        <v>0</v>
      </c>
      <c r="AS650" s="282">
        <v>0</v>
      </c>
      <c r="AT650" s="282">
        <v>0</v>
      </c>
      <c r="AU650" s="282">
        <v>0</v>
      </c>
      <c r="AV650" s="282">
        <v>0</v>
      </c>
      <c r="AW650" s="282">
        <v>0</v>
      </c>
      <c r="AX650" s="282">
        <v>0</v>
      </c>
      <c r="AY650" s="282">
        <v>0</v>
      </c>
      <c r="AZ650" s="282">
        <v>0</v>
      </c>
      <c r="BA650" s="282">
        <v>0</v>
      </c>
      <c r="BB650" s="281">
        <v>0</v>
      </c>
      <c r="BC650" s="281">
        <v>0</v>
      </c>
      <c r="BD650" s="283"/>
      <c r="BE650" s="284">
        <v>0.02</v>
      </c>
      <c r="BF650" s="280">
        <v>0</v>
      </c>
      <c r="BG650" s="285"/>
      <c r="BH650" s="286"/>
      <c r="BI650" s="285"/>
      <c r="BJ650" s="280">
        <v>0</v>
      </c>
      <c r="BK650" s="280">
        <v>0</v>
      </c>
      <c r="BL650" s="283"/>
      <c r="BM650" s="287">
        <v>0</v>
      </c>
      <c r="BN650" s="280">
        <v>0</v>
      </c>
      <c r="BO650" s="280">
        <v>0</v>
      </c>
      <c r="BP650" s="280" t="e">
        <v>#REF!</v>
      </c>
      <c r="BQ650" s="288" t="e">
        <v>#REF!</v>
      </c>
      <c r="BR650" s="289"/>
      <c r="BS650" s="290" t="e">
        <v>#REF!</v>
      </c>
      <c r="BU650" s="291"/>
      <c r="BV650" s="291">
        <v>0</v>
      </c>
      <c r="BW650" s="292">
        <v>0</v>
      </c>
      <c r="BX650" s="238" t="s">
        <v>857</v>
      </c>
      <c r="BY650" s="435">
        <f t="shared" si="18"/>
        <v>1</v>
      </c>
      <c r="BZ650" s="435">
        <v>1</v>
      </c>
      <c r="CA650" s="436">
        <f t="shared" si="19"/>
        <v>0</v>
      </c>
    </row>
    <row r="651" spans="1:79" s="268" customFormat="1" ht="47.25">
      <c r="A651" s="269">
        <v>638</v>
      </c>
      <c r="B651" s="269" t="s">
        <v>862</v>
      </c>
      <c r="C651" s="269" t="s">
        <v>95</v>
      </c>
      <c r="D651" s="271" t="s">
        <v>863</v>
      </c>
      <c r="E651" s="272">
        <v>41058</v>
      </c>
      <c r="F651" s="238"/>
      <c r="G651" s="238"/>
      <c r="H651" s="272">
        <v>40909</v>
      </c>
      <c r="I651" s="272">
        <v>50405</v>
      </c>
      <c r="J651" s="269"/>
      <c r="K651" s="269" t="s">
        <v>2441</v>
      </c>
      <c r="L651" s="273"/>
      <c r="M651" s="238">
        <v>0.5</v>
      </c>
      <c r="N651" s="269" t="s">
        <v>2309</v>
      </c>
      <c r="O651" s="269" t="s">
        <v>82</v>
      </c>
      <c r="P651" s="269" t="s">
        <v>1881</v>
      </c>
      <c r="Q651" s="269"/>
      <c r="R651" s="294">
        <v>1010301363</v>
      </c>
      <c r="S651" s="238">
        <v>682</v>
      </c>
      <c r="T651" s="269" t="s">
        <v>266</v>
      </c>
      <c r="U651" s="269">
        <v>300</v>
      </c>
      <c r="V651" s="275">
        <v>300</v>
      </c>
      <c r="W651" s="269">
        <v>0</v>
      </c>
      <c r="X651" s="276">
        <v>28157</v>
      </c>
      <c r="Y651" s="293"/>
      <c r="Z651" s="277">
        <v>189962.21</v>
      </c>
      <c r="AA651" s="277"/>
      <c r="AB651" s="278">
        <v>189962.21</v>
      </c>
      <c r="AC651" s="278">
        <v>189962.21</v>
      </c>
      <c r="AD651" s="278">
        <v>0</v>
      </c>
      <c r="AE651" s="278">
        <v>0</v>
      </c>
      <c r="AF651" s="278">
        <v>633.20736666666664</v>
      </c>
      <c r="AG651" s="278">
        <v>633.20736666666664</v>
      </c>
      <c r="AH651" s="278">
        <v>0</v>
      </c>
      <c r="AI651" s="279">
        <v>633.20736666666664</v>
      </c>
      <c r="AJ651" s="277"/>
      <c r="AK651" s="280" t="e">
        <v>#REF!</v>
      </c>
      <c r="AL651" s="280" t="e">
        <v>#REF!</v>
      </c>
      <c r="AM651" s="281">
        <v>0</v>
      </c>
      <c r="AN651" s="281">
        <v>0</v>
      </c>
      <c r="AO651" s="281">
        <v>0</v>
      </c>
      <c r="AP651" s="282">
        <v>0</v>
      </c>
      <c r="AQ651" s="282">
        <v>0</v>
      </c>
      <c r="AR651" s="282">
        <v>0</v>
      </c>
      <c r="AS651" s="282">
        <v>0</v>
      </c>
      <c r="AT651" s="282">
        <v>0</v>
      </c>
      <c r="AU651" s="282">
        <v>0</v>
      </c>
      <c r="AV651" s="282">
        <v>0</v>
      </c>
      <c r="AW651" s="282">
        <v>0</v>
      </c>
      <c r="AX651" s="282">
        <v>0</v>
      </c>
      <c r="AY651" s="282">
        <v>0</v>
      </c>
      <c r="AZ651" s="282">
        <v>0</v>
      </c>
      <c r="BA651" s="282">
        <v>0</v>
      </c>
      <c r="BB651" s="281">
        <v>0</v>
      </c>
      <c r="BC651" s="281">
        <v>0</v>
      </c>
      <c r="BD651" s="283"/>
      <c r="BE651" s="284">
        <v>0.02</v>
      </c>
      <c r="BF651" s="280">
        <v>0</v>
      </c>
      <c r="BG651" s="285"/>
      <c r="BH651" s="286"/>
      <c r="BI651" s="285"/>
      <c r="BJ651" s="280">
        <v>0</v>
      </c>
      <c r="BK651" s="280">
        <v>0</v>
      </c>
      <c r="BL651" s="283"/>
      <c r="BM651" s="287">
        <v>0</v>
      </c>
      <c r="BN651" s="280">
        <v>0</v>
      </c>
      <c r="BO651" s="280">
        <v>0</v>
      </c>
      <c r="BP651" s="280" t="e">
        <v>#REF!</v>
      </c>
      <c r="BQ651" s="288" t="e">
        <v>#REF!</v>
      </c>
      <c r="BR651" s="289"/>
      <c r="BS651" s="290" t="e">
        <v>#REF!</v>
      </c>
      <c r="BU651" s="291"/>
      <c r="BV651" s="291">
        <v>0</v>
      </c>
      <c r="BW651" s="292">
        <v>0</v>
      </c>
      <c r="BX651" s="238" t="s">
        <v>857</v>
      </c>
      <c r="BY651" s="435">
        <f t="shared" si="18"/>
        <v>1</v>
      </c>
      <c r="BZ651" s="435">
        <v>1</v>
      </c>
      <c r="CA651" s="436">
        <f t="shared" si="19"/>
        <v>0</v>
      </c>
    </row>
    <row r="652" spans="1:79" s="268" customFormat="1" ht="47.25">
      <c r="A652" s="269">
        <v>639</v>
      </c>
      <c r="B652" s="269" t="s">
        <v>862</v>
      </c>
      <c r="C652" s="269" t="s">
        <v>95</v>
      </c>
      <c r="D652" s="271" t="s">
        <v>863</v>
      </c>
      <c r="E652" s="272">
        <v>41058</v>
      </c>
      <c r="F652" s="238"/>
      <c r="G652" s="238"/>
      <c r="H652" s="272">
        <v>40909</v>
      </c>
      <c r="I652" s="272">
        <v>50405</v>
      </c>
      <c r="J652" s="269"/>
      <c r="K652" s="269" t="s">
        <v>2442</v>
      </c>
      <c r="L652" s="273"/>
      <c r="M652" s="238">
        <v>0.64500000000000002</v>
      </c>
      <c r="N652" s="269" t="s">
        <v>2443</v>
      </c>
      <c r="O652" s="269" t="s">
        <v>82</v>
      </c>
      <c r="P652" s="269" t="s">
        <v>2444</v>
      </c>
      <c r="Q652" s="269"/>
      <c r="R652" s="294">
        <v>1010301364</v>
      </c>
      <c r="S652" s="238">
        <v>683</v>
      </c>
      <c r="T652" s="269" t="s">
        <v>266</v>
      </c>
      <c r="U652" s="269">
        <v>300</v>
      </c>
      <c r="V652" s="275">
        <v>300</v>
      </c>
      <c r="W652" s="269">
        <v>0</v>
      </c>
      <c r="X652" s="276">
        <v>27973</v>
      </c>
      <c r="Y652" s="293"/>
      <c r="Z652" s="277">
        <v>106330.83</v>
      </c>
      <c r="AA652" s="277"/>
      <c r="AB652" s="278">
        <v>106330.83</v>
      </c>
      <c r="AC652" s="278">
        <v>106330.83</v>
      </c>
      <c r="AD652" s="278">
        <v>0</v>
      </c>
      <c r="AE652" s="278">
        <v>0</v>
      </c>
      <c r="AF652" s="278">
        <v>354.43610000000001</v>
      </c>
      <c r="AG652" s="278">
        <v>354.43610000000001</v>
      </c>
      <c r="AH652" s="278">
        <v>0</v>
      </c>
      <c r="AI652" s="279">
        <v>354.43610000000001</v>
      </c>
      <c r="AJ652" s="277"/>
      <c r="AK652" s="280" t="e">
        <v>#REF!</v>
      </c>
      <c r="AL652" s="280" t="e">
        <v>#REF!</v>
      </c>
      <c r="AM652" s="281">
        <v>0</v>
      </c>
      <c r="AN652" s="281">
        <v>0</v>
      </c>
      <c r="AO652" s="281">
        <v>0</v>
      </c>
      <c r="AP652" s="282">
        <v>0</v>
      </c>
      <c r="AQ652" s="282">
        <v>0</v>
      </c>
      <c r="AR652" s="282">
        <v>0</v>
      </c>
      <c r="AS652" s="282">
        <v>0</v>
      </c>
      <c r="AT652" s="282">
        <v>0</v>
      </c>
      <c r="AU652" s="282">
        <v>0</v>
      </c>
      <c r="AV652" s="282">
        <v>0</v>
      </c>
      <c r="AW652" s="282">
        <v>0</v>
      </c>
      <c r="AX652" s="282">
        <v>0</v>
      </c>
      <c r="AY652" s="282">
        <v>0</v>
      </c>
      <c r="AZ652" s="282">
        <v>0</v>
      </c>
      <c r="BA652" s="282">
        <v>0</v>
      </c>
      <c r="BB652" s="281">
        <v>0</v>
      </c>
      <c r="BC652" s="281">
        <v>0</v>
      </c>
      <c r="BD652" s="283"/>
      <c r="BE652" s="284">
        <v>0.02</v>
      </c>
      <c r="BF652" s="280">
        <v>0</v>
      </c>
      <c r="BG652" s="285"/>
      <c r="BH652" s="286"/>
      <c r="BI652" s="285"/>
      <c r="BJ652" s="280">
        <v>0</v>
      </c>
      <c r="BK652" s="280">
        <v>0</v>
      </c>
      <c r="BL652" s="283"/>
      <c r="BM652" s="287">
        <v>0</v>
      </c>
      <c r="BN652" s="280">
        <v>0</v>
      </c>
      <c r="BO652" s="280">
        <v>0</v>
      </c>
      <c r="BP652" s="280" t="e">
        <v>#REF!</v>
      </c>
      <c r="BQ652" s="288" t="e">
        <v>#REF!</v>
      </c>
      <c r="BR652" s="289"/>
      <c r="BS652" s="290" t="e">
        <v>#REF!</v>
      </c>
      <c r="BU652" s="291"/>
      <c r="BV652" s="291">
        <v>0</v>
      </c>
      <c r="BW652" s="292">
        <v>0</v>
      </c>
      <c r="BX652" s="238" t="s">
        <v>857</v>
      </c>
      <c r="BY652" s="435">
        <f t="shared" si="18"/>
        <v>1</v>
      </c>
      <c r="BZ652" s="435">
        <v>1</v>
      </c>
      <c r="CA652" s="436">
        <f t="shared" si="19"/>
        <v>0</v>
      </c>
    </row>
    <row r="653" spans="1:79" s="268" customFormat="1" ht="47.25">
      <c r="A653" s="269">
        <v>640</v>
      </c>
      <c r="B653" s="269" t="s">
        <v>862</v>
      </c>
      <c r="C653" s="269" t="s">
        <v>95</v>
      </c>
      <c r="D653" s="271" t="s">
        <v>863</v>
      </c>
      <c r="E653" s="272">
        <v>41058</v>
      </c>
      <c r="F653" s="238"/>
      <c r="G653" s="238"/>
      <c r="H653" s="272">
        <v>40909</v>
      </c>
      <c r="I653" s="272">
        <v>50405</v>
      </c>
      <c r="J653" s="269"/>
      <c r="K653" s="269" t="s">
        <v>2445</v>
      </c>
      <c r="L653" s="273"/>
      <c r="M653" s="238">
        <v>0.25169999999999998</v>
      </c>
      <c r="N653" s="269" t="s">
        <v>2446</v>
      </c>
      <c r="O653" s="269" t="s">
        <v>82</v>
      </c>
      <c r="P653" s="269" t="s">
        <v>1927</v>
      </c>
      <c r="Q653" s="269"/>
      <c r="R653" s="294">
        <v>1010301366</v>
      </c>
      <c r="S653" s="238">
        <v>684</v>
      </c>
      <c r="T653" s="269" t="s">
        <v>266</v>
      </c>
      <c r="U653" s="269">
        <v>300</v>
      </c>
      <c r="V653" s="275">
        <v>300</v>
      </c>
      <c r="W653" s="269">
        <v>0</v>
      </c>
      <c r="X653" s="276">
        <v>32112</v>
      </c>
      <c r="Y653" s="293"/>
      <c r="Z653" s="277">
        <v>40743.379999999997</v>
      </c>
      <c r="AA653" s="277"/>
      <c r="AB653" s="278">
        <v>40743.379999999997</v>
      </c>
      <c r="AC653" s="278">
        <v>40743.379999999997</v>
      </c>
      <c r="AD653" s="278">
        <v>0</v>
      </c>
      <c r="AE653" s="278">
        <v>0</v>
      </c>
      <c r="AF653" s="278">
        <v>135.81126666666665</v>
      </c>
      <c r="AG653" s="278">
        <v>135.81126666666665</v>
      </c>
      <c r="AH653" s="278">
        <v>0</v>
      </c>
      <c r="AI653" s="279">
        <v>135.81126666666665</v>
      </c>
      <c r="AJ653" s="277"/>
      <c r="AK653" s="280" t="e">
        <v>#REF!</v>
      </c>
      <c r="AL653" s="280" t="e">
        <v>#REF!</v>
      </c>
      <c r="AM653" s="281">
        <v>0</v>
      </c>
      <c r="AN653" s="281">
        <v>0</v>
      </c>
      <c r="AO653" s="281">
        <v>0</v>
      </c>
      <c r="AP653" s="282">
        <v>0</v>
      </c>
      <c r="AQ653" s="282">
        <v>0</v>
      </c>
      <c r="AR653" s="282">
        <v>0</v>
      </c>
      <c r="AS653" s="282">
        <v>0</v>
      </c>
      <c r="AT653" s="282">
        <v>0</v>
      </c>
      <c r="AU653" s="282">
        <v>0</v>
      </c>
      <c r="AV653" s="282">
        <v>0</v>
      </c>
      <c r="AW653" s="282">
        <v>0</v>
      </c>
      <c r="AX653" s="282">
        <v>0</v>
      </c>
      <c r="AY653" s="282">
        <v>0</v>
      </c>
      <c r="AZ653" s="282">
        <v>0</v>
      </c>
      <c r="BA653" s="282">
        <v>0</v>
      </c>
      <c r="BB653" s="281">
        <v>0</v>
      </c>
      <c r="BC653" s="281">
        <v>0</v>
      </c>
      <c r="BD653" s="283"/>
      <c r="BE653" s="284">
        <v>0.02</v>
      </c>
      <c r="BF653" s="280">
        <v>0</v>
      </c>
      <c r="BG653" s="285"/>
      <c r="BH653" s="286"/>
      <c r="BI653" s="285"/>
      <c r="BJ653" s="280">
        <v>0</v>
      </c>
      <c r="BK653" s="280">
        <v>0</v>
      </c>
      <c r="BL653" s="283"/>
      <c r="BM653" s="287">
        <v>0</v>
      </c>
      <c r="BN653" s="280">
        <v>0</v>
      </c>
      <c r="BO653" s="280">
        <v>0</v>
      </c>
      <c r="BP653" s="280" t="e">
        <v>#REF!</v>
      </c>
      <c r="BQ653" s="288" t="e">
        <v>#REF!</v>
      </c>
      <c r="BR653" s="289"/>
      <c r="BS653" s="290" t="e">
        <v>#REF!</v>
      </c>
      <c r="BU653" s="291"/>
      <c r="BV653" s="291">
        <v>0</v>
      </c>
      <c r="BW653" s="292">
        <v>0</v>
      </c>
      <c r="BX653" s="238" t="s">
        <v>857</v>
      </c>
      <c r="BY653" s="435">
        <f t="shared" si="18"/>
        <v>1</v>
      </c>
      <c r="BZ653" s="435">
        <v>1</v>
      </c>
      <c r="CA653" s="436">
        <f t="shared" si="19"/>
        <v>0</v>
      </c>
    </row>
    <row r="654" spans="1:79" s="268" customFormat="1" ht="47.25">
      <c r="A654" s="269">
        <v>641</v>
      </c>
      <c r="B654" s="269" t="s">
        <v>862</v>
      </c>
      <c r="C654" s="269" t="s">
        <v>95</v>
      </c>
      <c r="D654" s="271" t="s">
        <v>863</v>
      </c>
      <c r="E654" s="272">
        <v>41058</v>
      </c>
      <c r="F654" s="238"/>
      <c r="G654" s="238"/>
      <c r="H654" s="272">
        <v>40909</v>
      </c>
      <c r="I654" s="272">
        <v>50405</v>
      </c>
      <c r="J654" s="269"/>
      <c r="K654" s="269" t="s">
        <v>2447</v>
      </c>
      <c r="L654" s="273"/>
      <c r="M654" s="238">
        <v>0.76400000000000001</v>
      </c>
      <c r="N654" s="269" t="s">
        <v>2448</v>
      </c>
      <c r="O654" s="269" t="s">
        <v>82</v>
      </c>
      <c r="P654" s="269" t="s">
        <v>1927</v>
      </c>
      <c r="Q654" s="269"/>
      <c r="R654" s="294">
        <v>1010301367</v>
      </c>
      <c r="S654" s="238">
        <v>685</v>
      </c>
      <c r="T654" s="269" t="s">
        <v>266</v>
      </c>
      <c r="U654" s="269">
        <v>300</v>
      </c>
      <c r="V654" s="275">
        <v>300</v>
      </c>
      <c r="W654" s="269">
        <v>0</v>
      </c>
      <c r="X654" s="276">
        <v>32112</v>
      </c>
      <c r="Y654" s="293"/>
      <c r="Z654" s="277">
        <v>137171.89000000001</v>
      </c>
      <c r="AA654" s="277"/>
      <c r="AB654" s="278">
        <v>137171.89000000001</v>
      </c>
      <c r="AC654" s="278">
        <v>137171.89000000001</v>
      </c>
      <c r="AD654" s="278">
        <v>0</v>
      </c>
      <c r="AE654" s="278">
        <v>0</v>
      </c>
      <c r="AF654" s="278">
        <v>457.23963333333336</v>
      </c>
      <c r="AG654" s="278">
        <v>457.23963333333336</v>
      </c>
      <c r="AH654" s="278">
        <v>0</v>
      </c>
      <c r="AI654" s="279">
        <v>457.23963333333336</v>
      </c>
      <c r="AJ654" s="277"/>
      <c r="AK654" s="280" t="e">
        <v>#REF!</v>
      </c>
      <c r="AL654" s="280" t="e">
        <v>#REF!</v>
      </c>
      <c r="AM654" s="281">
        <v>0</v>
      </c>
      <c r="AN654" s="281">
        <v>0</v>
      </c>
      <c r="AO654" s="281">
        <v>0</v>
      </c>
      <c r="AP654" s="282">
        <v>0</v>
      </c>
      <c r="AQ654" s="282">
        <v>0</v>
      </c>
      <c r="AR654" s="282">
        <v>0</v>
      </c>
      <c r="AS654" s="282">
        <v>0</v>
      </c>
      <c r="AT654" s="282">
        <v>0</v>
      </c>
      <c r="AU654" s="282">
        <v>0</v>
      </c>
      <c r="AV654" s="282">
        <v>0</v>
      </c>
      <c r="AW654" s="282">
        <v>0</v>
      </c>
      <c r="AX654" s="282">
        <v>0</v>
      </c>
      <c r="AY654" s="282">
        <v>0</v>
      </c>
      <c r="AZ654" s="282">
        <v>0</v>
      </c>
      <c r="BA654" s="282">
        <v>0</v>
      </c>
      <c r="BB654" s="281">
        <v>0</v>
      </c>
      <c r="BC654" s="281">
        <v>0</v>
      </c>
      <c r="BD654" s="283"/>
      <c r="BE654" s="284">
        <v>0.02</v>
      </c>
      <c r="BF654" s="280">
        <v>0</v>
      </c>
      <c r="BG654" s="285"/>
      <c r="BH654" s="286"/>
      <c r="BI654" s="285"/>
      <c r="BJ654" s="280">
        <v>0</v>
      </c>
      <c r="BK654" s="280">
        <v>0</v>
      </c>
      <c r="BL654" s="283"/>
      <c r="BM654" s="287">
        <v>0</v>
      </c>
      <c r="BN654" s="280">
        <v>0</v>
      </c>
      <c r="BO654" s="280">
        <v>0</v>
      </c>
      <c r="BP654" s="280" t="e">
        <v>#REF!</v>
      </c>
      <c r="BQ654" s="288" t="e">
        <v>#REF!</v>
      </c>
      <c r="BR654" s="289"/>
      <c r="BS654" s="290" t="e">
        <v>#REF!</v>
      </c>
      <c r="BU654" s="291"/>
      <c r="BV654" s="291">
        <v>0</v>
      </c>
      <c r="BW654" s="292">
        <v>0</v>
      </c>
      <c r="BX654" s="238" t="s">
        <v>857</v>
      </c>
      <c r="BY654" s="435">
        <f t="shared" si="18"/>
        <v>1</v>
      </c>
      <c r="BZ654" s="435">
        <v>1</v>
      </c>
      <c r="CA654" s="436">
        <f t="shared" si="19"/>
        <v>0</v>
      </c>
    </row>
    <row r="655" spans="1:79" s="268" customFormat="1" ht="47.25">
      <c r="A655" s="269">
        <v>642</v>
      </c>
      <c r="B655" s="269" t="s">
        <v>862</v>
      </c>
      <c r="C655" s="269" t="s">
        <v>95</v>
      </c>
      <c r="D655" s="271" t="s">
        <v>863</v>
      </c>
      <c r="E655" s="272">
        <v>41058</v>
      </c>
      <c r="F655" s="238"/>
      <c r="G655" s="238"/>
      <c r="H655" s="272">
        <v>40909</v>
      </c>
      <c r="I655" s="272">
        <v>50405</v>
      </c>
      <c r="J655" s="269"/>
      <c r="K655" s="269" t="s">
        <v>2449</v>
      </c>
      <c r="L655" s="273"/>
      <c r="M655" s="238">
        <v>0.61799999999999999</v>
      </c>
      <c r="N655" s="269" t="s">
        <v>1975</v>
      </c>
      <c r="O655" s="269" t="s">
        <v>82</v>
      </c>
      <c r="P655" s="269" t="s">
        <v>1976</v>
      </c>
      <c r="Q655" s="269"/>
      <c r="R655" s="294">
        <v>1010301368</v>
      </c>
      <c r="S655" s="238">
        <v>686</v>
      </c>
      <c r="T655" s="269" t="s">
        <v>266</v>
      </c>
      <c r="U655" s="269">
        <v>300</v>
      </c>
      <c r="V655" s="275">
        <v>300</v>
      </c>
      <c r="W655" s="269">
        <v>0</v>
      </c>
      <c r="X655" s="276">
        <v>32112</v>
      </c>
      <c r="Y655" s="293"/>
      <c r="Z655" s="277">
        <v>92664.39</v>
      </c>
      <c r="AA655" s="277"/>
      <c r="AB655" s="278">
        <v>92664.39</v>
      </c>
      <c r="AC655" s="278">
        <v>92664.39</v>
      </c>
      <c r="AD655" s="278">
        <v>0</v>
      </c>
      <c r="AE655" s="278">
        <v>0</v>
      </c>
      <c r="AF655" s="278">
        <v>308.88130000000001</v>
      </c>
      <c r="AG655" s="278">
        <v>308.88130000000001</v>
      </c>
      <c r="AH655" s="278">
        <v>0</v>
      </c>
      <c r="AI655" s="279">
        <v>308.88130000000001</v>
      </c>
      <c r="AJ655" s="277"/>
      <c r="AK655" s="280" t="e">
        <v>#REF!</v>
      </c>
      <c r="AL655" s="280" t="e">
        <v>#REF!</v>
      </c>
      <c r="AM655" s="281">
        <v>0</v>
      </c>
      <c r="AN655" s="281">
        <v>0</v>
      </c>
      <c r="AO655" s="281">
        <v>0</v>
      </c>
      <c r="AP655" s="282">
        <v>0</v>
      </c>
      <c r="AQ655" s="282">
        <v>0</v>
      </c>
      <c r="AR655" s="282">
        <v>0</v>
      </c>
      <c r="AS655" s="282">
        <v>0</v>
      </c>
      <c r="AT655" s="282">
        <v>0</v>
      </c>
      <c r="AU655" s="282">
        <v>0</v>
      </c>
      <c r="AV655" s="282">
        <v>0</v>
      </c>
      <c r="AW655" s="282">
        <v>0</v>
      </c>
      <c r="AX655" s="282">
        <v>0</v>
      </c>
      <c r="AY655" s="282">
        <v>0</v>
      </c>
      <c r="AZ655" s="282">
        <v>0</v>
      </c>
      <c r="BA655" s="282">
        <v>0</v>
      </c>
      <c r="BB655" s="281">
        <v>0</v>
      </c>
      <c r="BC655" s="281">
        <v>0</v>
      </c>
      <c r="BD655" s="283"/>
      <c r="BE655" s="284">
        <v>0.02</v>
      </c>
      <c r="BF655" s="280">
        <v>0</v>
      </c>
      <c r="BG655" s="285"/>
      <c r="BH655" s="286"/>
      <c r="BI655" s="285"/>
      <c r="BJ655" s="280">
        <v>0</v>
      </c>
      <c r="BK655" s="280">
        <v>0</v>
      </c>
      <c r="BL655" s="283"/>
      <c r="BM655" s="287">
        <v>0</v>
      </c>
      <c r="BN655" s="280">
        <v>0</v>
      </c>
      <c r="BO655" s="280">
        <v>0</v>
      </c>
      <c r="BP655" s="280" t="e">
        <v>#REF!</v>
      </c>
      <c r="BQ655" s="288" t="e">
        <v>#REF!</v>
      </c>
      <c r="BR655" s="289"/>
      <c r="BS655" s="290" t="e">
        <v>#REF!</v>
      </c>
      <c r="BU655" s="291"/>
      <c r="BV655" s="291">
        <v>0</v>
      </c>
      <c r="BW655" s="292">
        <v>0</v>
      </c>
      <c r="BX655" s="238" t="s">
        <v>857</v>
      </c>
      <c r="BY655" s="435">
        <f t="shared" ref="BY655:BY718" si="20">AC655/Z655*100%</f>
        <v>1</v>
      </c>
      <c r="BZ655" s="435">
        <v>1</v>
      </c>
      <c r="CA655" s="436">
        <f t="shared" ref="CA655:CA718" si="21">BZ655-BY655</f>
        <v>0</v>
      </c>
    </row>
    <row r="656" spans="1:79" s="268" customFormat="1" ht="47.25">
      <c r="A656" s="269">
        <v>643</v>
      </c>
      <c r="B656" s="269" t="s">
        <v>862</v>
      </c>
      <c r="C656" s="269" t="s">
        <v>95</v>
      </c>
      <c r="D656" s="271" t="s">
        <v>863</v>
      </c>
      <c r="E656" s="272">
        <v>41058</v>
      </c>
      <c r="F656" s="238"/>
      <c r="G656" s="238"/>
      <c r="H656" s="272">
        <v>40909</v>
      </c>
      <c r="I656" s="272">
        <v>50405</v>
      </c>
      <c r="J656" s="269"/>
      <c r="K656" s="269" t="s">
        <v>2449</v>
      </c>
      <c r="L656" s="273"/>
      <c r="M656" s="238">
        <v>0.53700000000000003</v>
      </c>
      <c r="N656" s="269" t="s">
        <v>2450</v>
      </c>
      <c r="O656" s="269" t="s">
        <v>82</v>
      </c>
      <c r="P656" s="269" t="s">
        <v>1976</v>
      </c>
      <c r="Q656" s="269"/>
      <c r="R656" s="294">
        <v>1010301369</v>
      </c>
      <c r="S656" s="238">
        <v>687</v>
      </c>
      <c r="T656" s="269" t="s">
        <v>266</v>
      </c>
      <c r="U656" s="269">
        <v>300</v>
      </c>
      <c r="V656" s="275">
        <v>300</v>
      </c>
      <c r="W656" s="269">
        <v>0</v>
      </c>
      <c r="X656" s="276">
        <v>32112</v>
      </c>
      <c r="Y656" s="293"/>
      <c r="Z656" s="277">
        <v>7925.39</v>
      </c>
      <c r="AA656" s="277"/>
      <c r="AB656" s="278">
        <v>7925.39</v>
      </c>
      <c r="AC656" s="278">
        <v>7925.39</v>
      </c>
      <c r="AD656" s="278">
        <v>0</v>
      </c>
      <c r="AE656" s="278">
        <v>0</v>
      </c>
      <c r="AF656" s="278">
        <v>26.417966666666668</v>
      </c>
      <c r="AG656" s="278">
        <v>26.417966666666668</v>
      </c>
      <c r="AH656" s="278">
        <v>0</v>
      </c>
      <c r="AI656" s="279">
        <v>26.417966666666668</v>
      </c>
      <c r="AJ656" s="277"/>
      <c r="AK656" s="280" t="e">
        <v>#REF!</v>
      </c>
      <c r="AL656" s="280" t="e">
        <v>#REF!</v>
      </c>
      <c r="AM656" s="281">
        <v>0</v>
      </c>
      <c r="AN656" s="281">
        <v>0</v>
      </c>
      <c r="AO656" s="281">
        <v>0</v>
      </c>
      <c r="AP656" s="282">
        <v>0</v>
      </c>
      <c r="AQ656" s="282">
        <v>0</v>
      </c>
      <c r="AR656" s="282">
        <v>0</v>
      </c>
      <c r="AS656" s="282">
        <v>0</v>
      </c>
      <c r="AT656" s="282">
        <v>0</v>
      </c>
      <c r="AU656" s="282">
        <v>0</v>
      </c>
      <c r="AV656" s="282">
        <v>0</v>
      </c>
      <c r="AW656" s="282">
        <v>0</v>
      </c>
      <c r="AX656" s="282">
        <v>0</v>
      </c>
      <c r="AY656" s="282">
        <v>0</v>
      </c>
      <c r="AZ656" s="282">
        <v>0</v>
      </c>
      <c r="BA656" s="282">
        <v>0</v>
      </c>
      <c r="BB656" s="281">
        <v>0</v>
      </c>
      <c r="BC656" s="281">
        <v>0</v>
      </c>
      <c r="BD656" s="283"/>
      <c r="BE656" s="284">
        <v>0.02</v>
      </c>
      <c r="BF656" s="280">
        <v>0</v>
      </c>
      <c r="BG656" s="285"/>
      <c r="BH656" s="286"/>
      <c r="BI656" s="285"/>
      <c r="BJ656" s="280">
        <v>0</v>
      </c>
      <c r="BK656" s="280">
        <v>0</v>
      </c>
      <c r="BL656" s="283"/>
      <c r="BM656" s="287">
        <v>0</v>
      </c>
      <c r="BN656" s="280">
        <v>0</v>
      </c>
      <c r="BO656" s="280">
        <v>0</v>
      </c>
      <c r="BP656" s="280" t="e">
        <v>#REF!</v>
      </c>
      <c r="BQ656" s="288" t="e">
        <v>#REF!</v>
      </c>
      <c r="BR656" s="289"/>
      <c r="BS656" s="290" t="e">
        <v>#REF!</v>
      </c>
      <c r="BU656" s="291"/>
      <c r="BV656" s="291">
        <v>0</v>
      </c>
      <c r="BW656" s="292">
        <v>0</v>
      </c>
      <c r="BX656" s="238" t="s">
        <v>857</v>
      </c>
      <c r="BY656" s="435">
        <f t="shared" si="20"/>
        <v>1</v>
      </c>
      <c r="BZ656" s="435">
        <v>1</v>
      </c>
      <c r="CA656" s="436">
        <f t="shared" si="21"/>
        <v>0</v>
      </c>
    </row>
    <row r="657" spans="1:79" s="268" customFormat="1" ht="31.5">
      <c r="A657" s="269">
        <v>644</v>
      </c>
      <c r="B657" s="269" t="s">
        <v>862</v>
      </c>
      <c r="C657" s="269" t="s">
        <v>95</v>
      </c>
      <c r="D657" s="271" t="s">
        <v>863</v>
      </c>
      <c r="E657" s="272">
        <v>41058</v>
      </c>
      <c r="F657" s="238"/>
      <c r="G657" s="238"/>
      <c r="H657" s="272">
        <v>40909</v>
      </c>
      <c r="I657" s="272">
        <v>50405</v>
      </c>
      <c r="J657" s="269"/>
      <c r="K657" s="269" t="s">
        <v>2451</v>
      </c>
      <c r="L657" s="273"/>
      <c r="M657" s="238">
        <v>0.42699999999999999</v>
      </c>
      <c r="N657" s="269" t="s">
        <v>2452</v>
      </c>
      <c r="O657" s="269" t="s">
        <v>82</v>
      </c>
      <c r="P657" s="269" t="s">
        <v>2453</v>
      </c>
      <c r="Q657" s="269"/>
      <c r="R657" s="294">
        <v>1010301370</v>
      </c>
      <c r="S657" s="238">
        <v>688</v>
      </c>
      <c r="T657" s="269" t="s">
        <v>131</v>
      </c>
      <c r="U657" s="269">
        <v>361</v>
      </c>
      <c r="V657" s="275">
        <v>361</v>
      </c>
      <c r="W657" s="269">
        <v>0</v>
      </c>
      <c r="X657" s="276">
        <v>32112</v>
      </c>
      <c r="Y657" s="293"/>
      <c r="Z657" s="277">
        <v>22964.21</v>
      </c>
      <c r="AA657" s="277"/>
      <c r="AB657" s="278">
        <v>22964.21</v>
      </c>
      <c r="AC657" s="278">
        <v>22964.21</v>
      </c>
      <c r="AD657" s="278">
        <v>0</v>
      </c>
      <c r="AE657" s="278">
        <v>0</v>
      </c>
      <c r="AF657" s="278">
        <v>63.61277008310249</v>
      </c>
      <c r="AG657" s="278">
        <v>63.61277008310249</v>
      </c>
      <c r="AH657" s="278">
        <v>0</v>
      </c>
      <c r="AI657" s="279">
        <v>63.61277008310249</v>
      </c>
      <c r="AJ657" s="277"/>
      <c r="AK657" s="280" t="e">
        <v>#REF!</v>
      </c>
      <c r="AL657" s="280" t="e">
        <v>#REF!</v>
      </c>
      <c r="AM657" s="281">
        <v>0</v>
      </c>
      <c r="AN657" s="281">
        <v>0</v>
      </c>
      <c r="AO657" s="281">
        <v>0</v>
      </c>
      <c r="AP657" s="282">
        <v>0</v>
      </c>
      <c r="AQ657" s="282">
        <v>0</v>
      </c>
      <c r="AR657" s="282">
        <v>0</v>
      </c>
      <c r="AS657" s="282">
        <v>0</v>
      </c>
      <c r="AT657" s="282">
        <v>0</v>
      </c>
      <c r="AU657" s="282">
        <v>0</v>
      </c>
      <c r="AV657" s="282">
        <v>0</v>
      </c>
      <c r="AW657" s="282">
        <v>0</v>
      </c>
      <c r="AX657" s="282">
        <v>0</v>
      </c>
      <c r="AY657" s="282">
        <v>0</v>
      </c>
      <c r="AZ657" s="282">
        <v>0</v>
      </c>
      <c r="BA657" s="282">
        <v>0</v>
      </c>
      <c r="BB657" s="281">
        <v>0</v>
      </c>
      <c r="BC657" s="281">
        <v>0</v>
      </c>
      <c r="BD657" s="283"/>
      <c r="BE657" s="284">
        <v>0.02</v>
      </c>
      <c r="BF657" s="280">
        <v>0</v>
      </c>
      <c r="BG657" s="285"/>
      <c r="BH657" s="286"/>
      <c r="BI657" s="285"/>
      <c r="BJ657" s="280">
        <v>0</v>
      </c>
      <c r="BK657" s="280">
        <v>0</v>
      </c>
      <c r="BL657" s="283"/>
      <c r="BM657" s="287">
        <v>0</v>
      </c>
      <c r="BN657" s="280">
        <v>0</v>
      </c>
      <c r="BO657" s="280">
        <v>0</v>
      </c>
      <c r="BP657" s="280" t="e">
        <v>#REF!</v>
      </c>
      <c r="BQ657" s="288" t="e">
        <v>#REF!</v>
      </c>
      <c r="BR657" s="289"/>
      <c r="BS657" s="290" t="e">
        <v>#REF!</v>
      </c>
      <c r="BU657" s="291"/>
      <c r="BV657" s="291">
        <v>0</v>
      </c>
      <c r="BW657" s="292">
        <v>0</v>
      </c>
      <c r="BX657" s="238" t="s">
        <v>857</v>
      </c>
      <c r="BY657" s="435">
        <f t="shared" si="20"/>
        <v>1</v>
      </c>
      <c r="BZ657" s="435">
        <v>1</v>
      </c>
      <c r="CA657" s="436">
        <f t="shared" si="21"/>
        <v>0</v>
      </c>
    </row>
    <row r="658" spans="1:79" s="268" customFormat="1" ht="31.5">
      <c r="A658" s="269">
        <v>645</v>
      </c>
      <c r="B658" s="269" t="s">
        <v>862</v>
      </c>
      <c r="C658" s="269" t="s">
        <v>95</v>
      </c>
      <c r="D658" s="271" t="s">
        <v>863</v>
      </c>
      <c r="E658" s="272">
        <v>41058</v>
      </c>
      <c r="F658" s="238"/>
      <c r="G658" s="238"/>
      <c r="H658" s="272">
        <v>40909</v>
      </c>
      <c r="I658" s="272">
        <v>50405</v>
      </c>
      <c r="J658" s="269"/>
      <c r="K658" s="269" t="s">
        <v>2454</v>
      </c>
      <c r="L658" s="273"/>
      <c r="M658" s="238">
        <v>0.01</v>
      </c>
      <c r="N658" s="269" t="s">
        <v>2455</v>
      </c>
      <c r="O658" s="269" t="s">
        <v>82</v>
      </c>
      <c r="P658" s="269" t="s">
        <v>2453</v>
      </c>
      <c r="Q658" s="269"/>
      <c r="R658" s="309">
        <v>1010301371</v>
      </c>
      <c r="S658" s="238">
        <v>689</v>
      </c>
      <c r="T658" s="269" t="s">
        <v>131</v>
      </c>
      <c r="U658" s="269">
        <v>361</v>
      </c>
      <c r="V658" s="275">
        <v>361</v>
      </c>
      <c r="W658" s="269">
        <v>0</v>
      </c>
      <c r="X658" s="276">
        <v>19025</v>
      </c>
      <c r="Y658" s="293"/>
      <c r="Z658" s="277">
        <v>160012.54</v>
      </c>
      <c r="AA658" s="277"/>
      <c r="AB658" s="278">
        <v>160012.54</v>
      </c>
      <c r="AC658" s="278">
        <v>160012.54</v>
      </c>
      <c r="AD658" s="278">
        <v>0</v>
      </c>
      <c r="AE658" s="278">
        <v>0</v>
      </c>
      <c r="AF658" s="278">
        <v>443.24803324099724</v>
      </c>
      <c r="AG658" s="278">
        <v>443.24803324099724</v>
      </c>
      <c r="AH658" s="278">
        <v>0</v>
      </c>
      <c r="AI658" s="279">
        <v>443.24803324099724</v>
      </c>
      <c r="AJ658" s="277"/>
      <c r="AK658" s="280" t="e">
        <v>#REF!</v>
      </c>
      <c r="AL658" s="280" t="e">
        <v>#REF!</v>
      </c>
      <c r="AM658" s="281">
        <v>0</v>
      </c>
      <c r="AN658" s="281">
        <v>0</v>
      </c>
      <c r="AO658" s="281">
        <v>0</v>
      </c>
      <c r="AP658" s="282">
        <v>0</v>
      </c>
      <c r="AQ658" s="282">
        <v>0</v>
      </c>
      <c r="AR658" s="282">
        <v>0</v>
      </c>
      <c r="AS658" s="282">
        <v>0</v>
      </c>
      <c r="AT658" s="282">
        <v>0</v>
      </c>
      <c r="AU658" s="282">
        <v>0</v>
      </c>
      <c r="AV658" s="282">
        <v>0</v>
      </c>
      <c r="AW658" s="282">
        <v>0</v>
      </c>
      <c r="AX658" s="282">
        <v>0</v>
      </c>
      <c r="AY658" s="282">
        <v>0</v>
      </c>
      <c r="AZ658" s="282">
        <v>0</v>
      </c>
      <c r="BA658" s="282">
        <v>0</v>
      </c>
      <c r="BB658" s="281">
        <v>0</v>
      </c>
      <c r="BC658" s="281">
        <v>0</v>
      </c>
      <c r="BD658" s="283"/>
      <c r="BE658" s="284">
        <v>0.02</v>
      </c>
      <c r="BF658" s="280">
        <v>0</v>
      </c>
      <c r="BG658" s="285"/>
      <c r="BH658" s="286"/>
      <c r="BI658" s="285"/>
      <c r="BJ658" s="280">
        <v>0</v>
      </c>
      <c r="BK658" s="280">
        <v>0</v>
      </c>
      <c r="BL658" s="283"/>
      <c r="BM658" s="287">
        <v>0</v>
      </c>
      <c r="BN658" s="280">
        <v>0</v>
      </c>
      <c r="BO658" s="280">
        <v>0</v>
      </c>
      <c r="BP658" s="280" t="e">
        <v>#REF!</v>
      </c>
      <c r="BQ658" s="288" t="e">
        <v>#REF!</v>
      </c>
      <c r="BR658" s="289"/>
      <c r="BS658" s="290" t="e">
        <v>#REF!</v>
      </c>
      <c r="BU658" s="291"/>
      <c r="BV658" s="291">
        <v>0</v>
      </c>
      <c r="BW658" s="292">
        <v>0</v>
      </c>
      <c r="BX658" s="238" t="s">
        <v>857</v>
      </c>
      <c r="BY658" s="435">
        <f t="shared" si="20"/>
        <v>1</v>
      </c>
      <c r="BZ658" s="435">
        <v>1</v>
      </c>
      <c r="CA658" s="436">
        <f t="shared" si="21"/>
        <v>0</v>
      </c>
    </row>
    <row r="659" spans="1:79" s="268" customFormat="1" ht="47.25">
      <c r="A659" s="269">
        <v>646</v>
      </c>
      <c r="B659" s="269" t="s">
        <v>862</v>
      </c>
      <c r="C659" s="269" t="s">
        <v>95</v>
      </c>
      <c r="D659" s="271" t="s">
        <v>863</v>
      </c>
      <c r="E659" s="272">
        <v>41058</v>
      </c>
      <c r="F659" s="238"/>
      <c r="G659" s="238"/>
      <c r="H659" s="272">
        <v>40909</v>
      </c>
      <c r="I659" s="272">
        <v>50405</v>
      </c>
      <c r="J659" s="269"/>
      <c r="K659" s="269" t="s">
        <v>2456</v>
      </c>
      <c r="L659" s="273"/>
      <c r="M659" s="238">
        <v>1.52</v>
      </c>
      <c r="N659" s="269" t="s">
        <v>2033</v>
      </c>
      <c r="O659" s="269" t="s">
        <v>82</v>
      </c>
      <c r="P659" s="269" t="s">
        <v>2034</v>
      </c>
      <c r="Q659" s="269"/>
      <c r="R659" s="294">
        <v>1010301372</v>
      </c>
      <c r="S659" s="238">
        <v>690</v>
      </c>
      <c r="T659" s="269" t="s">
        <v>266</v>
      </c>
      <c r="U659" s="269">
        <v>300</v>
      </c>
      <c r="V659" s="275">
        <v>300</v>
      </c>
      <c r="W659" s="269">
        <v>0</v>
      </c>
      <c r="X659" s="276">
        <v>31260</v>
      </c>
      <c r="Y659" s="293"/>
      <c r="Z659" s="277">
        <v>935906.34</v>
      </c>
      <c r="AA659" s="277"/>
      <c r="AB659" s="278">
        <v>935906.34</v>
      </c>
      <c r="AC659" s="278">
        <v>935906.34</v>
      </c>
      <c r="AD659" s="278">
        <v>0</v>
      </c>
      <c r="AE659" s="278">
        <v>0</v>
      </c>
      <c r="AF659" s="278">
        <v>3119.6877999999997</v>
      </c>
      <c r="AG659" s="278">
        <v>3119.6877999999997</v>
      </c>
      <c r="AH659" s="278">
        <v>0</v>
      </c>
      <c r="AI659" s="279">
        <v>3119.6877999999997</v>
      </c>
      <c r="AJ659" s="277"/>
      <c r="AK659" s="280" t="e">
        <v>#REF!</v>
      </c>
      <c r="AL659" s="280" t="e">
        <v>#REF!</v>
      </c>
      <c r="AM659" s="281">
        <v>0</v>
      </c>
      <c r="AN659" s="281">
        <v>0</v>
      </c>
      <c r="AO659" s="281">
        <v>0</v>
      </c>
      <c r="AP659" s="282">
        <v>0</v>
      </c>
      <c r="AQ659" s="282">
        <v>0</v>
      </c>
      <c r="AR659" s="282">
        <v>0</v>
      </c>
      <c r="AS659" s="282">
        <v>0</v>
      </c>
      <c r="AT659" s="282">
        <v>0</v>
      </c>
      <c r="AU659" s="282">
        <v>0</v>
      </c>
      <c r="AV659" s="282">
        <v>0</v>
      </c>
      <c r="AW659" s="282">
        <v>0</v>
      </c>
      <c r="AX659" s="282">
        <v>0</v>
      </c>
      <c r="AY659" s="282">
        <v>0</v>
      </c>
      <c r="AZ659" s="282">
        <v>0</v>
      </c>
      <c r="BA659" s="282">
        <v>0</v>
      </c>
      <c r="BB659" s="281">
        <v>0</v>
      </c>
      <c r="BC659" s="281">
        <v>0</v>
      </c>
      <c r="BD659" s="283"/>
      <c r="BE659" s="284">
        <v>0.02</v>
      </c>
      <c r="BF659" s="280">
        <v>0</v>
      </c>
      <c r="BG659" s="285"/>
      <c r="BH659" s="286"/>
      <c r="BI659" s="285"/>
      <c r="BJ659" s="280">
        <v>0</v>
      </c>
      <c r="BK659" s="280">
        <v>0</v>
      </c>
      <c r="BL659" s="283"/>
      <c r="BM659" s="287">
        <v>0</v>
      </c>
      <c r="BN659" s="280">
        <v>0</v>
      </c>
      <c r="BO659" s="280">
        <v>0</v>
      </c>
      <c r="BP659" s="280" t="e">
        <v>#REF!</v>
      </c>
      <c r="BQ659" s="288" t="e">
        <v>#REF!</v>
      </c>
      <c r="BR659" s="289"/>
      <c r="BS659" s="290" t="e">
        <v>#REF!</v>
      </c>
      <c r="BU659" s="291"/>
      <c r="BV659" s="291">
        <v>0</v>
      </c>
      <c r="BW659" s="292">
        <v>0</v>
      </c>
      <c r="BX659" s="238" t="s">
        <v>857</v>
      </c>
      <c r="BY659" s="435">
        <f t="shared" si="20"/>
        <v>1</v>
      </c>
      <c r="BZ659" s="435">
        <v>1</v>
      </c>
      <c r="CA659" s="436">
        <f t="shared" si="21"/>
        <v>0</v>
      </c>
    </row>
    <row r="660" spans="1:79" s="268" customFormat="1" ht="31.5">
      <c r="A660" s="269">
        <v>647</v>
      </c>
      <c r="B660" s="269" t="s">
        <v>862</v>
      </c>
      <c r="C660" s="269" t="s">
        <v>95</v>
      </c>
      <c r="D660" s="271" t="s">
        <v>863</v>
      </c>
      <c r="E660" s="272">
        <v>41058</v>
      </c>
      <c r="F660" s="238"/>
      <c r="G660" s="238"/>
      <c r="H660" s="272">
        <v>40909</v>
      </c>
      <c r="I660" s="272">
        <v>50405</v>
      </c>
      <c r="J660" s="269"/>
      <c r="K660" s="269" t="s">
        <v>2457</v>
      </c>
      <c r="L660" s="273"/>
      <c r="M660" s="238">
        <v>0.45500000000000002</v>
      </c>
      <c r="N660" s="269" t="s">
        <v>2274</v>
      </c>
      <c r="O660" s="269" t="s">
        <v>82</v>
      </c>
      <c r="P660" s="269" t="s">
        <v>2275</v>
      </c>
      <c r="Q660" s="269"/>
      <c r="R660" s="294">
        <v>1010301373</v>
      </c>
      <c r="S660" s="238">
        <v>691</v>
      </c>
      <c r="T660" s="269" t="s">
        <v>131</v>
      </c>
      <c r="U660" s="269">
        <v>361</v>
      </c>
      <c r="V660" s="275">
        <v>361</v>
      </c>
      <c r="W660" s="269">
        <v>0</v>
      </c>
      <c r="X660" s="276">
        <v>32112</v>
      </c>
      <c r="Y660" s="293"/>
      <c r="Z660" s="277">
        <v>149973.42000000001</v>
      </c>
      <c r="AA660" s="277"/>
      <c r="AB660" s="278">
        <v>149973.42000000001</v>
      </c>
      <c r="AC660" s="278">
        <v>102370.64858725762</v>
      </c>
      <c r="AD660" s="278">
        <v>47602.771412742397</v>
      </c>
      <c r="AE660" s="278">
        <v>42617.505373961234</v>
      </c>
      <c r="AF660" s="278">
        <v>415.43883656509701</v>
      </c>
      <c r="AG660" s="278">
        <v>415.43883656509701</v>
      </c>
      <c r="AH660" s="278">
        <v>0</v>
      </c>
      <c r="AI660" s="279">
        <v>415.43883656509701</v>
      </c>
      <c r="AJ660" s="277"/>
      <c r="AK660" s="280" t="e">
        <v>#REF!</v>
      </c>
      <c r="AL660" s="280" t="e">
        <v>#REF!</v>
      </c>
      <c r="AM660" s="281">
        <v>4985.2660387811638</v>
      </c>
      <c r="AN660" s="281">
        <v>4985.2660387811638</v>
      </c>
      <c r="AO660" s="281">
        <v>47602.771412742397</v>
      </c>
      <c r="AP660" s="282">
        <v>47187.332576177301</v>
      </c>
      <c r="AQ660" s="282">
        <v>46771.893739612206</v>
      </c>
      <c r="AR660" s="282">
        <v>46356.45490304711</v>
      </c>
      <c r="AS660" s="282">
        <v>45941.016066482014</v>
      </c>
      <c r="AT660" s="282">
        <v>45525.577229916918</v>
      </c>
      <c r="AU660" s="282">
        <v>45110.138393351823</v>
      </c>
      <c r="AV660" s="282">
        <v>44694.699556786727</v>
      </c>
      <c r="AW660" s="282">
        <v>44279.260720221631</v>
      </c>
      <c r="AX660" s="282">
        <v>43863.821883656536</v>
      </c>
      <c r="AY660" s="282">
        <v>43448.38304709144</v>
      </c>
      <c r="AZ660" s="282">
        <v>43032.944210526344</v>
      </c>
      <c r="BA660" s="282">
        <v>42617.505373961249</v>
      </c>
      <c r="BB660" s="281">
        <v>45110.138393351823</v>
      </c>
      <c r="BC660" s="281">
        <v>45110.138393351815</v>
      </c>
      <c r="BD660" s="283"/>
      <c r="BE660" s="284">
        <v>0.02</v>
      </c>
      <c r="BF660" s="280">
        <v>0</v>
      </c>
      <c r="BG660" s="285"/>
      <c r="BH660" s="286"/>
      <c r="BI660" s="285"/>
      <c r="BJ660" s="280">
        <v>0</v>
      </c>
      <c r="BK660" s="280">
        <v>0</v>
      </c>
      <c r="BL660" s="283"/>
      <c r="BM660" s="287">
        <v>0</v>
      </c>
      <c r="BN660" s="280">
        <v>0</v>
      </c>
      <c r="BO660" s="280">
        <v>0</v>
      </c>
      <c r="BP660" s="280" t="e">
        <v>#REF!</v>
      </c>
      <c r="BQ660" s="288" t="e">
        <v>#REF!</v>
      </c>
      <c r="BR660" s="289"/>
      <c r="BS660" s="290" t="e">
        <v>#REF!</v>
      </c>
      <c r="BU660" s="291">
        <v>4985.28</v>
      </c>
      <c r="BV660" s="291">
        <v>1.39612188359024E-2</v>
      </c>
      <c r="BW660" s="292">
        <v>0</v>
      </c>
      <c r="BX660" s="238" t="s">
        <v>857</v>
      </c>
      <c r="BY660" s="435">
        <f t="shared" si="20"/>
        <v>0.68259194587452632</v>
      </c>
      <c r="BZ660" s="435">
        <v>0.71583294310444323</v>
      </c>
      <c r="CA660" s="436">
        <f t="shared" si="21"/>
        <v>3.3240997229916913E-2</v>
      </c>
    </row>
    <row r="661" spans="1:79" s="268" customFormat="1" ht="47.25">
      <c r="A661" s="269">
        <v>648</v>
      </c>
      <c r="B661" s="269" t="s">
        <v>862</v>
      </c>
      <c r="C661" s="269" t="s">
        <v>95</v>
      </c>
      <c r="D661" s="271" t="s">
        <v>863</v>
      </c>
      <c r="E661" s="272">
        <v>41058</v>
      </c>
      <c r="F661" s="238"/>
      <c r="G661" s="238"/>
      <c r="H661" s="272">
        <v>40909</v>
      </c>
      <c r="I661" s="272">
        <v>50405</v>
      </c>
      <c r="J661" s="269"/>
      <c r="K661" s="269" t="s">
        <v>2458</v>
      </c>
      <c r="L661" s="273"/>
      <c r="M661" s="238">
        <v>0.2</v>
      </c>
      <c r="N661" s="269" t="s">
        <v>2459</v>
      </c>
      <c r="O661" s="269" t="s">
        <v>82</v>
      </c>
      <c r="P661" s="269" t="s">
        <v>2460</v>
      </c>
      <c r="Q661" s="269"/>
      <c r="R661" s="294">
        <v>1010301374</v>
      </c>
      <c r="S661" s="238">
        <v>692</v>
      </c>
      <c r="T661" s="269" t="s">
        <v>266</v>
      </c>
      <c r="U661" s="269">
        <v>300</v>
      </c>
      <c r="V661" s="275">
        <v>300</v>
      </c>
      <c r="W661" s="269">
        <v>0</v>
      </c>
      <c r="X661" s="276">
        <v>32478</v>
      </c>
      <c r="Y661" s="293"/>
      <c r="Z661" s="277">
        <v>95916.62</v>
      </c>
      <c r="AA661" s="277"/>
      <c r="AB661" s="278">
        <v>95916.62</v>
      </c>
      <c r="AC661" s="278">
        <v>95916.62</v>
      </c>
      <c r="AD661" s="278">
        <v>0</v>
      </c>
      <c r="AE661" s="278">
        <v>0</v>
      </c>
      <c r="AF661" s="278">
        <v>319.72206666666665</v>
      </c>
      <c r="AG661" s="278">
        <v>319.72206666666665</v>
      </c>
      <c r="AH661" s="278">
        <v>0</v>
      </c>
      <c r="AI661" s="279">
        <v>319.72206666666665</v>
      </c>
      <c r="AJ661" s="277"/>
      <c r="AK661" s="280" t="e">
        <v>#REF!</v>
      </c>
      <c r="AL661" s="280" t="e">
        <v>#REF!</v>
      </c>
      <c r="AM661" s="281">
        <v>0</v>
      </c>
      <c r="AN661" s="281">
        <v>0</v>
      </c>
      <c r="AO661" s="281">
        <v>0</v>
      </c>
      <c r="AP661" s="282">
        <v>0</v>
      </c>
      <c r="AQ661" s="282">
        <v>0</v>
      </c>
      <c r="AR661" s="282">
        <v>0</v>
      </c>
      <c r="AS661" s="282">
        <v>0</v>
      </c>
      <c r="AT661" s="282">
        <v>0</v>
      </c>
      <c r="AU661" s="282">
        <v>0</v>
      </c>
      <c r="AV661" s="282">
        <v>0</v>
      </c>
      <c r="AW661" s="282">
        <v>0</v>
      </c>
      <c r="AX661" s="282">
        <v>0</v>
      </c>
      <c r="AY661" s="282">
        <v>0</v>
      </c>
      <c r="AZ661" s="282">
        <v>0</v>
      </c>
      <c r="BA661" s="282">
        <v>0</v>
      </c>
      <c r="BB661" s="281">
        <v>0</v>
      </c>
      <c r="BC661" s="281">
        <v>0</v>
      </c>
      <c r="BD661" s="283"/>
      <c r="BE661" s="284">
        <v>0.02</v>
      </c>
      <c r="BF661" s="280">
        <v>0</v>
      </c>
      <c r="BG661" s="285"/>
      <c r="BH661" s="286"/>
      <c r="BI661" s="285"/>
      <c r="BJ661" s="280">
        <v>0</v>
      </c>
      <c r="BK661" s="280">
        <v>0</v>
      </c>
      <c r="BL661" s="283"/>
      <c r="BM661" s="287">
        <v>0</v>
      </c>
      <c r="BN661" s="280">
        <v>0</v>
      </c>
      <c r="BO661" s="280">
        <v>0</v>
      </c>
      <c r="BP661" s="280" t="e">
        <v>#REF!</v>
      </c>
      <c r="BQ661" s="288" t="e">
        <v>#REF!</v>
      </c>
      <c r="BR661" s="289"/>
      <c r="BS661" s="290" t="e">
        <v>#REF!</v>
      </c>
      <c r="BU661" s="291"/>
      <c r="BV661" s="291">
        <v>0</v>
      </c>
      <c r="BW661" s="292">
        <v>0</v>
      </c>
      <c r="BX661" s="238" t="s">
        <v>857</v>
      </c>
      <c r="BY661" s="435">
        <f t="shared" si="20"/>
        <v>1</v>
      </c>
      <c r="BZ661" s="435">
        <v>1</v>
      </c>
      <c r="CA661" s="436">
        <f t="shared" si="21"/>
        <v>0</v>
      </c>
    </row>
    <row r="662" spans="1:79" s="268" customFormat="1" ht="47.25">
      <c r="A662" s="269">
        <v>649</v>
      </c>
      <c r="B662" s="269" t="s">
        <v>862</v>
      </c>
      <c r="C662" s="269" t="s">
        <v>95</v>
      </c>
      <c r="D662" s="271" t="s">
        <v>863</v>
      </c>
      <c r="E662" s="272">
        <v>41058</v>
      </c>
      <c r="F662" s="238"/>
      <c r="G662" s="238"/>
      <c r="H662" s="272">
        <v>40909</v>
      </c>
      <c r="I662" s="272">
        <v>50405</v>
      </c>
      <c r="J662" s="269"/>
      <c r="K662" s="269" t="s">
        <v>2461</v>
      </c>
      <c r="L662" s="273"/>
      <c r="M662" s="238">
        <v>0.6</v>
      </c>
      <c r="N662" s="269" t="s">
        <v>2242</v>
      </c>
      <c r="O662" s="269" t="s">
        <v>82</v>
      </c>
      <c r="P662" s="269" t="s">
        <v>2243</v>
      </c>
      <c r="Q662" s="269"/>
      <c r="R662" s="294">
        <v>1010301375</v>
      </c>
      <c r="S662" s="238">
        <v>693</v>
      </c>
      <c r="T662" s="269" t="s">
        <v>266</v>
      </c>
      <c r="U662" s="269">
        <v>300</v>
      </c>
      <c r="V662" s="275">
        <v>300</v>
      </c>
      <c r="W662" s="269">
        <v>0</v>
      </c>
      <c r="X662" s="276">
        <v>26146</v>
      </c>
      <c r="Y662" s="293"/>
      <c r="Z662" s="277">
        <v>35470.089999999997</v>
      </c>
      <c r="AA662" s="277"/>
      <c r="AB662" s="278">
        <v>35470.089999999997</v>
      </c>
      <c r="AC662" s="278">
        <v>35470.089999999997</v>
      </c>
      <c r="AD662" s="278">
        <v>0</v>
      </c>
      <c r="AE662" s="278">
        <v>0</v>
      </c>
      <c r="AF662" s="278">
        <v>118.23363333333332</v>
      </c>
      <c r="AG662" s="278">
        <v>118.23363333333332</v>
      </c>
      <c r="AH662" s="278">
        <v>0</v>
      </c>
      <c r="AI662" s="279">
        <v>118.23363333333332</v>
      </c>
      <c r="AJ662" s="277"/>
      <c r="AK662" s="280" t="e">
        <v>#REF!</v>
      </c>
      <c r="AL662" s="280" t="e">
        <v>#REF!</v>
      </c>
      <c r="AM662" s="281">
        <v>0</v>
      </c>
      <c r="AN662" s="281">
        <v>0</v>
      </c>
      <c r="AO662" s="281">
        <v>0</v>
      </c>
      <c r="AP662" s="282">
        <v>0</v>
      </c>
      <c r="AQ662" s="282">
        <v>0</v>
      </c>
      <c r="AR662" s="282">
        <v>0</v>
      </c>
      <c r="AS662" s="282">
        <v>0</v>
      </c>
      <c r="AT662" s="282">
        <v>0</v>
      </c>
      <c r="AU662" s="282">
        <v>0</v>
      </c>
      <c r="AV662" s="282">
        <v>0</v>
      </c>
      <c r="AW662" s="282">
        <v>0</v>
      </c>
      <c r="AX662" s="282">
        <v>0</v>
      </c>
      <c r="AY662" s="282">
        <v>0</v>
      </c>
      <c r="AZ662" s="282">
        <v>0</v>
      </c>
      <c r="BA662" s="282">
        <v>0</v>
      </c>
      <c r="BB662" s="281">
        <v>0</v>
      </c>
      <c r="BC662" s="281">
        <v>0</v>
      </c>
      <c r="BD662" s="283"/>
      <c r="BE662" s="284">
        <v>0.02</v>
      </c>
      <c r="BF662" s="280">
        <v>0</v>
      </c>
      <c r="BG662" s="285"/>
      <c r="BH662" s="286"/>
      <c r="BI662" s="285"/>
      <c r="BJ662" s="280">
        <v>0</v>
      </c>
      <c r="BK662" s="280">
        <v>0</v>
      </c>
      <c r="BL662" s="283"/>
      <c r="BM662" s="287">
        <v>0</v>
      </c>
      <c r="BN662" s="280">
        <v>0</v>
      </c>
      <c r="BO662" s="280">
        <v>0</v>
      </c>
      <c r="BP662" s="280" t="e">
        <v>#REF!</v>
      </c>
      <c r="BQ662" s="288" t="e">
        <v>#REF!</v>
      </c>
      <c r="BR662" s="289"/>
      <c r="BS662" s="290" t="e">
        <v>#REF!</v>
      </c>
      <c r="BU662" s="291"/>
      <c r="BV662" s="291">
        <v>0</v>
      </c>
      <c r="BW662" s="292">
        <v>0</v>
      </c>
      <c r="BX662" s="238" t="s">
        <v>857</v>
      </c>
      <c r="BY662" s="435">
        <f t="shared" si="20"/>
        <v>1</v>
      </c>
      <c r="BZ662" s="435">
        <v>1</v>
      </c>
      <c r="CA662" s="436">
        <f t="shared" si="21"/>
        <v>0</v>
      </c>
    </row>
    <row r="663" spans="1:79" s="268" customFormat="1" ht="47.25">
      <c r="A663" s="269">
        <v>650</v>
      </c>
      <c r="B663" s="269" t="s">
        <v>862</v>
      </c>
      <c r="C663" s="269" t="s">
        <v>95</v>
      </c>
      <c r="D663" s="271" t="s">
        <v>863</v>
      </c>
      <c r="E663" s="272">
        <v>41058</v>
      </c>
      <c r="F663" s="238"/>
      <c r="G663" s="238"/>
      <c r="H663" s="272">
        <v>40909</v>
      </c>
      <c r="I663" s="272">
        <v>50405</v>
      </c>
      <c r="J663" s="269"/>
      <c r="K663" s="269" t="s">
        <v>2458</v>
      </c>
      <c r="L663" s="273"/>
      <c r="M663" s="238">
        <v>0.71099999999999997</v>
      </c>
      <c r="N663" s="269" t="s">
        <v>2459</v>
      </c>
      <c r="O663" s="269" t="s">
        <v>82</v>
      </c>
      <c r="P663" s="269" t="s">
        <v>1997</v>
      </c>
      <c r="Q663" s="269"/>
      <c r="R663" s="294">
        <v>1010301376</v>
      </c>
      <c r="S663" s="238">
        <v>694</v>
      </c>
      <c r="T663" s="269" t="s">
        <v>87</v>
      </c>
      <c r="U663" s="269">
        <v>240</v>
      </c>
      <c r="V663" s="275">
        <v>240</v>
      </c>
      <c r="W663" s="269">
        <v>0</v>
      </c>
      <c r="X663" s="276">
        <v>32478</v>
      </c>
      <c r="Y663" s="293"/>
      <c r="Z663" s="277">
        <v>49432.19</v>
      </c>
      <c r="AA663" s="277"/>
      <c r="AB663" s="278">
        <v>49432.19</v>
      </c>
      <c r="AC663" s="278">
        <v>49432.19</v>
      </c>
      <c r="AD663" s="278">
        <v>0</v>
      </c>
      <c r="AE663" s="278">
        <v>0</v>
      </c>
      <c r="AF663" s="278">
        <v>205.96745833333335</v>
      </c>
      <c r="AG663" s="278">
        <v>205.96745833333335</v>
      </c>
      <c r="AH663" s="278">
        <v>0</v>
      </c>
      <c r="AI663" s="279">
        <v>205.96745833333335</v>
      </c>
      <c r="AJ663" s="277"/>
      <c r="AK663" s="280" t="e">
        <v>#REF!</v>
      </c>
      <c r="AL663" s="280" t="e">
        <v>#REF!</v>
      </c>
      <c r="AM663" s="281">
        <v>0</v>
      </c>
      <c r="AN663" s="281">
        <v>0</v>
      </c>
      <c r="AO663" s="281">
        <v>0</v>
      </c>
      <c r="AP663" s="282">
        <v>0</v>
      </c>
      <c r="AQ663" s="282">
        <v>0</v>
      </c>
      <c r="AR663" s="282">
        <v>0</v>
      </c>
      <c r="AS663" s="282">
        <v>0</v>
      </c>
      <c r="AT663" s="282">
        <v>0</v>
      </c>
      <c r="AU663" s="282">
        <v>0</v>
      </c>
      <c r="AV663" s="282">
        <v>0</v>
      </c>
      <c r="AW663" s="282">
        <v>0</v>
      </c>
      <c r="AX663" s="282">
        <v>0</v>
      </c>
      <c r="AY663" s="282">
        <v>0</v>
      </c>
      <c r="AZ663" s="282">
        <v>0</v>
      </c>
      <c r="BA663" s="282">
        <v>0</v>
      </c>
      <c r="BB663" s="281">
        <v>0</v>
      </c>
      <c r="BC663" s="281">
        <v>0</v>
      </c>
      <c r="BD663" s="283"/>
      <c r="BE663" s="284">
        <v>0.02</v>
      </c>
      <c r="BF663" s="280">
        <v>0</v>
      </c>
      <c r="BG663" s="285"/>
      <c r="BH663" s="286"/>
      <c r="BI663" s="285"/>
      <c r="BJ663" s="280">
        <v>0</v>
      </c>
      <c r="BK663" s="280">
        <v>0</v>
      </c>
      <c r="BL663" s="283"/>
      <c r="BM663" s="287">
        <v>0</v>
      </c>
      <c r="BN663" s="280">
        <v>0</v>
      </c>
      <c r="BO663" s="280">
        <v>0</v>
      </c>
      <c r="BP663" s="280" t="e">
        <v>#REF!</v>
      </c>
      <c r="BQ663" s="288" t="e">
        <v>#REF!</v>
      </c>
      <c r="BR663" s="289"/>
      <c r="BS663" s="290" t="e">
        <v>#REF!</v>
      </c>
      <c r="BU663" s="291"/>
      <c r="BV663" s="291">
        <v>0</v>
      </c>
      <c r="BW663" s="292">
        <v>0</v>
      </c>
      <c r="BX663" s="238" t="s">
        <v>857</v>
      </c>
      <c r="BY663" s="435">
        <f t="shared" si="20"/>
        <v>1</v>
      </c>
      <c r="BZ663" s="435">
        <v>1</v>
      </c>
      <c r="CA663" s="436">
        <f t="shared" si="21"/>
        <v>0</v>
      </c>
    </row>
    <row r="664" spans="1:79" s="268" customFormat="1" ht="31.5">
      <c r="A664" s="269">
        <v>651</v>
      </c>
      <c r="B664" s="269" t="s">
        <v>862</v>
      </c>
      <c r="C664" s="269" t="s">
        <v>95</v>
      </c>
      <c r="D664" s="271" t="s">
        <v>863</v>
      </c>
      <c r="E664" s="272">
        <v>41058</v>
      </c>
      <c r="F664" s="238"/>
      <c r="G664" s="238"/>
      <c r="H664" s="272">
        <v>40909</v>
      </c>
      <c r="I664" s="272">
        <v>50405</v>
      </c>
      <c r="J664" s="269"/>
      <c r="K664" s="269" t="s">
        <v>2462</v>
      </c>
      <c r="L664" s="273"/>
      <c r="M664" s="238">
        <v>1.0849</v>
      </c>
      <c r="N664" s="269" t="s">
        <v>2463</v>
      </c>
      <c r="O664" s="269" t="s">
        <v>82</v>
      </c>
      <c r="P664" s="269" t="s">
        <v>1795</v>
      </c>
      <c r="Q664" s="269"/>
      <c r="R664" s="294">
        <v>1010301377</v>
      </c>
      <c r="S664" s="238">
        <v>695</v>
      </c>
      <c r="T664" s="269" t="s">
        <v>131</v>
      </c>
      <c r="U664" s="269">
        <v>361</v>
      </c>
      <c r="V664" s="275">
        <v>361</v>
      </c>
      <c r="W664" s="269">
        <v>0</v>
      </c>
      <c r="X664" s="276">
        <v>26359</v>
      </c>
      <c r="Y664" s="293"/>
      <c r="Z664" s="277">
        <v>40253.56</v>
      </c>
      <c r="AA664" s="277"/>
      <c r="AB664" s="278">
        <v>40253.56</v>
      </c>
      <c r="AC664" s="278">
        <v>40253.56</v>
      </c>
      <c r="AD664" s="278">
        <v>0</v>
      </c>
      <c r="AE664" s="278">
        <v>0</v>
      </c>
      <c r="AF664" s="278">
        <v>111.50570637119112</v>
      </c>
      <c r="AG664" s="278">
        <v>111.50570637119112</v>
      </c>
      <c r="AH664" s="278">
        <v>0</v>
      </c>
      <c r="AI664" s="279">
        <v>111.50570637119112</v>
      </c>
      <c r="AJ664" s="277"/>
      <c r="AK664" s="280" t="e">
        <v>#REF!</v>
      </c>
      <c r="AL664" s="280" t="e">
        <v>#REF!</v>
      </c>
      <c r="AM664" s="281">
        <v>0</v>
      </c>
      <c r="AN664" s="281">
        <v>0</v>
      </c>
      <c r="AO664" s="281">
        <v>0</v>
      </c>
      <c r="AP664" s="282">
        <v>0</v>
      </c>
      <c r="AQ664" s="282">
        <v>0</v>
      </c>
      <c r="AR664" s="282">
        <v>0</v>
      </c>
      <c r="AS664" s="282">
        <v>0</v>
      </c>
      <c r="AT664" s="282">
        <v>0</v>
      </c>
      <c r="AU664" s="282">
        <v>0</v>
      </c>
      <c r="AV664" s="282">
        <v>0</v>
      </c>
      <c r="AW664" s="282">
        <v>0</v>
      </c>
      <c r="AX664" s="282">
        <v>0</v>
      </c>
      <c r="AY664" s="282">
        <v>0</v>
      </c>
      <c r="AZ664" s="282">
        <v>0</v>
      </c>
      <c r="BA664" s="282">
        <v>0</v>
      </c>
      <c r="BB664" s="281">
        <v>0</v>
      </c>
      <c r="BC664" s="281">
        <v>0</v>
      </c>
      <c r="BD664" s="283"/>
      <c r="BE664" s="284">
        <v>0.02</v>
      </c>
      <c r="BF664" s="280">
        <v>0</v>
      </c>
      <c r="BG664" s="285"/>
      <c r="BH664" s="286"/>
      <c r="BI664" s="285"/>
      <c r="BJ664" s="280">
        <v>0</v>
      </c>
      <c r="BK664" s="280">
        <v>0</v>
      </c>
      <c r="BL664" s="283"/>
      <c r="BM664" s="287">
        <v>0</v>
      </c>
      <c r="BN664" s="280">
        <v>0</v>
      </c>
      <c r="BO664" s="280">
        <v>0</v>
      </c>
      <c r="BP664" s="280" t="e">
        <v>#REF!</v>
      </c>
      <c r="BQ664" s="288" t="e">
        <v>#REF!</v>
      </c>
      <c r="BR664" s="289"/>
      <c r="BS664" s="290" t="e">
        <v>#REF!</v>
      </c>
      <c r="BU664" s="291">
        <v>0</v>
      </c>
      <c r="BV664" s="291">
        <v>0</v>
      </c>
      <c r="BW664" s="292">
        <v>0</v>
      </c>
      <c r="BX664" s="238" t="s">
        <v>857</v>
      </c>
      <c r="BY664" s="435">
        <f t="shared" si="20"/>
        <v>1</v>
      </c>
      <c r="BZ664" s="435">
        <v>1</v>
      </c>
      <c r="CA664" s="436">
        <f t="shared" si="21"/>
        <v>0</v>
      </c>
    </row>
    <row r="665" spans="1:79" s="268" customFormat="1" ht="47.25">
      <c r="A665" s="269">
        <v>652</v>
      </c>
      <c r="B665" s="269" t="s">
        <v>862</v>
      </c>
      <c r="C665" s="269" t="s">
        <v>95</v>
      </c>
      <c r="D665" s="271" t="s">
        <v>863</v>
      </c>
      <c r="E665" s="272">
        <v>41058</v>
      </c>
      <c r="F665" s="238"/>
      <c r="G665" s="238"/>
      <c r="H665" s="272">
        <v>40909</v>
      </c>
      <c r="I665" s="272">
        <v>50405</v>
      </c>
      <c r="J665" s="269"/>
      <c r="K665" s="269" t="s">
        <v>2464</v>
      </c>
      <c r="L665" s="273"/>
      <c r="M665" s="238">
        <v>0.3</v>
      </c>
      <c r="N665" s="269" t="s">
        <v>2465</v>
      </c>
      <c r="O665" s="269" t="s">
        <v>82</v>
      </c>
      <c r="P665" s="269" t="s">
        <v>2466</v>
      </c>
      <c r="Q665" s="269"/>
      <c r="R665" s="294">
        <v>1010301378</v>
      </c>
      <c r="S665" s="238">
        <v>696</v>
      </c>
      <c r="T665" s="269" t="s">
        <v>87</v>
      </c>
      <c r="U665" s="269">
        <v>240</v>
      </c>
      <c r="V665" s="275">
        <v>240</v>
      </c>
      <c r="W665" s="269">
        <v>0</v>
      </c>
      <c r="X665" s="276">
        <v>32112</v>
      </c>
      <c r="Y665" s="293"/>
      <c r="Z665" s="277">
        <v>65741.89</v>
      </c>
      <c r="AA665" s="277"/>
      <c r="AB665" s="278">
        <v>65741.89</v>
      </c>
      <c r="AC665" s="278">
        <v>65741.89</v>
      </c>
      <c r="AD665" s="278">
        <v>0</v>
      </c>
      <c r="AE665" s="278">
        <v>0</v>
      </c>
      <c r="AF665" s="278">
        <v>273.92454166666664</v>
      </c>
      <c r="AG665" s="278">
        <v>273.92454166666664</v>
      </c>
      <c r="AH665" s="278">
        <v>0</v>
      </c>
      <c r="AI665" s="279">
        <v>273.92454166666664</v>
      </c>
      <c r="AJ665" s="277"/>
      <c r="AK665" s="280" t="e">
        <v>#REF!</v>
      </c>
      <c r="AL665" s="280" t="e">
        <v>#REF!</v>
      </c>
      <c r="AM665" s="281">
        <v>0</v>
      </c>
      <c r="AN665" s="281">
        <v>0</v>
      </c>
      <c r="AO665" s="281">
        <v>0</v>
      </c>
      <c r="AP665" s="282">
        <v>0</v>
      </c>
      <c r="AQ665" s="282">
        <v>0</v>
      </c>
      <c r="AR665" s="282">
        <v>0</v>
      </c>
      <c r="AS665" s="282">
        <v>0</v>
      </c>
      <c r="AT665" s="282">
        <v>0</v>
      </c>
      <c r="AU665" s="282">
        <v>0</v>
      </c>
      <c r="AV665" s="282">
        <v>0</v>
      </c>
      <c r="AW665" s="282">
        <v>0</v>
      </c>
      <c r="AX665" s="282">
        <v>0</v>
      </c>
      <c r="AY665" s="282">
        <v>0</v>
      </c>
      <c r="AZ665" s="282">
        <v>0</v>
      </c>
      <c r="BA665" s="282">
        <v>0</v>
      </c>
      <c r="BB665" s="281">
        <v>0</v>
      </c>
      <c r="BC665" s="281">
        <v>0</v>
      </c>
      <c r="BD665" s="283"/>
      <c r="BE665" s="284">
        <v>0.02</v>
      </c>
      <c r="BF665" s="280">
        <v>0</v>
      </c>
      <c r="BG665" s="285"/>
      <c r="BH665" s="286"/>
      <c r="BI665" s="285"/>
      <c r="BJ665" s="280">
        <v>0</v>
      </c>
      <c r="BK665" s="280">
        <v>0</v>
      </c>
      <c r="BL665" s="283"/>
      <c r="BM665" s="287">
        <v>0</v>
      </c>
      <c r="BN665" s="280">
        <v>0</v>
      </c>
      <c r="BO665" s="280">
        <v>0</v>
      </c>
      <c r="BP665" s="280" t="e">
        <v>#REF!</v>
      </c>
      <c r="BQ665" s="288" t="e">
        <v>#REF!</v>
      </c>
      <c r="BR665" s="289"/>
      <c r="BS665" s="290" t="e">
        <v>#REF!</v>
      </c>
      <c r="BU665" s="291"/>
      <c r="BV665" s="291">
        <v>0</v>
      </c>
      <c r="BW665" s="292">
        <v>0</v>
      </c>
      <c r="BX665" s="238" t="s">
        <v>857</v>
      </c>
      <c r="BY665" s="435">
        <f t="shared" si="20"/>
        <v>1</v>
      </c>
      <c r="BZ665" s="435">
        <v>1</v>
      </c>
      <c r="CA665" s="436">
        <f t="shared" si="21"/>
        <v>0</v>
      </c>
    </row>
    <row r="666" spans="1:79" s="268" customFormat="1" ht="47.25">
      <c r="A666" s="269">
        <v>653</v>
      </c>
      <c r="B666" s="269" t="s">
        <v>862</v>
      </c>
      <c r="C666" s="269" t="s">
        <v>95</v>
      </c>
      <c r="D666" s="271" t="s">
        <v>863</v>
      </c>
      <c r="E666" s="272">
        <v>41058</v>
      </c>
      <c r="F666" s="238"/>
      <c r="G666" s="238"/>
      <c r="H666" s="272">
        <v>40909</v>
      </c>
      <c r="I666" s="272">
        <v>50405</v>
      </c>
      <c r="J666" s="269"/>
      <c r="K666" s="269" t="s">
        <v>2467</v>
      </c>
      <c r="L666" s="273"/>
      <c r="M666" s="238">
        <v>11.332000000000001</v>
      </c>
      <c r="N666" s="269" t="s">
        <v>1907</v>
      </c>
      <c r="O666" s="269" t="s">
        <v>82</v>
      </c>
      <c r="P666" s="269" t="s">
        <v>1908</v>
      </c>
      <c r="Q666" s="269"/>
      <c r="R666" s="294">
        <v>1010301379</v>
      </c>
      <c r="S666" s="238">
        <v>697</v>
      </c>
      <c r="T666" s="269" t="s">
        <v>266</v>
      </c>
      <c r="U666" s="269">
        <v>300</v>
      </c>
      <c r="V666" s="275">
        <v>300</v>
      </c>
      <c r="W666" s="269">
        <v>0</v>
      </c>
      <c r="X666" s="276">
        <v>32112</v>
      </c>
      <c r="Y666" s="293"/>
      <c r="Z666" s="277">
        <v>22099.3</v>
      </c>
      <c r="AA666" s="277"/>
      <c r="AB666" s="278">
        <v>22099.3</v>
      </c>
      <c r="AC666" s="278">
        <v>22099.3</v>
      </c>
      <c r="AD666" s="278">
        <v>0</v>
      </c>
      <c r="AE666" s="278">
        <v>0</v>
      </c>
      <c r="AF666" s="278">
        <v>73.664333333333332</v>
      </c>
      <c r="AG666" s="278">
        <v>73.664333333333332</v>
      </c>
      <c r="AH666" s="278">
        <v>0</v>
      </c>
      <c r="AI666" s="279">
        <v>73.664333333333332</v>
      </c>
      <c r="AJ666" s="277"/>
      <c r="AK666" s="280" t="e">
        <v>#REF!</v>
      </c>
      <c r="AL666" s="280" t="e">
        <v>#REF!</v>
      </c>
      <c r="AM666" s="281">
        <v>0</v>
      </c>
      <c r="AN666" s="281">
        <v>0</v>
      </c>
      <c r="AO666" s="281">
        <v>0</v>
      </c>
      <c r="AP666" s="282">
        <v>0</v>
      </c>
      <c r="AQ666" s="282">
        <v>0</v>
      </c>
      <c r="AR666" s="282">
        <v>0</v>
      </c>
      <c r="AS666" s="282">
        <v>0</v>
      </c>
      <c r="AT666" s="282">
        <v>0</v>
      </c>
      <c r="AU666" s="282">
        <v>0</v>
      </c>
      <c r="AV666" s="282">
        <v>0</v>
      </c>
      <c r="AW666" s="282">
        <v>0</v>
      </c>
      <c r="AX666" s="282">
        <v>0</v>
      </c>
      <c r="AY666" s="282">
        <v>0</v>
      </c>
      <c r="AZ666" s="282">
        <v>0</v>
      </c>
      <c r="BA666" s="282">
        <v>0</v>
      </c>
      <c r="BB666" s="281">
        <v>0</v>
      </c>
      <c r="BC666" s="281">
        <v>0</v>
      </c>
      <c r="BD666" s="283"/>
      <c r="BE666" s="284">
        <v>0.02</v>
      </c>
      <c r="BF666" s="280">
        <v>0</v>
      </c>
      <c r="BG666" s="285"/>
      <c r="BH666" s="286"/>
      <c r="BI666" s="285"/>
      <c r="BJ666" s="280">
        <v>0</v>
      </c>
      <c r="BK666" s="280">
        <v>0</v>
      </c>
      <c r="BL666" s="283"/>
      <c r="BM666" s="287">
        <v>0</v>
      </c>
      <c r="BN666" s="280">
        <v>0</v>
      </c>
      <c r="BO666" s="280">
        <v>0</v>
      </c>
      <c r="BP666" s="280" t="e">
        <v>#REF!</v>
      </c>
      <c r="BQ666" s="288" t="e">
        <v>#REF!</v>
      </c>
      <c r="BR666" s="289"/>
      <c r="BS666" s="290" t="e">
        <v>#REF!</v>
      </c>
      <c r="BU666" s="291"/>
      <c r="BV666" s="291">
        <v>0</v>
      </c>
      <c r="BW666" s="292">
        <v>0</v>
      </c>
      <c r="BX666" s="238" t="s">
        <v>857</v>
      </c>
      <c r="BY666" s="435">
        <f t="shared" si="20"/>
        <v>1</v>
      </c>
      <c r="BZ666" s="435">
        <v>1</v>
      </c>
      <c r="CA666" s="436">
        <f t="shared" si="21"/>
        <v>0</v>
      </c>
    </row>
    <row r="667" spans="1:79" s="268" customFormat="1" ht="47.25">
      <c r="A667" s="269">
        <v>654</v>
      </c>
      <c r="B667" s="269" t="s">
        <v>862</v>
      </c>
      <c r="C667" s="269" t="s">
        <v>95</v>
      </c>
      <c r="D667" s="271" t="s">
        <v>863</v>
      </c>
      <c r="E667" s="272">
        <v>41058</v>
      </c>
      <c r="F667" s="238"/>
      <c r="G667" s="238"/>
      <c r="H667" s="272">
        <v>40909</v>
      </c>
      <c r="I667" s="272">
        <v>50405</v>
      </c>
      <c r="J667" s="269"/>
      <c r="K667" s="269" t="s">
        <v>2467</v>
      </c>
      <c r="L667" s="273"/>
      <c r="M667" s="238">
        <v>0.01</v>
      </c>
      <c r="N667" s="269" t="s">
        <v>2468</v>
      </c>
      <c r="O667" s="269" t="s">
        <v>82</v>
      </c>
      <c r="P667" s="269" t="s">
        <v>2469</v>
      </c>
      <c r="Q667" s="269"/>
      <c r="R667" s="294">
        <v>1010301380</v>
      </c>
      <c r="S667" s="238">
        <v>698</v>
      </c>
      <c r="T667" s="269" t="s">
        <v>266</v>
      </c>
      <c r="U667" s="269">
        <v>300</v>
      </c>
      <c r="V667" s="275">
        <v>300</v>
      </c>
      <c r="W667" s="269">
        <v>0</v>
      </c>
      <c r="X667" s="276">
        <v>26420</v>
      </c>
      <c r="Y667" s="293"/>
      <c r="Z667" s="277">
        <v>365896.14</v>
      </c>
      <c r="AA667" s="277"/>
      <c r="AB667" s="278">
        <v>365896.14</v>
      </c>
      <c r="AC667" s="278">
        <v>365896.14</v>
      </c>
      <c r="AD667" s="278">
        <v>0</v>
      </c>
      <c r="AE667" s="278">
        <v>0</v>
      </c>
      <c r="AF667" s="278">
        <v>1219.6538</v>
      </c>
      <c r="AG667" s="278">
        <v>1219.6538</v>
      </c>
      <c r="AH667" s="278">
        <v>0</v>
      </c>
      <c r="AI667" s="279">
        <v>1219.6538</v>
      </c>
      <c r="AJ667" s="277"/>
      <c r="AK667" s="280" t="e">
        <v>#REF!</v>
      </c>
      <c r="AL667" s="280" t="e">
        <v>#REF!</v>
      </c>
      <c r="AM667" s="281">
        <v>0</v>
      </c>
      <c r="AN667" s="281">
        <v>0</v>
      </c>
      <c r="AO667" s="281">
        <v>0</v>
      </c>
      <c r="AP667" s="282">
        <v>0</v>
      </c>
      <c r="AQ667" s="282">
        <v>0</v>
      </c>
      <c r="AR667" s="282">
        <v>0</v>
      </c>
      <c r="AS667" s="282">
        <v>0</v>
      </c>
      <c r="AT667" s="282">
        <v>0</v>
      </c>
      <c r="AU667" s="282">
        <v>0</v>
      </c>
      <c r="AV667" s="282">
        <v>0</v>
      </c>
      <c r="AW667" s="282">
        <v>0</v>
      </c>
      <c r="AX667" s="282">
        <v>0</v>
      </c>
      <c r="AY667" s="282">
        <v>0</v>
      </c>
      <c r="AZ667" s="282">
        <v>0</v>
      </c>
      <c r="BA667" s="282">
        <v>0</v>
      </c>
      <c r="BB667" s="281">
        <v>0</v>
      </c>
      <c r="BC667" s="281">
        <v>0</v>
      </c>
      <c r="BD667" s="283"/>
      <c r="BE667" s="284">
        <v>0.02</v>
      </c>
      <c r="BF667" s="280">
        <v>0</v>
      </c>
      <c r="BG667" s="285"/>
      <c r="BH667" s="286"/>
      <c r="BI667" s="285"/>
      <c r="BJ667" s="280">
        <v>0</v>
      </c>
      <c r="BK667" s="280">
        <v>0</v>
      </c>
      <c r="BL667" s="283"/>
      <c r="BM667" s="287">
        <v>0</v>
      </c>
      <c r="BN667" s="280">
        <v>0</v>
      </c>
      <c r="BO667" s="280">
        <v>0</v>
      </c>
      <c r="BP667" s="280" t="e">
        <v>#REF!</v>
      </c>
      <c r="BQ667" s="288" t="e">
        <v>#REF!</v>
      </c>
      <c r="BR667" s="289"/>
      <c r="BS667" s="290" t="e">
        <v>#REF!</v>
      </c>
      <c r="BU667" s="291"/>
      <c r="BV667" s="291">
        <v>0</v>
      </c>
      <c r="BW667" s="292">
        <v>0</v>
      </c>
      <c r="BX667" s="238" t="s">
        <v>857</v>
      </c>
      <c r="BY667" s="435">
        <f t="shared" si="20"/>
        <v>1</v>
      </c>
      <c r="BZ667" s="435">
        <v>1</v>
      </c>
      <c r="CA667" s="436">
        <f t="shared" si="21"/>
        <v>0</v>
      </c>
    </row>
    <row r="668" spans="1:79" s="268" customFormat="1" ht="47.25">
      <c r="A668" s="269">
        <v>655</v>
      </c>
      <c r="B668" s="269" t="s">
        <v>862</v>
      </c>
      <c r="C668" s="269" t="s">
        <v>95</v>
      </c>
      <c r="D668" s="271" t="s">
        <v>863</v>
      </c>
      <c r="E668" s="272">
        <v>41058</v>
      </c>
      <c r="F668" s="238"/>
      <c r="G668" s="238"/>
      <c r="H668" s="272">
        <v>40909</v>
      </c>
      <c r="I668" s="272">
        <v>50405</v>
      </c>
      <c r="J668" s="269"/>
      <c r="K668" s="269" t="s">
        <v>2470</v>
      </c>
      <c r="L668" s="273"/>
      <c r="M668" s="238">
        <v>2.7E-2</v>
      </c>
      <c r="N668" s="269" t="s">
        <v>2471</v>
      </c>
      <c r="O668" s="269" t="s">
        <v>82</v>
      </c>
      <c r="P668" s="269" t="s">
        <v>2472</v>
      </c>
      <c r="Q668" s="269"/>
      <c r="R668" s="294">
        <v>1010301381</v>
      </c>
      <c r="S668" s="238">
        <v>699</v>
      </c>
      <c r="T668" s="269" t="s">
        <v>266</v>
      </c>
      <c r="U668" s="269">
        <v>240</v>
      </c>
      <c r="V668" s="275">
        <v>240</v>
      </c>
      <c r="W668" s="269">
        <v>0</v>
      </c>
      <c r="X668" s="276">
        <v>34486</v>
      </c>
      <c r="Y668" s="293"/>
      <c r="Z668" s="277">
        <v>759</v>
      </c>
      <c r="AA668" s="277"/>
      <c r="AB668" s="278">
        <v>759</v>
      </c>
      <c r="AC668" s="278">
        <v>759</v>
      </c>
      <c r="AD668" s="278">
        <v>0</v>
      </c>
      <c r="AE668" s="278">
        <v>0</v>
      </c>
      <c r="AF668" s="278">
        <v>3.1625000000000001</v>
      </c>
      <c r="AG668" s="278">
        <v>3.1625000000000001</v>
      </c>
      <c r="AH668" s="278">
        <v>0</v>
      </c>
      <c r="AI668" s="279">
        <v>3.1625000000000001</v>
      </c>
      <c r="AJ668" s="277"/>
      <c r="AK668" s="280" t="e">
        <v>#REF!</v>
      </c>
      <c r="AL668" s="280" t="e">
        <v>#REF!</v>
      </c>
      <c r="AM668" s="281">
        <v>0</v>
      </c>
      <c r="AN668" s="281">
        <v>0</v>
      </c>
      <c r="AO668" s="281">
        <v>0</v>
      </c>
      <c r="AP668" s="282">
        <v>0</v>
      </c>
      <c r="AQ668" s="282">
        <v>0</v>
      </c>
      <c r="AR668" s="282">
        <v>0</v>
      </c>
      <c r="AS668" s="282">
        <v>0</v>
      </c>
      <c r="AT668" s="282">
        <v>0</v>
      </c>
      <c r="AU668" s="282">
        <v>0</v>
      </c>
      <c r="AV668" s="282">
        <v>0</v>
      </c>
      <c r="AW668" s="282">
        <v>0</v>
      </c>
      <c r="AX668" s="282">
        <v>0</v>
      </c>
      <c r="AY668" s="282">
        <v>0</v>
      </c>
      <c r="AZ668" s="282">
        <v>0</v>
      </c>
      <c r="BA668" s="282">
        <v>0</v>
      </c>
      <c r="BB668" s="281">
        <v>0</v>
      </c>
      <c r="BC668" s="281">
        <v>0</v>
      </c>
      <c r="BD668" s="283"/>
      <c r="BE668" s="284">
        <v>0.02</v>
      </c>
      <c r="BF668" s="280">
        <v>0</v>
      </c>
      <c r="BG668" s="285"/>
      <c r="BH668" s="286"/>
      <c r="BI668" s="285"/>
      <c r="BJ668" s="280">
        <v>0</v>
      </c>
      <c r="BK668" s="280">
        <v>0</v>
      </c>
      <c r="BL668" s="283"/>
      <c r="BM668" s="287">
        <v>0</v>
      </c>
      <c r="BN668" s="280">
        <v>0</v>
      </c>
      <c r="BO668" s="280">
        <v>0</v>
      </c>
      <c r="BP668" s="280" t="e">
        <v>#REF!</v>
      </c>
      <c r="BQ668" s="288" t="e">
        <v>#REF!</v>
      </c>
      <c r="BR668" s="289"/>
      <c r="BS668" s="290" t="e">
        <v>#REF!</v>
      </c>
      <c r="BU668" s="291"/>
      <c r="BV668" s="291">
        <v>0</v>
      </c>
      <c r="BW668" s="292">
        <v>0</v>
      </c>
      <c r="BX668" s="238" t="s">
        <v>857</v>
      </c>
      <c r="BY668" s="435">
        <f t="shared" si="20"/>
        <v>1</v>
      </c>
      <c r="BZ668" s="435">
        <v>1</v>
      </c>
      <c r="CA668" s="436">
        <f t="shared" si="21"/>
        <v>0</v>
      </c>
    </row>
    <row r="669" spans="1:79" s="268" customFormat="1" ht="47.25">
      <c r="A669" s="269">
        <v>656</v>
      </c>
      <c r="B669" s="269" t="s">
        <v>862</v>
      </c>
      <c r="C669" s="269" t="s">
        <v>95</v>
      </c>
      <c r="D669" s="271" t="s">
        <v>863</v>
      </c>
      <c r="E669" s="272">
        <v>41058</v>
      </c>
      <c r="F669" s="238"/>
      <c r="G669" s="238"/>
      <c r="H669" s="272">
        <v>40909</v>
      </c>
      <c r="I669" s="272">
        <v>50405</v>
      </c>
      <c r="J669" s="269"/>
      <c r="K669" s="269" t="s">
        <v>2473</v>
      </c>
      <c r="L669" s="273"/>
      <c r="M669" s="238">
        <v>0.94699999999999995</v>
      </c>
      <c r="N669" s="269" t="s">
        <v>2474</v>
      </c>
      <c r="O669" s="269" t="s">
        <v>82</v>
      </c>
      <c r="P669" s="269" t="s">
        <v>2475</v>
      </c>
      <c r="Q669" s="269"/>
      <c r="R669" s="294">
        <v>1010301382</v>
      </c>
      <c r="S669" s="238">
        <v>700</v>
      </c>
      <c r="T669" s="269" t="s">
        <v>266</v>
      </c>
      <c r="U669" s="269">
        <v>300</v>
      </c>
      <c r="V669" s="275">
        <v>300</v>
      </c>
      <c r="W669" s="269">
        <v>0</v>
      </c>
      <c r="X669" s="276">
        <v>32112</v>
      </c>
      <c r="Y669" s="293"/>
      <c r="Z669" s="277">
        <v>45570.99</v>
      </c>
      <c r="AA669" s="277"/>
      <c r="AB669" s="278">
        <v>45570.99</v>
      </c>
      <c r="AC669" s="278">
        <v>45570.99</v>
      </c>
      <c r="AD669" s="278">
        <v>0</v>
      </c>
      <c r="AE669" s="278">
        <v>0</v>
      </c>
      <c r="AF669" s="278">
        <v>151.9033</v>
      </c>
      <c r="AG669" s="278">
        <v>151.9033</v>
      </c>
      <c r="AH669" s="278">
        <v>0</v>
      </c>
      <c r="AI669" s="279">
        <v>151.9033</v>
      </c>
      <c r="AJ669" s="277"/>
      <c r="AK669" s="280" t="e">
        <v>#REF!</v>
      </c>
      <c r="AL669" s="280" t="e">
        <v>#REF!</v>
      </c>
      <c r="AM669" s="281">
        <v>0</v>
      </c>
      <c r="AN669" s="281">
        <v>0</v>
      </c>
      <c r="AO669" s="281">
        <v>0</v>
      </c>
      <c r="AP669" s="282">
        <v>0</v>
      </c>
      <c r="AQ669" s="282">
        <v>0</v>
      </c>
      <c r="AR669" s="282">
        <v>0</v>
      </c>
      <c r="AS669" s="282">
        <v>0</v>
      </c>
      <c r="AT669" s="282">
        <v>0</v>
      </c>
      <c r="AU669" s="282">
        <v>0</v>
      </c>
      <c r="AV669" s="282">
        <v>0</v>
      </c>
      <c r="AW669" s="282">
        <v>0</v>
      </c>
      <c r="AX669" s="282">
        <v>0</v>
      </c>
      <c r="AY669" s="282">
        <v>0</v>
      </c>
      <c r="AZ669" s="282">
        <v>0</v>
      </c>
      <c r="BA669" s="282">
        <v>0</v>
      </c>
      <c r="BB669" s="281">
        <v>0</v>
      </c>
      <c r="BC669" s="281">
        <v>0</v>
      </c>
      <c r="BD669" s="283"/>
      <c r="BE669" s="284">
        <v>0.02</v>
      </c>
      <c r="BF669" s="280">
        <v>0</v>
      </c>
      <c r="BG669" s="285"/>
      <c r="BH669" s="286"/>
      <c r="BI669" s="285"/>
      <c r="BJ669" s="280">
        <v>0</v>
      </c>
      <c r="BK669" s="280">
        <v>0</v>
      </c>
      <c r="BL669" s="283"/>
      <c r="BM669" s="287">
        <v>0</v>
      </c>
      <c r="BN669" s="280">
        <v>0</v>
      </c>
      <c r="BO669" s="280">
        <v>0</v>
      </c>
      <c r="BP669" s="280" t="e">
        <v>#REF!</v>
      </c>
      <c r="BQ669" s="288" t="e">
        <v>#REF!</v>
      </c>
      <c r="BR669" s="289"/>
      <c r="BS669" s="290" t="e">
        <v>#REF!</v>
      </c>
      <c r="BU669" s="291"/>
      <c r="BV669" s="291">
        <v>0</v>
      </c>
      <c r="BW669" s="292">
        <v>0</v>
      </c>
      <c r="BX669" s="238" t="s">
        <v>857</v>
      </c>
      <c r="BY669" s="435">
        <f t="shared" si="20"/>
        <v>1</v>
      </c>
      <c r="BZ669" s="435">
        <v>1</v>
      </c>
      <c r="CA669" s="436">
        <f t="shared" si="21"/>
        <v>0</v>
      </c>
    </row>
    <row r="670" spans="1:79" s="268" customFormat="1" ht="47.25">
      <c r="A670" s="269">
        <v>657</v>
      </c>
      <c r="B670" s="269" t="s">
        <v>862</v>
      </c>
      <c r="C670" s="269" t="s">
        <v>95</v>
      </c>
      <c r="D670" s="271" t="s">
        <v>863</v>
      </c>
      <c r="E670" s="272">
        <v>41058</v>
      </c>
      <c r="F670" s="238"/>
      <c r="G670" s="238"/>
      <c r="H670" s="272">
        <v>40909</v>
      </c>
      <c r="I670" s="272">
        <v>50405</v>
      </c>
      <c r="J670" s="269"/>
      <c r="K670" s="269" t="s">
        <v>2476</v>
      </c>
      <c r="L670" s="273"/>
      <c r="M670" s="238">
        <v>0.34</v>
      </c>
      <c r="N670" s="269" t="s">
        <v>2477</v>
      </c>
      <c r="O670" s="269" t="s">
        <v>82</v>
      </c>
      <c r="P670" s="269" t="s">
        <v>1765</v>
      </c>
      <c r="Q670" s="269"/>
      <c r="R670" s="294">
        <v>1010301383</v>
      </c>
      <c r="S670" s="238">
        <v>701</v>
      </c>
      <c r="T670" s="269" t="s">
        <v>266</v>
      </c>
      <c r="U670" s="269">
        <v>300</v>
      </c>
      <c r="V670" s="275">
        <v>300</v>
      </c>
      <c r="W670" s="269">
        <v>0</v>
      </c>
      <c r="X670" s="276">
        <v>29952</v>
      </c>
      <c r="Y670" s="293"/>
      <c r="Z670" s="277">
        <v>84028.54</v>
      </c>
      <c r="AA670" s="277"/>
      <c r="AB670" s="278">
        <v>84028.54</v>
      </c>
      <c r="AC670" s="278">
        <v>84028.54</v>
      </c>
      <c r="AD670" s="278">
        <v>0</v>
      </c>
      <c r="AE670" s="278">
        <v>0</v>
      </c>
      <c r="AF670" s="278">
        <v>280.09513333333331</v>
      </c>
      <c r="AG670" s="278">
        <v>280.09513333333331</v>
      </c>
      <c r="AH670" s="278">
        <v>0</v>
      </c>
      <c r="AI670" s="279">
        <v>280.09513333333331</v>
      </c>
      <c r="AJ670" s="277"/>
      <c r="AK670" s="280" t="e">
        <v>#REF!</v>
      </c>
      <c r="AL670" s="280" t="e">
        <v>#REF!</v>
      </c>
      <c r="AM670" s="281">
        <v>0</v>
      </c>
      <c r="AN670" s="281">
        <v>0</v>
      </c>
      <c r="AO670" s="281">
        <v>0</v>
      </c>
      <c r="AP670" s="282">
        <v>0</v>
      </c>
      <c r="AQ670" s="282">
        <v>0</v>
      </c>
      <c r="AR670" s="282">
        <v>0</v>
      </c>
      <c r="AS670" s="282">
        <v>0</v>
      </c>
      <c r="AT670" s="282">
        <v>0</v>
      </c>
      <c r="AU670" s="282">
        <v>0</v>
      </c>
      <c r="AV670" s="282">
        <v>0</v>
      </c>
      <c r="AW670" s="282">
        <v>0</v>
      </c>
      <c r="AX670" s="282">
        <v>0</v>
      </c>
      <c r="AY670" s="282">
        <v>0</v>
      </c>
      <c r="AZ670" s="282">
        <v>0</v>
      </c>
      <c r="BA670" s="282">
        <v>0</v>
      </c>
      <c r="BB670" s="281">
        <v>0</v>
      </c>
      <c r="BC670" s="281">
        <v>0</v>
      </c>
      <c r="BD670" s="283"/>
      <c r="BE670" s="284">
        <v>0.02</v>
      </c>
      <c r="BF670" s="280">
        <v>0</v>
      </c>
      <c r="BG670" s="285"/>
      <c r="BH670" s="286"/>
      <c r="BI670" s="285"/>
      <c r="BJ670" s="280">
        <v>0</v>
      </c>
      <c r="BK670" s="280">
        <v>0</v>
      </c>
      <c r="BL670" s="283"/>
      <c r="BM670" s="287">
        <v>0</v>
      </c>
      <c r="BN670" s="280">
        <v>0</v>
      </c>
      <c r="BO670" s="280">
        <v>0</v>
      </c>
      <c r="BP670" s="280" t="e">
        <v>#REF!</v>
      </c>
      <c r="BQ670" s="288" t="e">
        <v>#REF!</v>
      </c>
      <c r="BR670" s="289"/>
      <c r="BS670" s="290" t="e">
        <v>#REF!</v>
      </c>
      <c r="BU670" s="291"/>
      <c r="BV670" s="291">
        <v>0</v>
      </c>
      <c r="BW670" s="292">
        <v>0</v>
      </c>
      <c r="BX670" s="238" t="s">
        <v>857</v>
      </c>
      <c r="BY670" s="435">
        <f t="shared" si="20"/>
        <v>1</v>
      </c>
      <c r="BZ670" s="435">
        <v>1</v>
      </c>
      <c r="CA670" s="436">
        <f t="shared" si="21"/>
        <v>0</v>
      </c>
    </row>
    <row r="671" spans="1:79" s="268" customFormat="1" ht="47.25">
      <c r="A671" s="269">
        <v>658</v>
      </c>
      <c r="B671" s="269" t="s">
        <v>862</v>
      </c>
      <c r="C671" s="269" t="s">
        <v>95</v>
      </c>
      <c r="D671" s="271" t="s">
        <v>863</v>
      </c>
      <c r="E671" s="272">
        <v>41058</v>
      </c>
      <c r="F671" s="238"/>
      <c r="G671" s="238"/>
      <c r="H671" s="272">
        <v>40909</v>
      </c>
      <c r="I671" s="272">
        <v>50405</v>
      </c>
      <c r="J671" s="269"/>
      <c r="K671" s="269" t="s">
        <v>2478</v>
      </c>
      <c r="L671" s="273"/>
      <c r="M671" s="238">
        <v>1.7955000000000001</v>
      </c>
      <c r="N671" s="269" t="s">
        <v>2271</v>
      </c>
      <c r="O671" s="269" t="s">
        <v>82</v>
      </c>
      <c r="P671" s="269" t="s">
        <v>2272</v>
      </c>
      <c r="Q671" s="269"/>
      <c r="R671" s="294">
        <v>1010301384</v>
      </c>
      <c r="S671" s="238">
        <v>702</v>
      </c>
      <c r="T671" s="269" t="s">
        <v>266</v>
      </c>
      <c r="U671" s="269">
        <v>300</v>
      </c>
      <c r="V671" s="275">
        <v>300</v>
      </c>
      <c r="W671" s="269">
        <v>0</v>
      </c>
      <c r="X671" s="276">
        <v>32112</v>
      </c>
      <c r="Y671" s="293"/>
      <c r="Z671" s="277">
        <v>98458.39</v>
      </c>
      <c r="AA671" s="277"/>
      <c r="AB671" s="278">
        <v>98458.39</v>
      </c>
      <c r="AC671" s="278">
        <v>98458.39</v>
      </c>
      <c r="AD671" s="278">
        <v>0</v>
      </c>
      <c r="AE671" s="278">
        <v>0</v>
      </c>
      <c r="AF671" s="278">
        <v>328.19463333333334</v>
      </c>
      <c r="AG671" s="278">
        <v>328.19463333333334</v>
      </c>
      <c r="AH671" s="278">
        <v>0</v>
      </c>
      <c r="AI671" s="279">
        <v>328.19463333333334</v>
      </c>
      <c r="AJ671" s="277"/>
      <c r="AK671" s="280" t="e">
        <v>#REF!</v>
      </c>
      <c r="AL671" s="280" t="e">
        <v>#REF!</v>
      </c>
      <c r="AM671" s="281">
        <v>0</v>
      </c>
      <c r="AN671" s="281">
        <v>0</v>
      </c>
      <c r="AO671" s="281">
        <v>0</v>
      </c>
      <c r="AP671" s="282">
        <v>0</v>
      </c>
      <c r="AQ671" s="282">
        <v>0</v>
      </c>
      <c r="AR671" s="282">
        <v>0</v>
      </c>
      <c r="AS671" s="282">
        <v>0</v>
      </c>
      <c r="AT671" s="282">
        <v>0</v>
      </c>
      <c r="AU671" s="282">
        <v>0</v>
      </c>
      <c r="AV671" s="282">
        <v>0</v>
      </c>
      <c r="AW671" s="282">
        <v>0</v>
      </c>
      <c r="AX671" s="282">
        <v>0</v>
      </c>
      <c r="AY671" s="282">
        <v>0</v>
      </c>
      <c r="AZ671" s="282">
        <v>0</v>
      </c>
      <c r="BA671" s="282">
        <v>0</v>
      </c>
      <c r="BB671" s="281">
        <v>0</v>
      </c>
      <c r="BC671" s="281">
        <v>0</v>
      </c>
      <c r="BD671" s="283"/>
      <c r="BE671" s="284">
        <v>0.02</v>
      </c>
      <c r="BF671" s="280">
        <v>0</v>
      </c>
      <c r="BG671" s="285"/>
      <c r="BH671" s="286"/>
      <c r="BI671" s="285"/>
      <c r="BJ671" s="280">
        <v>0</v>
      </c>
      <c r="BK671" s="280">
        <v>0</v>
      </c>
      <c r="BL671" s="283"/>
      <c r="BM671" s="287">
        <v>0</v>
      </c>
      <c r="BN671" s="280">
        <v>0</v>
      </c>
      <c r="BO671" s="280">
        <v>0</v>
      </c>
      <c r="BP671" s="280" t="e">
        <v>#REF!</v>
      </c>
      <c r="BQ671" s="288" t="e">
        <v>#REF!</v>
      </c>
      <c r="BR671" s="289"/>
      <c r="BS671" s="290" t="e">
        <v>#REF!</v>
      </c>
      <c r="BU671" s="291"/>
      <c r="BV671" s="291">
        <v>0</v>
      </c>
      <c r="BW671" s="292">
        <v>0</v>
      </c>
      <c r="BX671" s="238" t="s">
        <v>857</v>
      </c>
      <c r="BY671" s="435">
        <f t="shared" si="20"/>
        <v>1</v>
      </c>
      <c r="BZ671" s="435">
        <v>1</v>
      </c>
      <c r="CA671" s="436">
        <f t="shared" si="21"/>
        <v>0</v>
      </c>
    </row>
    <row r="672" spans="1:79" s="268" customFormat="1" ht="47.25">
      <c r="A672" s="269">
        <v>659</v>
      </c>
      <c r="B672" s="269" t="s">
        <v>862</v>
      </c>
      <c r="C672" s="269" t="s">
        <v>95</v>
      </c>
      <c r="D672" s="271" t="s">
        <v>863</v>
      </c>
      <c r="E672" s="272">
        <v>41058</v>
      </c>
      <c r="F672" s="238"/>
      <c r="G672" s="238"/>
      <c r="H672" s="272">
        <v>40909</v>
      </c>
      <c r="I672" s="272">
        <v>50405</v>
      </c>
      <c r="J672" s="269"/>
      <c r="K672" s="269" t="s">
        <v>2479</v>
      </c>
      <c r="L672" s="273"/>
      <c r="M672" s="238">
        <v>0.93940000000000001</v>
      </c>
      <c r="N672" s="269" t="s">
        <v>2480</v>
      </c>
      <c r="O672" s="269" t="s">
        <v>82</v>
      </c>
      <c r="P672" s="269" t="s">
        <v>2481</v>
      </c>
      <c r="Q672" s="269"/>
      <c r="R672" s="294">
        <v>1010301385</v>
      </c>
      <c r="S672" s="238">
        <v>703</v>
      </c>
      <c r="T672" s="269" t="s">
        <v>266</v>
      </c>
      <c r="U672" s="269">
        <v>300</v>
      </c>
      <c r="V672" s="275">
        <v>300</v>
      </c>
      <c r="W672" s="269">
        <v>0</v>
      </c>
      <c r="X672" s="276">
        <v>32112</v>
      </c>
      <c r="Y672" s="293"/>
      <c r="Z672" s="277">
        <v>14125.37</v>
      </c>
      <c r="AA672" s="277"/>
      <c r="AB672" s="278">
        <v>14125.37</v>
      </c>
      <c r="AC672" s="278">
        <v>14125.37</v>
      </c>
      <c r="AD672" s="278">
        <v>0</v>
      </c>
      <c r="AE672" s="278">
        <v>0</v>
      </c>
      <c r="AF672" s="278">
        <v>47.084566666666667</v>
      </c>
      <c r="AG672" s="278">
        <v>47.084566666666667</v>
      </c>
      <c r="AH672" s="278">
        <v>0</v>
      </c>
      <c r="AI672" s="279">
        <v>47.084566666666667</v>
      </c>
      <c r="AJ672" s="277"/>
      <c r="AK672" s="280" t="e">
        <v>#REF!</v>
      </c>
      <c r="AL672" s="280" t="e">
        <v>#REF!</v>
      </c>
      <c r="AM672" s="281">
        <v>0</v>
      </c>
      <c r="AN672" s="281">
        <v>0</v>
      </c>
      <c r="AO672" s="281">
        <v>0</v>
      </c>
      <c r="AP672" s="282">
        <v>0</v>
      </c>
      <c r="AQ672" s="282">
        <v>0</v>
      </c>
      <c r="AR672" s="282">
        <v>0</v>
      </c>
      <c r="AS672" s="282">
        <v>0</v>
      </c>
      <c r="AT672" s="282">
        <v>0</v>
      </c>
      <c r="AU672" s="282">
        <v>0</v>
      </c>
      <c r="AV672" s="282">
        <v>0</v>
      </c>
      <c r="AW672" s="282">
        <v>0</v>
      </c>
      <c r="AX672" s="282">
        <v>0</v>
      </c>
      <c r="AY672" s="282">
        <v>0</v>
      </c>
      <c r="AZ672" s="282">
        <v>0</v>
      </c>
      <c r="BA672" s="282">
        <v>0</v>
      </c>
      <c r="BB672" s="281">
        <v>0</v>
      </c>
      <c r="BC672" s="281">
        <v>0</v>
      </c>
      <c r="BD672" s="283"/>
      <c r="BE672" s="284">
        <v>0.02</v>
      </c>
      <c r="BF672" s="280">
        <v>0</v>
      </c>
      <c r="BG672" s="285"/>
      <c r="BH672" s="286"/>
      <c r="BI672" s="285"/>
      <c r="BJ672" s="280">
        <v>0</v>
      </c>
      <c r="BK672" s="280">
        <v>0</v>
      </c>
      <c r="BL672" s="283"/>
      <c r="BM672" s="287">
        <v>0</v>
      </c>
      <c r="BN672" s="280">
        <v>0</v>
      </c>
      <c r="BO672" s="280">
        <v>0</v>
      </c>
      <c r="BP672" s="280" t="e">
        <v>#REF!</v>
      </c>
      <c r="BQ672" s="288" t="e">
        <v>#REF!</v>
      </c>
      <c r="BR672" s="289"/>
      <c r="BS672" s="290" t="e">
        <v>#REF!</v>
      </c>
      <c r="BU672" s="291"/>
      <c r="BV672" s="291">
        <v>0</v>
      </c>
      <c r="BW672" s="292">
        <v>0</v>
      </c>
      <c r="BX672" s="238" t="s">
        <v>857</v>
      </c>
      <c r="BY672" s="435">
        <f t="shared" si="20"/>
        <v>1</v>
      </c>
      <c r="BZ672" s="435">
        <v>1</v>
      </c>
      <c r="CA672" s="436">
        <f t="shared" si="21"/>
        <v>0</v>
      </c>
    </row>
    <row r="673" spans="1:79" s="268" customFormat="1" ht="31.5">
      <c r="A673" s="269">
        <v>660</v>
      </c>
      <c r="B673" s="269" t="s">
        <v>862</v>
      </c>
      <c r="C673" s="269" t="s">
        <v>95</v>
      </c>
      <c r="D673" s="271" t="s">
        <v>863</v>
      </c>
      <c r="E673" s="272">
        <v>41058</v>
      </c>
      <c r="F673" s="238"/>
      <c r="G673" s="238"/>
      <c r="H673" s="272">
        <v>40909</v>
      </c>
      <c r="I673" s="272">
        <v>50405</v>
      </c>
      <c r="J673" s="269"/>
      <c r="K673" s="269" t="s">
        <v>2482</v>
      </c>
      <c r="L673" s="273"/>
      <c r="M673" s="238">
        <v>1.0640000000000001</v>
      </c>
      <c r="N673" s="269" t="s">
        <v>2483</v>
      </c>
      <c r="O673" s="269" t="s">
        <v>82</v>
      </c>
      <c r="P673" s="269" t="s">
        <v>2204</v>
      </c>
      <c r="Q673" s="269"/>
      <c r="R673" s="294">
        <v>1010301386</v>
      </c>
      <c r="S673" s="238">
        <v>704</v>
      </c>
      <c r="T673" s="269" t="s">
        <v>131</v>
      </c>
      <c r="U673" s="269">
        <v>361</v>
      </c>
      <c r="V673" s="275">
        <v>361</v>
      </c>
      <c r="W673" s="269">
        <v>0</v>
      </c>
      <c r="X673" s="276">
        <v>27089</v>
      </c>
      <c r="Y673" s="293"/>
      <c r="Z673" s="277">
        <v>171031.3</v>
      </c>
      <c r="AA673" s="277"/>
      <c r="AB673" s="278">
        <v>171031.3</v>
      </c>
      <c r="AC673" s="278">
        <v>171031.3</v>
      </c>
      <c r="AD673" s="278">
        <v>0</v>
      </c>
      <c r="AE673" s="278">
        <v>0</v>
      </c>
      <c r="AF673" s="278">
        <v>473.77091412742379</v>
      </c>
      <c r="AG673" s="278">
        <v>473.77091412742379</v>
      </c>
      <c r="AH673" s="278">
        <v>0</v>
      </c>
      <c r="AI673" s="279">
        <v>473.77091412742379</v>
      </c>
      <c r="AJ673" s="277"/>
      <c r="AK673" s="280" t="e">
        <v>#REF!</v>
      </c>
      <c r="AL673" s="280" t="e">
        <v>#REF!</v>
      </c>
      <c r="AM673" s="281">
        <v>0</v>
      </c>
      <c r="AN673" s="281">
        <v>0</v>
      </c>
      <c r="AO673" s="281">
        <v>0</v>
      </c>
      <c r="AP673" s="282">
        <v>0</v>
      </c>
      <c r="AQ673" s="282">
        <v>0</v>
      </c>
      <c r="AR673" s="282">
        <v>0</v>
      </c>
      <c r="AS673" s="282">
        <v>0</v>
      </c>
      <c r="AT673" s="282">
        <v>0</v>
      </c>
      <c r="AU673" s="282">
        <v>0</v>
      </c>
      <c r="AV673" s="282">
        <v>0</v>
      </c>
      <c r="AW673" s="282">
        <v>0</v>
      </c>
      <c r="AX673" s="282">
        <v>0</v>
      </c>
      <c r="AY673" s="282">
        <v>0</v>
      </c>
      <c r="AZ673" s="282">
        <v>0</v>
      </c>
      <c r="BA673" s="282">
        <v>0</v>
      </c>
      <c r="BB673" s="281">
        <v>0</v>
      </c>
      <c r="BC673" s="281">
        <v>0</v>
      </c>
      <c r="BD673" s="283"/>
      <c r="BE673" s="284">
        <v>0.02</v>
      </c>
      <c r="BF673" s="280">
        <v>0</v>
      </c>
      <c r="BG673" s="285"/>
      <c r="BH673" s="286"/>
      <c r="BI673" s="285"/>
      <c r="BJ673" s="280">
        <v>0</v>
      </c>
      <c r="BK673" s="280">
        <v>0</v>
      </c>
      <c r="BL673" s="283"/>
      <c r="BM673" s="287">
        <v>0</v>
      </c>
      <c r="BN673" s="280">
        <v>0</v>
      </c>
      <c r="BO673" s="280">
        <v>0</v>
      </c>
      <c r="BP673" s="280" t="e">
        <v>#REF!</v>
      </c>
      <c r="BQ673" s="288" t="e">
        <v>#REF!</v>
      </c>
      <c r="BR673" s="289"/>
      <c r="BS673" s="290" t="e">
        <v>#REF!</v>
      </c>
      <c r="BU673" s="291"/>
      <c r="BV673" s="291">
        <v>0</v>
      </c>
      <c r="BW673" s="292">
        <v>0</v>
      </c>
      <c r="BX673" s="238" t="s">
        <v>857</v>
      </c>
      <c r="BY673" s="435">
        <f t="shared" si="20"/>
        <v>1</v>
      </c>
      <c r="BZ673" s="435">
        <v>1</v>
      </c>
      <c r="CA673" s="436">
        <f t="shared" si="21"/>
        <v>0</v>
      </c>
    </row>
    <row r="674" spans="1:79" s="268" customFormat="1" ht="47.25">
      <c r="A674" s="269">
        <v>661</v>
      </c>
      <c r="B674" s="269" t="s">
        <v>862</v>
      </c>
      <c r="C674" s="269" t="s">
        <v>95</v>
      </c>
      <c r="D674" s="271" t="s">
        <v>863</v>
      </c>
      <c r="E674" s="272">
        <v>41058</v>
      </c>
      <c r="F674" s="238"/>
      <c r="G674" s="238"/>
      <c r="H674" s="272">
        <v>40909</v>
      </c>
      <c r="I674" s="272">
        <v>50405</v>
      </c>
      <c r="J674" s="269"/>
      <c r="K674" s="269" t="s">
        <v>2484</v>
      </c>
      <c r="L674" s="273"/>
      <c r="M674" s="238">
        <v>0.63</v>
      </c>
      <c r="N674" s="269" t="s">
        <v>2485</v>
      </c>
      <c r="O674" s="269" t="s">
        <v>82</v>
      </c>
      <c r="P674" s="269" t="s">
        <v>2486</v>
      </c>
      <c r="Q674" s="269"/>
      <c r="R674" s="294">
        <v>1010301387</v>
      </c>
      <c r="S674" s="238">
        <v>705</v>
      </c>
      <c r="T674" s="269" t="s">
        <v>193</v>
      </c>
      <c r="U674" s="269">
        <v>360</v>
      </c>
      <c r="V674" s="275">
        <v>360</v>
      </c>
      <c r="W674" s="269">
        <v>0</v>
      </c>
      <c r="X674" s="276">
        <v>31717</v>
      </c>
      <c r="Y674" s="293"/>
      <c r="Z674" s="277">
        <v>700024.53</v>
      </c>
      <c r="AA674" s="277"/>
      <c r="AB674" s="278">
        <v>700024.53</v>
      </c>
      <c r="AC674" s="278">
        <v>700024.53</v>
      </c>
      <c r="AD674" s="278">
        <v>0</v>
      </c>
      <c r="AE674" s="278">
        <v>0</v>
      </c>
      <c r="AF674" s="278">
        <v>1944.5125833333334</v>
      </c>
      <c r="AG674" s="278">
        <v>1944.5125833333334</v>
      </c>
      <c r="AH674" s="278">
        <v>0</v>
      </c>
      <c r="AI674" s="279">
        <v>1944.5125833333334</v>
      </c>
      <c r="AJ674" s="277"/>
      <c r="AK674" s="280" t="e">
        <v>#REF!</v>
      </c>
      <c r="AL674" s="280" t="e">
        <v>#REF!</v>
      </c>
      <c r="AM674" s="281">
        <v>0</v>
      </c>
      <c r="AN674" s="281">
        <v>0</v>
      </c>
      <c r="AO674" s="281">
        <v>0</v>
      </c>
      <c r="AP674" s="282">
        <v>0</v>
      </c>
      <c r="AQ674" s="282">
        <v>0</v>
      </c>
      <c r="AR674" s="282">
        <v>0</v>
      </c>
      <c r="AS674" s="282">
        <v>0</v>
      </c>
      <c r="AT674" s="282">
        <v>0</v>
      </c>
      <c r="AU674" s="282">
        <v>0</v>
      </c>
      <c r="AV674" s="282">
        <v>0</v>
      </c>
      <c r="AW674" s="282">
        <v>0</v>
      </c>
      <c r="AX674" s="282">
        <v>0</v>
      </c>
      <c r="AY674" s="282">
        <v>0</v>
      </c>
      <c r="AZ674" s="282">
        <v>0</v>
      </c>
      <c r="BA674" s="282">
        <v>0</v>
      </c>
      <c r="BB674" s="281">
        <v>0</v>
      </c>
      <c r="BC674" s="281">
        <v>0</v>
      </c>
      <c r="BD674" s="283"/>
      <c r="BE674" s="284">
        <v>0.02</v>
      </c>
      <c r="BF674" s="280">
        <v>0</v>
      </c>
      <c r="BG674" s="285"/>
      <c r="BH674" s="286"/>
      <c r="BI674" s="285"/>
      <c r="BJ674" s="280">
        <v>0</v>
      </c>
      <c r="BK674" s="280">
        <v>0</v>
      </c>
      <c r="BL674" s="283"/>
      <c r="BM674" s="287">
        <v>0</v>
      </c>
      <c r="BN674" s="280">
        <v>0</v>
      </c>
      <c r="BO674" s="280">
        <v>0</v>
      </c>
      <c r="BP674" s="280" t="e">
        <v>#REF!</v>
      </c>
      <c r="BQ674" s="288" t="e">
        <v>#REF!</v>
      </c>
      <c r="BR674" s="289"/>
      <c r="BS674" s="290" t="e">
        <v>#REF!</v>
      </c>
      <c r="BU674" s="291"/>
      <c r="BV674" s="291">
        <v>0</v>
      </c>
      <c r="BW674" s="292">
        <v>0</v>
      </c>
      <c r="BX674" s="238" t="s">
        <v>857</v>
      </c>
      <c r="BY674" s="435">
        <f t="shared" si="20"/>
        <v>1</v>
      </c>
      <c r="BZ674" s="435">
        <v>1</v>
      </c>
      <c r="CA674" s="436">
        <f t="shared" si="21"/>
        <v>0</v>
      </c>
    </row>
    <row r="675" spans="1:79" s="268" customFormat="1" ht="31.5">
      <c r="A675" s="269">
        <v>662</v>
      </c>
      <c r="B675" s="269" t="s">
        <v>862</v>
      </c>
      <c r="C675" s="269" t="s">
        <v>95</v>
      </c>
      <c r="D675" s="271" t="s">
        <v>863</v>
      </c>
      <c r="E675" s="272">
        <v>41058</v>
      </c>
      <c r="F675" s="238"/>
      <c r="G675" s="238"/>
      <c r="H675" s="272">
        <v>40909</v>
      </c>
      <c r="I675" s="272">
        <v>50405</v>
      </c>
      <c r="J675" s="269"/>
      <c r="K675" s="269" t="s">
        <v>2487</v>
      </c>
      <c r="L675" s="273"/>
      <c r="M675" s="238">
        <v>1.1272</v>
      </c>
      <c r="N675" s="269" t="s">
        <v>1803</v>
      </c>
      <c r="O675" s="269" t="s">
        <v>82</v>
      </c>
      <c r="P675" s="269" t="s">
        <v>1804</v>
      </c>
      <c r="Q675" s="269"/>
      <c r="R675" s="294">
        <v>1010301388</v>
      </c>
      <c r="S675" s="238">
        <v>706</v>
      </c>
      <c r="T675" s="269" t="s">
        <v>131</v>
      </c>
      <c r="U675" s="269">
        <v>361</v>
      </c>
      <c r="V675" s="275">
        <v>361</v>
      </c>
      <c r="W675" s="269">
        <v>0</v>
      </c>
      <c r="X675" s="276">
        <v>32112</v>
      </c>
      <c r="Y675" s="293"/>
      <c r="Z675" s="277">
        <v>48011.26</v>
      </c>
      <c r="AA675" s="277"/>
      <c r="AB675" s="278">
        <v>48011.26</v>
      </c>
      <c r="AC675" s="278">
        <v>32772.01986149585</v>
      </c>
      <c r="AD675" s="278">
        <v>15239.240138504152</v>
      </c>
      <c r="AE675" s="278">
        <v>13643.297977839331</v>
      </c>
      <c r="AF675" s="278">
        <v>132.99518005540168</v>
      </c>
      <c r="AG675" s="278">
        <v>132.99518005540168</v>
      </c>
      <c r="AH675" s="278">
        <v>0</v>
      </c>
      <c r="AI675" s="279">
        <v>132.99518005540168</v>
      </c>
      <c r="AJ675" s="277"/>
      <c r="AK675" s="280" t="e">
        <v>#REF!</v>
      </c>
      <c r="AL675" s="280" t="e">
        <v>#REF!</v>
      </c>
      <c r="AM675" s="281">
        <v>1595.9421606648202</v>
      </c>
      <c r="AN675" s="281">
        <v>1595.9421606648202</v>
      </c>
      <c r="AO675" s="281">
        <v>15239.240138504152</v>
      </c>
      <c r="AP675" s="282">
        <v>15106.244958448751</v>
      </c>
      <c r="AQ675" s="282">
        <v>14973.24977839335</v>
      </c>
      <c r="AR675" s="282">
        <v>14840.25459833795</v>
      </c>
      <c r="AS675" s="282">
        <v>14707.259418282549</v>
      </c>
      <c r="AT675" s="282">
        <v>14574.264238227148</v>
      </c>
      <c r="AU675" s="282">
        <v>14441.269058171747</v>
      </c>
      <c r="AV675" s="282">
        <v>14308.273878116346</v>
      </c>
      <c r="AW675" s="282">
        <v>14175.278698060945</v>
      </c>
      <c r="AX675" s="282">
        <v>14042.283518005544</v>
      </c>
      <c r="AY675" s="282">
        <v>13909.288337950144</v>
      </c>
      <c r="AZ675" s="282">
        <v>13776.293157894743</v>
      </c>
      <c r="BA675" s="282">
        <v>13643.297977839342</v>
      </c>
      <c r="BB675" s="281">
        <v>14441.269058171747</v>
      </c>
      <c r="BC675" s="281">
        <v>14441.269058171742</v>
      </c>
      <c r="BD675" s="283"/>
      <c r="BE675" s="284">
        <v>0.02</v>
      </c>
      <c r="BF675" s="280">
        <v>0</v>
      </c>
      <c r="BG675" s="285"/>
      <c r="BH675" s="286"/>
      <c r="BI675" s="285"/>
      <c r="BJ675" s="280">
        <v>0</v>
      </c>
      <c r="BK675" s="280">
        <v>0</v>
      </c>
      <c r="BL675" s="283"/>
      <c r="BM675" s="287">
        <v>0</v>
      </c>
      <c r="BN675" s="280">
        <v>0</v>
      </c>
      <c r="BO675" s="280">
        <v>0</v>
      </c>
      <c r="BP675" s="280" t="e">
        <v>#REF!</v>
      </c>
      <c r="BQ675" s="288" t="e">
        <v>#REF!</v>
      </c>
      <c r="BR675" s="289"/>
      <c r="BS675" s="290" t="e">
        <v>#REF!</v>
      </c>
      <c r="BU675" s="291">
        <v>1596</v>
      </c>
      <c r="BV675" s="291">
        <v>5.7839335179778573E-2</v>
      </c>
      <c r="BW675" s="292">
        <v>0</v>
      </c>
      <c r="BX675" s="238" t="s">
        <v>857</v>
      </c>
      <c r="BY675" s="435">
        <f t="shared" si="20"/>
        <v>0.68259028947575728</v>
      </c>
      <c r="BZ675" s="435">
        <v>0.7158312867056742</v>
      </c>
      <c r="CA675" s="436">
        <f t="shared" si="21"/>
        <v>3.3240997229916913E-2</v>
      </c>
    </row>
    <row r="676" spans="1:79" s="268" customFormat="1" ht="47.25">
      <c r="A676" s="269">
        <v>663</v>
      </c>
      <c r="B676" s="269" t="s">
        <v>862</v>
      </c>
      <c r="C676" s="269" t="s">
        <v>95</v>
      </c>
      <c r="D676" s="271" t="s">
        <v>863</v>
      </c>
      <c r="E676" s="272">
        <v>41058</v>
      </c>
      <c r="F676" s="238"/>
      <c r="G676" s="238"/>
      <c r="H676" s="272">
        <v>40909</v>
      </c>
      <c r="I676" s="272">
        <v>50405</v>
      </c>
      <c r="J676" s="269"/>
      <c r="K676" s="269" t="s">
        <v>2488</v>
      </c>
      <c r="L676" s="273"/>
      <c r="M676" s="238">
        <v>1.278</v>
      </c>
      <c r="N676" s="269" t="s">
        <v>2489</v>
      </c>
      <c r="O676" s="269" t="s">
        <v>82</v>
      </c>
      <c r="P676" s="269" t="s">
        <v>2490</v>
      </c>
      <c r="Q676" s="269"/>
      <c r="R676" s="294">
        <v>1010301389</v>
      </c>
      <c r="S676" s="238">
        <v>707</v>
      </c>
      <c r="T676" s="269" t="s">
        <v>87</v>
      </c>
      <c r="U676" s="269">
        <v>240</v>
      </c>
      <c r="V676" s="275">
        <v>240</v>
      </c>
      <c r="W676" s="269">
        <v>0</v>
      </c>
      <c r="X676" s="276">
        <v>27120</v>
      </c>
      <c r="Y676" s="293"/>
      <c r="Z676" s="277">
        <v>3031.59</v>
      </c>
      <c r="AA676" s="277"/>
      <c r="AB676" s="278">
        <v>3031.59</v>
      </c>
      <c r="AC676" s="278">
        <v>3031.59</v>
      </c>
      <c r="AD676" s="278">
        <v>0</v>
      </c>
      <c r="AE676" s="278">
        <v>0</v>
      </c>
      <c r="AF676" s="278">
        <v>12.631625000000001</v>
      </c>
      <c r="AG676" s="278">
        <v>12.631625000000001</v>
      </c>
      <c r="AH676" s="278">
        <v>0</v>
      </c>
      <c r="AI676" s="279">
        <v>12.631625000000001</v>
      </c>
      <c r="AJ676" s="277"/>
      <c r="AK676" s="280" t="e">
        <v>#REF!</v>
      </c>
      <c r="AL676" s="280" t="e">
        <v>#REF!</v>
      </c>
      <c r="AM676" s="281">
        <v>0</v>
      </c>
      <c r="AN676" s="281">
        <v>0</v>
      </c>
      <c r="AO676" s="281">
        <v>0</v>
      </c>
      <c r="AP676" s="282">
        <v>0</v>
      </c>
      <c r="AQ676" s="282">
        <v>0</v>
      </c>
      <c r="AR676" s="282">
        <v>0</v>
      </c>
      <c r="AS676" s="282">
        <v>0</v>
      </c>
      <c r="AT676" s="282">
        <v>0</v>
      </c>
      <c r="AU676" s="282">
        <v>0</v>
      </c>
      <c r="AV676" s="282">
        <v>0</v>
      </c>
      <c r="AW676" s="282">
        <v>0</v>
      </c>
      <c r="AX676" s="282">
        <v>0</v>
      </c>
      <c r="AY676" s="282">
        <v>0</v>
      </c>
      <c r="AZ676" s="282">
        <v>0</v>
      </c>
      <c r="BA676" s="282">
        <v>0</v>
      </c>
      <c r="BB676" s="281">
        <v>0</v>
      </c>
      <c r="BC676" s="281">
        <v>0</v>
      </c>
      <c r="BD676" s="283"/>
      <c r="BE676" s="284">
        <v>0.02</v>
      </c>
      <c r="BF676" s="280">
        <v>0</v>
      </c>
      <c r="BG676" s="285"/>
      <c r="BH676" s="286"/>
      <c r="BI676" s="285"/>
      <c r="BJ676" s="280">
        <v>0</v>
      </c>
      <c r="BK676" s="280">
        <v>0</v>
      </c>
      <c r="BL676" s="283"/>
      <c r="BM676" s="287">
        <v>0</v>
      </c>
      <c r="BN676" s="280">
        <v>0</v>
      </c>
      <c r="BO676" s="280">
        <v>0</v>
      </c>
      <c r="BP676" s="280" t="e">
        <v>#REF!</v>
      </c>
      <c r="BQ676" s="288" t="e">
        <v>#REF!</v>
      </c>
      <c r="BR676" s="289"/>
      <c r="BS676" s="290" t="e">
        <v>#REF!</v>
      </c>
      <c r="BU676" s="291"/>
      <c r="BV676" s="291">
        <v>0</v>
      </c>
      <c r="BW676" s="292">
        <v>0</v>
      </c>
      <c r="BX676" s="238" t="s">
        <v>857</v>
      </c>
      <c r="BY676" s="435">
        <f t="shared" si="20"/>
        <v>1</v>
      </c>
      <c r="BZ676" s="435">
        <v>1</v>
      </c>
      <c r="CA676" s="436">
        <f t="shared" si="21"/>
        <v>0</v>
      </c>
    </row>
    <row r="677" spans="1:79" s="268" customFormat="1" ht="47.25">
      <c r="A677" s="269">
        <v>664</v>
      </c>
      <c r="B677" s="269" t="s">
        <v>862</v>
      </c>
      <c r="C677" s="269" t="s">
        <v>95</v>
      </c>
      <c r="D677" s="271" t="s">
        <v>863</v>
      </c>
      <c r="E677" s="272">
        <v>41058</v>
      </c>
      <c r="F677" s="238"/>
      <c r="G677" s="238"/>
      <c r="H677" s="272">
        <v>40909</v>
      </c>
      <c r="I677" s="272">
        <v>50405</v>
      </c>
      <c r="J677" s="269"/>
      <c r="K677" s="269" t="s">
        <v>2491</v>
      </c>
      <c r="L677" s="273"/>
      <c r="M677" s="238">
        <v>0.112</v>
      </c>
      <c r="N677" s="269" t="s">
        <v>2408</v>
      </c>
      <c r="O677" s="269" t="s">
        <v>82</v>
      </c>
      <c r="P677" s="269" t="s">
        <v>2264</v>
      </c>
      <c r="Q677" s="269"/>
      <c r="R677" s="294">
        <v>1010301390</v>
      </c>
      <c r="S677" s="238">
        <v>708</v>
      </c>
      <c r="T677" s="269" t="s">
        <v>266</v>
      </c>
      <c r="U677" s="269">
        <v>300</v>
      </c>
      <c r="V677" s="275">
        <v>300</v>
      </c>
      <c r="W677" s="269">
        <v>0</v>
      </c>
      <c r="X677" s="276">
        <v>35521</v>
      </c>
      <c r="Y677" s="293"/>
      <c r="Z677" s="277">
        <v>310690.87</v>
      </c>
      <c r="AA677" s="277"/>
      <c r="AB677" s="278">
        <v>310690.87</v>
      </c>
      <c r="AC677" s="278">
        <v>279820.07829999999</v>
      </c>
      <c r="AD677" s="278">
        <v>30870.791700000002</v>
      </c>
      <c r="AE677" s="278">
        <v>18443.156900000002</v>
      </c>
      <c r="AF677" s="278">
        <v>1035.6362333333334</v>
      </c>
      <c r="AG677" s="278">
        <v>1035.6362333333334</v>
      </c>
      <c r="AH677" s="278">
        <v>0</v>
      </c>
      <c r="AI677" s="279">
        <v>1035.6362333333334</v>
      </c>
      <c r="AJ677" s="277"/>
      <c r="AK677" s="280" t="e">
        <v>#REF!</v>
      </c>
      <c r="AL677" s="280" t="e">
        <v>#REF!</v>
      </c>
      <c r="AM677" s="281">
        <v>12427.6348</v>
      </c>
      <c r="AN677" s="281">
        <v>12427.6348</v>
      </c>
      <c r="AO677" s="281">
        <v>30870.791700000002</v>
      </c>
      <c r="AP677" s="282">
        <v>29835.155466666667</v>
      </c>
      <c r="AQ677" s="282">
        <v>28799.519233333333</v>
      </c>
      <c r="AR677" s="282">
        <v>27763.882999999998</v>
      </c>
      <c r="AS677" s="282">
        <v>26728.246766666663</v>
      </c>
      <c r="AT677" s="282">
        <v>25692.610533333329</v>
      </c>
      <c r="AU677" s="282">
        <v>24656.974299999994</v>
      </c>
      <c r="AV677" s="282">
        <v>23621.33806666666</v>
      </c>
      <c r="AW677" s="282">
        <v>22585.701833333325</v>
      </c>
      <c r="AX677" s="282">
        <v>21550.065599999991</v>
      </c>
      <c r="AY677" s="282">
        <v>20514.429366666656</v>
      </c>
      <c r="AZ677" s="282">
        <v>19478.793133333322</v>
      </c>
      <c r="BA677" s="282">
        <v>18443.156899999987</v>
      </c>
      <c r="BB677" s="281">
        <v>24656.974299999998</v>
      </c>
      <c r="BC677" s="281">
        <v>24656.974300000002</v>
      </c>
      <c r="BD677" s="283"/>
      <c r="BE677" s="284">
        <v>0.02</v>
      </c>
      <c r="BF677" s="280">
        <v>0</v>
      </c>
      <c r="BG677" s="285"/>
      <c r="BH677" s="286"/>
      <c r="BI677" s="285"/>
      <c r="BJ677" s="280">
        <v>0</v>
      </c>
      <c r="BK677" s="280">
        <v>0</v>
      </c>
      <c r="BL677" s="283"/>
      <c r="BM677" s="287">
        <v>0</v>
      </c>
      <c r="BN677" s="280">
        <v>0</v>
      </c>
      <c r="BO677" s="280">
        <v>0</v>
      </c>
      <c r="BP677" s="280" t="e">
        <v>#REF!</v>
      </c>
      <c r="BQ677" s="288" t="e">
        <v>#REF!</v>
      </c>
      <c r="BR677" s="289"/>
      <c r="BS677" s="290" t="e">
        <v>#REF!</v>
      </c>
      <c r="BU677" s="291">
        <v>12427.68</v>
      </c>
      <c r="BV677" s="291">
        <v>4.5200000000477303E-2</v>
      </c>
      <c r="BW677" s="292">
        <v>0</v>
      </c>
      <c r="BX677" s="238" t="s">
        <v>857</v>
      </c>
      <c r="BY677" s="435">
        <f t="shared" si="20"/>
        <v>0.90063823986845826</v>
      </c>
      <c r="BZ677" s="435">
        <v>0.94063823986845829</v>
      </c>
      <c r="CA677" s="436">
        <f t="shared" si="21"/>
        <v>4.0000000000000036E-2</v>
      </c>
    </row>
    <row r="678" spans="1:79" s="268" customFormat="1" ht="47.25">
      <c r="A678" s="269">
        <v>665</v>
      </c>
      <c r="B678" s="269" t="s">
        <v>862</v>
      </c>
      <c r="C678" s="269" t="s">
        <v>95</v>
      </c>
      <c r="D678" s="271" t="s">
        <v>863</v>
      </c>
      <c r="E678" s="272">
        <v>41058</v>
      </c>
      <c r="F678" s="238"/>
      <c r="G678" s="238"/>
      <c r="H678" s="272">
        <v>40909</v>
      </c>
      <c r="I678" s="272">
        <v>50405</v>
      </c>
      <c r="J678" s="269"/>
      <c r="K678" s="269" t="s">
        <v>2492</v>
      </c>
      <c r="L678" s="273"/>
      <c r="M678" s="238">
        <v>0.61699999999999999</v>
      </c>
      <c r="N678" s="269" t="s">
        <v>2493</v>
      </c>
      <c r="O678" s="269" t="s">
        <v>82</v>
      </c>
      <c r="P678" s="269" t="s">
        <v>2494</v>
      </c>
      <c r="Q678" s="269"/>
      <c r="R678" s="294">
        <v>1010301391</v>
      </c>
      <c r="S678" s="238">
        <v>709</v>
      </c>
      <c r="T678" s="269" t="s">
        <v>266</v>
      </c>
      <c r="U678" s="269">
        <v>300</v>
      </c>
      <c r="V678" s="275">
        <v>300</v>
      </c>
      <c r="W678" s="269">
        <v>0</v>
      </c>
      <c r="X678" s="276">
        <v>32112</v>
      </c>
      <c r="Y678" s="293"/>
      <c r="Z678" s="277">
        <v>20069.41</v>
      </c>
      <c r="AA678" s="277"/>
      <c r="AB678" s="278">
        <v>20069.41</v>
      </c>
      <c r="AC678" s="278">
        <v>20069.41</v>
      </c>
      <c r="AD678" s="278">
        <v>0</v>
      </c>
      <c r="AE678" s="278">
        <v>0</v>
      </c>
      <c r="AF678" s="278">
        <v>66.898033333333331</v>
      </c>
      <c r="AG678" s="278">
        <v>66.898033333333331</v>
      </c>
      <c r="AH678" s="278">
        <v>0</v>
      </c>
      <c r="AI678" s="279">
        <v>66.898033333333331</v>
      </c>
      <c r="AJ678" s="277"/>
      <c r="AK678" s="280" t="e">
        <v>#REF!</v>
      </c>
      <c r="AL678" s="280" t="e">
        <v>#REF!</v>
      </c>
      <c r="AM678" s="281">
        <v>0</v>
      </c>
      <c r="AN678" s="281">
        <v>0</v>
      </c>
      <c r="AO678" s="281">
        <v>0</v>
      </c>
      <c r="AP678" s="282">
        <v>0</v>
      </c>
      <c r="AQ678" s="282">
        <v>0</v>
      </c>
      <c r="AR678" s="282">
        <v>0</v>
      </c>
      <c r="AS678" s="282">
        <v>0</v>
      </c>
      <c r="AT678" s="282">
        <v>0</v>
      </c>
      <c r="AU678" s="282">
        <v>0</v>
      </c>
      <c r="AV678" s="282">
        <v>0</v>
      </c>
      <c r="AW678" s="282">
        <v>0</v>
      </c>
      <c r="AX678" s="282">
        <v>0</v>
      </c>
      <c r="AY678" s="282">
        <v>0</v>
      </c>
      <c r="AZ678" s="282">
        <v>0</v>
      </c>
      <c r="BA678" s="282">
        <v>0</v>
      </c>
      <c r="BB678" s="281">
        <v>0</v>
      </c>
      <c r="BC678" s="281">
        <v>0</v>
      </c>
      <c r="BD678" s="283"/>
      <c r="BE678" s="284">
        <v>0.02</v>
      </c>
      <c r="BF678" s="280">
        <v>0</v>
      </c>
      <c r="BG678" s="285"/>
      <c r="BH678" s="286"/>
      <c r="BI678" s="285"/>
      <c r="BJ678" s="280">
        <v>0</v>
      </c>
      <c r="BK678" s="280">
        <v>0</v>
      </c>
      <c r="BL678" s="283"/>
      <c r="BM678" s="287">
        <v>0</v>
      </c>
      <c r="BN678" s="280">
        <v>0</v>
      </c>
      <c r="BO678" s="280">
        <v>0</v>
      </c>
      <c r="BP678" s="280" t="e">
        <v>#REF!</v>
      </c>
      <c r="BQ678" s="288" t="e">
        <v>#REF!</v>
      </c>
      <c r="BR678" s="289"/>
      <c r="BS678" s="290" t="e">
        <v>#REF!</v>
      </c>
      <c r="BU678" s="291"/>
      <c r="BV678" s="291">
        <v>0</v>
      </c>
      <c r="BW678" s="292">
        <v>0</v>
      </c>
      <c r="BX678" s="238" t="s">
        <v>857</v>
      </c>
      <c r="BY678" s="435">
        <f t="shared" si="20"/>
        <v>1</v>
      </c>
      <c r="BZ678" s="435">
        <v>1</v>
      </c>
      <c r="CA678" s="436">
        <f t="shared" si="21"/>
        <v>0</v>
      </c>
    </row>
    <row r="679" spans="1:79" s="268" customFormat="1" ht="47.25">
      <c r="A679" s="269">
        <v>666</v>
      </c>
      <c r="B679" s="269" t="s">
        <v>862</v>
      </c>
      <c r="C679" s="269" t="s">
        <v>95</v>
      </c>
      <c r="D679" s="271" t="s">
        <v>863</v>
      </c>
      <c r="E679" s="272">
        <v>41058</v>
      </c>
      <c r="F679" s="238"/>
      <c r="G679" s="238"/>
      <c r="H679" s="272">
        <v>40909</v>
      </c>
      <c r="I679" s="272">
        <v>50405</v>
      </c>
      <c r="J679" s="269"/>
      <c r="K679" s="269" t="s">
        <v>2495</v>
      </c>
      <c r="L679" s="273"/>
      <c r="M679" s="238">
        <v>0.3</v>
      </c>
      <c r="N679" s="269" t="s">
        <v>2496</v>
      </c>
      <c r="O679" s="269" t="s">
        <v>82</v>
      </c>
      <c r="P679" s="269" t="s">
        <v>2253</v>
      </c>
      <c r="Q679" s="269"/>
      <c r="R679" s="294">
        <v>1010301392</v>
      </c>
      <c r="S679" s="238">
        <v>710</v>
      </c>
      <c r="T679" s="269" t="s">
        <v>87</v>
      </c>
      <c r="U679" s="269">
        <v>240</v>
      </c>
      <c r="V679" s="275">
        <v>240</v>
      </c>
      <c r="W679" s="269">
        <v>0</v>
      </c>
      <c r="X679" s="276">
        <v>30317</v>
      </c>
      <c r="Y679" s="293"/>
      <c r="Z679" s="277">
        <v>449103.89</v>
      </c>
      <c r="AA679" s="277"/>
      <c r="AB679" s="278">
        <v>449103.89</v>
      </c>
      <c r="AC679" s="278">
        <v>449103.89</v>
      </c>
      <c r="AD679" s="278">
        <v>0</v>
      </c>
      <c r="AE679" s="278">
        <v>0</v>
      </c>
      <c r="AF679" s="278">
        <v>1871.2662083333335</v>
      </c>
      <c r="AG679" s="278">
        <v>1871.2662083333335</v>
      </c>
      <c r="AH679" s="278">
        <v>0</v>
      </c>
      <c r="AI679" s="279">
        <v>1871.2662083333335</v>
      </c>
      <c r="AJ679" s="277"/>
      <c r="AK679" s="280" t="e">
        <v>#REF!</v>
      </c>
      <c r="AL679" s="280" t="e">
        <v>#REF!</v>
      </c>
      <c r="AM679" s="281">
        <v>0</v>
      </c>
      <c r="AN679" s="281">
        <v>0</v>
      </c>
      <c r="AO679" s="281">
        <v>0</v>
      </c>
      <c r="AP679" s="282">
        <v>0</v>
      </c>
      <c r="AQ679" s="282">
        <v>0</v>
      </c>
      <c r="AR679" s="282">
        <v>0</v>
      </c>
      <c r="AS679" s="282">
        <v>0</v>
      </c>
      <c r="AT679" s="282">
        <v>0</v>
      </c>
      <c r="AU679" s="282">
        <v>0</v>
      </c>
      <c r="AV679" s="282">
        <v>0</v>
      </c>
      <c r="AW679" s="282">
        <v>0</v>
      </c>
      <c r="AX679" s="282">
        <v>0</v>
      </c>
      <c r="AY679" s="282">
        <v>0</v>
      </c>
      <c r="AZ679" s="282">
        <v>0</v>
      </c>
      <c r="BA679" s="282">
        <v>0</v>
      </c>
      <c r="BB679" s="281">
        <v>0</v>
      </c>
      <c r="BC679" s="281">
        <v>0</v>
      </c>
      <c r="BD679" s="283"/>
      <c r="BE679" s="284">
        <v>0.02</v>
      </c>
      <c r="BF679" s="280">
        <v>0</v>
      </c>
      <c r="BG679" s="285"/>
      <c r="BH679" s="286"/>
      <c r="BI679" s="285"/>
      <c r="BJ679" s="280">
        <v>0</v>
      </c>
      <c r="BK679" s="280">
        <v>0</v>
      </c>
      <c r="BL679" s="283"/>
      <c r="BM679" s="287">
        <v>0</v>
      </c>
      <c r="BN679" s="280">
        <v>0</v>
      </c>
      <c r="BO679" s="280">
        <v>0</v>
      </c>
      <c r="BP679" s="280" t="e">
        <v>#REF!</v>
      </c>
      <c r="BQ679" s="288" t="e">
        <v>#REF!</v>
      </c>
      <c r="BR679" s="289"/>
      <c r="BS679" s="290" t="e">
        <v>#REF!</v>
      </c>
      <c r="BU679" s="291"/>
      <c r="BV679" s="291">
        <v>0</v>
      </c>
      <c r="BW679" s="292">
        <v>0</v>
      </c>
      <c r="BX679" s="238" t="s">
        <v>857</v>
      </c>
      <c r="BY679" s="435">
        <f t="shared" si="20"/>
        <v>1</v>
      </c>
      <c r="BZ679" s="435">
        <v>1</v>
      </c>
      <c r="CA679" s="436">
        <f t="shared" si="21"/>
        <v>0</v>
      </c>
    </row>
    <row r="680" spans="1:79" s="268" customFormat="1" ht="47.25">
      <c r="A680" s="269">
        <v>667</v>
      </c>
      <c r="B680" s="269" t="s">
        <v>862</v>
      </c>
      <c r="C680" s="269" t="s">
        <v>95</v>
      </c>
      <c r="D680" s="271" t="s">
        <v>863</v>
      </c>
      <c r="E680" s="272">
        <v>41058</v>
      </c>
      <c r="F680" s="238"/>
      <c r="G680" s="238"/>
      <c r="H680" s="272">
        <v>40909</v>
      </c>
      <c r="I680" s="272">
        <v>50405</v>
      </c>
      <c r="J680" s="269"/>
      <c r="K680" s="269" t="s">
        <v>2497</v>
      </c>
      <c r="L680" s="273"/>
      <c r="M680" s="238">
        <v>0.152</v>
      </c>
      <c r="N680" s="269" t="s">
        <v>1782</v>
      </c>
      <c r="O680" s="269" t="s">
        <v>82</v>
      </c>
      <c r="P680" s="269" t="s">
        <v>2266</v>
      </c>
      <c r="Q680" s="269"/>
      <c r="R680" s="294">
        <v>1010301393</v>
      </c>
      <c r="S680" s="238">
        <v>711</v>
      </c>
      <c r="T680" s="269" t="s">
        <v>266</v>
      </c>
      <c r="U680" s="269">
        <v>300</v>
      </c>
      <c r="V680" s="275">
        <v>300</v>
      </c>
      <c r="W680" s="269">
        <v>0</v>
      </c>
      <c r="X680" s="276">
        <v>32112</v>
      </c>
      <c r="Y680" s="293"/>
      <c r="Z680" s="277">
        <v>8891.7900000000009</v>
      </c>
      <c r="AA680" s="277"/>
      <c r="AB680" s="278">
        <v>8891.7900000000009</v>
      </c>
      <c r="AC680" s="278">
        <v>8891.7900000000009</v>
      </c>
      <c r="AD680" s="278">
        <v>0</v>
      </c>
      <c r="AE680" s="278">
        <v>0</v>
      </c>
      <c r="AF680" s="278">
        <v>29.639300000000002</v>
      </c>
      <c r="AG680" s="278">
        <v>29.639300000000002</v>
      </c>
      <c r="AH680" s="278">
        <v>0</v>
      </c>
      <c r="AI680" s="279">
        <v>29.639300000000002</v>
      </c>
      <c r="AJ680" s="277"/>
      <c r="AK680" s="280" t="e">
        <v>#REF!</v>
      </c>
      <c r="AL680" s="280" t="e">
        <v>#REF!</v>
      </c>
      <c r="AM680" s="281">
        <v>0</v>
      </c>
      <c r="AN680" s="281">
        <v>0</v>
      </c>
      <c r="AO680" s="281">
        <v>0</v>
      </c>
      <c r="AP680" s="282">
        <v>0</v>
      </c>
      <c r="AQ680" s="282">
        <v>0</v>
      </c>
      <c r="AR680" s="282">
        <v>0</v>
      </c>
      <c r="AS680" s="282">
        <v>0</v>
      </c>
      <c r="AT680" s="282">
        <v>0</v>
      </c>
      <c r="AU680" s="282">
        <v>0</v>
      </c>
      <c r="AV680" s="282">
        <v>0</v>
      </c>
      <c r="AW680" s="282">
        <v>0</v>
      </c>
      <c r="AX680" s="282">
        <v>0</v>
      </c>
      <c r="AY680" s="282">
        <v>0</v>
      </c>
      <c r="AZ680" s="282">
        <v>0</v>
      </c>
      <c r="BA680" s="282">
        <v>0</v>
      </c>
      <c r="BB680" s="281">
        <v>0</v>
      </c>
      <c r="BC680" s="281">
        <v>0</v>
      </c>
      <c r="BD680" s="283"/>
      <c r="BE680" s="284">
        <v>0.02</v>
      </c>
      <c r="BF680" s="280">
        <v>0</v>
      </c>
      <c r="BG680" s="285"/>
      <c r="BH680" s="286"/>
      <c r="BI680" s="285"/>
      <c r="BJ680" s="280">
        <v>0</v>
      </c>
      <c r="BK680" s="280">
        <v>0</v>
      </c>
      <c r="BL680" s="283"/>
      <c r="BM680" s="287">
        <v>0</v>
      </c>
      <c r="BN680" s="280">
        <v>0</v>
      </c>
      <c r="BO680" s="280">
        <v>0</v>
      </c>
      <c r="BP680" s="280" t="e">
        <v>#REF!</v>
      </c>
      <c r="BQ680" s="288" t="e">
        <v>#REF!</v>
      </c>
      <c r="BR680" s="289"/>
      <c r="BS680" s="290" t="e">
        <v>#REF!</v>
      </c>
      <c r="BU680" s="291"/>
      <c r="BV680" s="291">
        <v>0</v>
      </c>
      <c r="BW680" s="292">
        <v>0</v>
      </c>
      <c r="BX680" s="238" t="s">
        <v>857</v>
      </c>
      <c r="BY680" s="435">
        <f t="shared" si="20"/>
        <v>1</v>
      </c>
      <c r="BZ680" s="435">
        <v>1</v>
      </c>
      <c r="CA680" s="436">
        <f t="shared" si="21"/>
        <v>0</v>
      </c>
    </row>
    <row r="681" spans="1:79" s="268" customFormat="1" ht="47.25">
      <c r="A681" s="269">
        <v>668</v>
      </c>
      <c r="B681" s="269" t="s">
        <v>862</v>
      </c>
      <c r="C681" s="269" t="s">
        <v>95</v>
      </c>
      <c r="D681" s="271" t="s">
        <v>863</v>
      </c>
      <c r="E681" s="272">
        <v>41058</v>
      </c>
      <c r="F681" s="238"/>
      <c r="G681" s="238"/>
      <c r="H681" s="272">
        <v>40909</v>
      </c>
      <c r="I681" s="272">
        <v>50405</v>
      </c>
      <c r="J681" s="269"/>
      <c r="K681" s="269" t="s">
        <v>2498</v>
      </c>
      <c r="L681" s="273"/>
      <c r="M681" s="238">
        <v>1.4146000000000001</v>
      </c>
      <c r="N681" s="269" t="s">
        <v>2425</v>
      </c>
      <c r="O681" s="269" t="s">
        <v>82</v>
      </c>
      <c r="P681" s="269" t="s">
        <v>2499</v>
      </c>
      <c r="Q681" s="269"/>
      <c r="R681" s="294">
        <v>1010301394</v>
      </c>
      <c r="S681" s="238">
        <v>712</v>
      </c>
      <c r="T681" s="269" t="s">
        <v>266</v>
      </c>
      <c r="U681" s="269">
        <v>300</v>
      </c>
      <c r="V681" s="275">
        <v>300</v>
      </c>
      <c r="W681" s="269">
        <v>0</v>
      </c>
      <c r="X681" s="276">
        <v>31382</v>
      </c>
      <c r="Y681" s="293"/>
      <c r="Z681" s="277">
        <v>1016325.06</v>
      </c>
      <c r="AA681" s="277"/>
      <c r="AB681" s="278">
        <v>1016325.06</v>
      </c>
      <c r="AC681" s="278">
        <v>1016325.06</v>
      </c>
      <c r="AD681" s="278">
        <v>0</v>
      </c>
      <c r="AE681" s="278">
        <v>0</v>
      </c>
      <c r="AF681" s="278">
        <v>3387.7502000000004</v>
      </c>
      <c r="AG681" s="278">
        <v>3387.7502000000004</v>
      </c>
      <c r="AH681" s="278">
        <v>0</v>
      </c>
      <c r="AI681" s="279">
        <v>3387.7502000000004</v>
      </c>
      <c r="AJ681" s="277"/>
      <c r="AK681" s="280" t="e">
        <v>#REF!</v>
      </c>
      <c r="AL681" s="280" t="e">
        <v>#REF!</v>
      </c>
      <c r="AM681" s="281">
        <v>0</v>
      </c>
      <c r="AN681" s="281">
        <v>0</v>
      </c>
      <c r="AO681" s="281">
        <v>0</v>
      </c>
      <c r="AP681" s="282">
        <v>0</v>
      </c>
      <c r="AQ681" s="282">
        <v>0</v>
      </c>
      <c r="AR681" s="282">
        <v>0</v>
      </c>
      <c r="AS681" s="282">
        <v>0</v>
      </c>
      <c r="AT681" s="282">
        <v>0</v>
      </c>
      <c r="AU681" s="282">
        <v>0</v>
      </c>
      <c r="AV681" s="282">
        <v>0</v>
      </c>
      <c r="AW681" s="282">
        <v>0</v>
      </c>
      <c r="AX681" s="282">
        <v>0</v>
      </c>
      <c r="AY681" s="282">
        <v>0</v>
      </c>
      <c r="AZ681" s="282">
        <v>0</v>
      </c>
      <c r="BA681" s="282">
        <v>0</v>
      </c>
      <c r="BB681" s="281">
        <v>0</v>
      </c>
      <c r="BC681" s="281">
        <v>0</v>
      </c>
      <c r="BD681" s="283"/>
      <c r="BE681" s="284">
        <v>0.02</v>
      </c>
      <c r="BF681" s="280">
        <v>0</v>
      </c>
      <c r="BG681" s="285"/>
      <c r="BH681" s="286"/>
      <c r="BI681" s="285"/>
      <c r="BJ681" s="280">
        <v>0</v>
      </c>
      <c r="BK681" s="280">
        <v>0</v>
      </c>
      <c r="BL681" s="283"/>
      <c r="BM681" s="287">
        <v>0</v>
      </c>
      <c r="BN681" s="280">
        <v>0</v>
      </c>
      <c r="BO681" s="280">
        <v>0</v>
      </c>
      <c r="BP681" s="280" t="e">
        <v>#REF!</v>
      </c>
      <c r="BQ681" s="288" t="e">
        <v>#REF!</v>
      </c>
      <c r="BR681" s="289"/>
      <c r="BS681" s="290" t="e">
        <v>#REF!</v>
      </c>
      <c r="BU681" s="291"/>
      <c r="BV681" s="291">
        <v>0</v>
      </c>
      <c r="BW681" s="292">
        <v>0</v>
      </c>
      <c r="BX681" s="238" t="s">
        <v>857</v>
      </c>
      <c r="BY681" s="435">
        <f t="shared" si="20"/>
        <v>1</v>
      </c>
      <c r="BZ681" s="435">
        <v>1</v>
      </c>
      <c r="CA681" s="436">
        <f t="shared" si="21"/>
        <v>0</v>
      </c>
    </row>
    <row r="682" spans="1:79" s="268" customFormat="1" ht="31.5">
      <c r="A682" s="269">
        <v>669</v>
      </c>
      <c r="B682" s="269" t="s">
        <v>862</v>
      </c>
      <c r="C682" s="269" t="s">
        <v>95</v>
      </c>
      <c r="D682" s="271" t="s">
        <v>863</v>
      </c>
      <c r="E682" s="272">
        <v>41058</v>
      </c>
      <c r="F682" s="238"/>
      <c r="G682" s="238"/>
      <c r="H682" s="272">
        <v>40909</v>
      </c>
      <c r="I682" s="272">
        <v>50405</v>
      </c>
      <c r="J682" s="269"/>
      <c r="K682" s="269" t="s">
        <v>2500</v>
      </c>
      <c r="L682" s="273"/>
      <c r="M682" s="238">
        <v>0.83599999999999997</v>
      </c>
      <c r="N682" s="269" t="s">
        <v>1999</v>
      </c>
      <c r="O682" s="269" t="s">
        <v>82</v>
      </c>
      <c r="P682" s="269" t="s">
        <v>2000</v>
      </c>
      <c r="Q682" s="269"/>
      <c r="R682" s="294">
        <v>1010301395</v>
      </c>
      <c r="S682" s="238">
        <v>713</v>
      </c>
      <c r="T682" s="269" t="s">
        <v>131</v>
      </c>
      <c r="U682" s="269">
        <v>361</v>
      </c>
      <c r="V682" s="275">
        <v>361</v>
      </c>
      <c r="W682" s="269">
        <v>0</v>
      </c>
      <c r="X682" s="276">
        <v>32112</v>
      </c>
      <c r="Y682" s="293"/>
      <c r="Z682" s="277">
        <v>65538.91</v>
      </c>
      <c r="AA682" s="277"/>
      <c r="AB682" s="278">
        <v>65538.91</v>
      </c>
      <c r="AC682" s="278">
        <v>44736.052132963981</v>
      </c>
      <c r="AD682" s="278">
        <v>20802.857867036022</v>
      </c>
      <c r="AE682" s="278">
        <v>18624.279141274248</v>
      </c>
      <c r="AF682" s="278">
        <v>181.54822714681441</v>
      </c>
      <c r="AG682" s="278">
        <v>181.54822714681441</v>
      </c>
      <c r="AH682" s="278">
        <v>0</v>
      </c>
      <c r="AI682" s="279">
        <v>181.54822714681441</v>
      </c>
      <c r="AJ682" s="277"/>
      <c r="AK682" s="280" t="e">
        <v>#REF!</v>
      </c>
      <c r="AL682" s="280" t="e">
        <v>#REF!</v>
      </c>
      <c r="AM682" s="281">
        <v>2178.5787257617731</v>
      </c>
      <c r="AN682" s="281">
        <v>2178.5787257617731</v>
      </c>
      <c r="AO682" s="281">
        <v>20802.857867036022</v>
      </c>
      <c r="AP682" s="282">
        <v>20621.309639889208</v>
      </c>
      <c r="AQ682" s="282">
        <v>20439.761412742395</v>
      </c>
      <c r="AR682" s="282">
        <v>20258.213185595581</v>
      </c>
      <c r="AS682" s="282">
        <v>20076.664958448768</v>
      </c>
      <c r="AT682" s="282">
        <v>19895.116731301954</v>
      </c>
      <c r="AU682" s="282">
        <v>19713.568504155141</v>
      </c>
      <c r="AV682" s="282">
        <v>19532.020277008327</v>
      </c>
      <c r="AW682" s="282">
        <v>19350.472049861513</v>
      </c>
      <c r="AX682" s="282">
        <v>19168.9238227147</v>
      </c>
      <c r="AY682" s="282">
        <v>18987.375595567886</v>
      </c>
      <c r="AZ682" s="282">
        <v>18805.827368421073</v>
      </c>
      <c r="BA682" s="282">
        <v>18624.279141274259</v>
      </c>
      <c r="BB682" s="281">
        <v>19713.568504155141</v>
      </c>
      <c r="BC682" s="281">
        <v>19713.568504155133</v>
      </c>
      <c r="BD682" s="283"/>
      <c r="BE682" s="284">
        <v>0.02</v>
      </c>
      <c r="BF682" s="280">
        <v>0</v>
      </c>
      <c r="BG682" s="285"/>
      <c r="BH682" s="286"/>
      <c r="BI682" s="285"/>
      <c r="BJ682" s="280">
        <v>0</v>
      </c>
      <c r="BK682" s="280">
        <v>0</v>
      </c>
      <c r="BL682" s="283"/>
      <c r="BM682" s="287">
        <v>0</v>
      </c>
      <c r="BN682" s="280">
        <v>0</v>
      </c>
      <c r="BO682" s="280">
        <v>0</v>
      </c>
      <c r="BP682" s="280" t="e">
        <v>#REF!</v>
      </c>
      <c r="BQ682" s="288" t="e">
        <v>#REF!</v>
      </c>
      <c r="BR682" s="289"/>
      <c r="BS682" s="290" t="e">
        <v>#REF!</v>
      </c>
      <c r="BU682" s="291">
        <v>2178.6</v>
      </c>
      <c r="BV682" s="291">
        <v>2.1274238226851594E-2</v>
      </c>
      <c r="BW682" s="292">
        <v>0</v>
      </c>
      <c r="BX682" s="238" t="s">
        <v>857</v>
      </c>
      <c r="BY682" s="435">
        <f t="shared" si="20"/>
        <v>0.68258767399341824</v>
      </c>
      <c r="BZ682" s="435">
        <v>0.71582867122333516</v>
      </c>
      <c r="CA682" s="436">
        <f t="shared" si="21"/>
        <v>3.3240997229916913E-2</v>
      </c>
    </row>
    <row r="683" spans="1:79" s="268" customFormat="1" ht="31.5">
      <c r="A683" s="269">
        <v>670</v>
      </c>
      <c r="B683" s="269" t="s">
        <v>862</v>
      </c>
      <c r="C683" s="269" t="s">
        <v>95</v>
      </c>
      <c r="D683" s="271" t="s">
        <v>863</v>
      </c>
      <c r="E683" s="272">
        <v>41058</v>
      </c>
      <c r="F683" s="238"/>
      <c r="G683" s="238"/>
      <c r="H683" s="272">
        <v>40909</v>
      </c>
      <c r="I683" s="272">
        <v>50405</v>
      </c>
      <c r="J683" s="269"/>
      <c r="K683" s="269" t="s">
        <v>2501</v>
      </c>
      <c r="L683" s="273"/>
      <c r="M683" s="238">
        <v>1.67</v>
      </c>
      <c r="N683" s="269" t="s">
        <v>2502</v>
      </c>
      <c r="O683" s="269" t="s">
        <v>82</v>
      </c>
      <c r="P683" s="269" t="s">
        <v>2503</v>
      </c>
      <c r="Q683" s="269"/>
      <c r="R683" s="294">
        <v>1010301396</v>
      </c>
      <c r="S683" s="238">
        <v>714</v>
      </c>
      <c r="T683" s="269" t="s">
        <v>131</v>
      </c>
      <c r="U683" s="269">
        <v>361</v>
      </c>
      <c r="V683" s="275">
        <v>361</v>
      </c>
      <c r="W683" s="269">
        <v>0</v>
      </c>
      <c r="X683" s="276">
        <v>25204</v>
      </c>
      <c r="Y683" s="293"/>
      <c r="Z683" s="277">
        <v>360066.83</v>
      </c>
      <c r="AA683" s="277"/>
      <c r="AB683" s="278">
        <v>360066.83</v>
      </c>
      <c r="AC683" s="278">
        <v>360066.83</v>
      </c>
      <c r="AD683" s="278">
        <v>0</v>
      </c>
      <c r="AE683" s="278">
        <v>0</v>
      </c>
      <c r="AF683" s="278">
        <v>997.41504155124653</v>
      </c>
      <c r="AG683" s="278">
        <v>997.41504155124653</v>
      </c>
      <c r="AH683" s="278">
        <v>0</v>
      </c>
      <c r="AI683" s="279">
        <v>997.41504155124653</v>
      </c>
      <c r="AJ683" s="277"/>
      <c r="AK683" s="280" t="e">
        <v>#REF!</v>
      </c>
      <c r="AL683" s="280" t="e">
        <v>#REF!</v>
      </c>
      <c r="AM683" s="281">
        <v>0</v>
      </c>
      <c r="AN683" s="281">
        <v>0</v>
      </c>
      <c r="AO683" s="281">
        <v>0</v>
      </c>
      <c r="AP683" s="282">
        <v>0</v>
      </c>
      <c r="AQ683" s="282">
        <v>0</v>
      </c>
      <c r="AR683" s="282">
        <v>0</v>
      </c>
      <c r="AS683" s="282">
        <v>0</v>
      </c>
      <c r="AT683" s="282">
        <v>0</v>
      </c>
      <c r="AU683" s="282">
        <v>0</v>
      </c>
      <c r="AV683" s="282">
        <v>0</v>
      </c>
      <c r="AW683" s="282">
        <v>0</v>
      </c>
      <c r="AX683" s="282">
        <v>0</v>
      </c>
      <c r="AY683" s="282">
        <v>0</v>
      </c>
      <c r="AZ683" s="282">
        <v>0</v>
      </c>
      <c r="BA683" s="282">
        <v>0</v>
      </c>
      <c r="BB683" s="281">
        <v>0</v>
      </c>
      <c r="BC683" s="281">
        <v>0</v>
      </c>
      <c r="BD683" s="283"/>
      <c r="BE683" s="284">
        <v>0.02</v>
      </c>
      <c r="BF683" s="280">
        <v>0</v>
      </c>
      <c r="BG683" s="285"/>
      <c r="BH683" s="286"/>
      <c r="BI683" s="285"/>
      <c r="BJ683" s="280">
        <v>0</v>
      </c>
      <c r="BK683" s="280">
        <v>0</v>
      </c>
      <c r="BL683" s="283"/>
      <c r="BM683" s="287">
        <v>0</v>
      </c>
      <c r="BN683" s="280">
        <v>0</v>
      </c>
      <c r="BO683" s="280">
        <v>0</v>
      </c>
      <c r="BP683" s="280" t="e">
        <v>#REF!</v>
      </c>
      <c r="BQ683" s="288" t="e">
        <v>#REF!</v>
      </c>
      <c r="BR683" s="289"/>
      <c r="BS683" s="290" t="e">
        <v>#REF!</v>
      </c>
      <c r="BU683" s="291"/>
      <c r="BV683" s="291">
        <v>0</v>
      </c>
      <c r="BW683" s="292">
        <v>0</v>
      </c>
      <c r="BX683" s="238" t="s">
        <v>857</v>
      </c>
      <c r="BY683" s="435">
        <f t="shared" si="20"/>
        <v>1</v>
      </c>
      <c r="BZ683" s="435">
        <v>1</v>
      </c>
      <c r="CA683" s="436">
        <f t="shared" si="21"/>
        <v>0</v>
      </c>
    </row>
    <row r="684" spans="1:79" s="268" customFormat="1" ht="31.5">
      <c r="A684" s="269">
        <v>671</v>
      </c>
      <c r="B684" s="269" t="s">
        <v>862</v>
      </c>
      <c r="C684" s="269" t="s">
        <v>95</v>
      </c>
      <c r="D684" s="271" t="s">
        <v>863</v>
      </c>
      <c r="E684" s="272">
        <v>41058</v>
      </c>
      <c r="F684" s="238"/>
      <c r="G684" s="238"/>
      <c r="H684" s="272">
        <v>40909</v>
      </c>
      <c r="I684" s="272">
        <v>50405</v>
      </c>
      <c r="J684" s="269"/>
      <c r="K684" s="269" t="s">
        <v>2504</v>
      </c>
      <c r="L684" s="273"/>
      <c r="M684" s="238">
        <v>1.1120000000000001</v>
      </c>
      <c r="N684" s="269" t="s">
        <v>2005</v>
      </c>
      <c r="O684" s="269" t="s">
        <v>82</v>
      </c>
      <c r="P684" s="269" t="s">
        <v>2505</v>
      </c>
      <c r="Q684" s="269"/>
      <c r="R684" s="294">
        <v>1010301397</v>
      </c>
      <c r="S684" s="238">
        <v>715</v>
      </c>
      <c r="T684" s="269" t="s">
        <v>131</v>
      </c>
      <c r="U684" s="269">
        <v>361</v>
      </c>
      <c r="V684" s="275">
        <v>361</v>
      </c>
      <c r="W684" s="269">
        <v>0</v>
      </c>
      <c r="X684" s="276">
        <v>32112</v>
      </c>
      <c r="Y684" s="293"/>
      <c r="Z684" s="277">
        <v>4977.6400000000003</v>
      </c>
      <c r="AA684" s="277"/>
      <c r="AB684" s="278">
        <v>4977.6400000000003</v>
      </c>
      <c r="AC684" s="278">
        <v>4977.6400000000003</v>
      </c>
      <c r="AD684" s="278">
        <v>0</v>
      </c>
      <c r="AE684" s="278">
        <v>0</v>
      </c>
      <c r="AF684" s="278">
        <v>13.78847645429363</v>
      </c>
      <c r="AG684" s="278">
        <v>13.78847645429363</v>
      </c>
      <c r="AH684" s="278">
        <v>0</v>
      </c>
      <c r="AI684" s="279">
        <v>13.78847645429363</v>
      </c>
      <c r="AJ684" s="277"/>
      <c r="AK684" s="280" t="e">
        <v>#REF!</v>
      </c>
      <c r="AL684" s="280" t="e">
        <v>#REF!</v>
      </c>
      <c r="AM684" s="281">
        <v>0</v>
      </c>
      <c r="AN684" s="281">
        <v>0</v>
      </c>
      <c r="AO684" s="281">
        <v>0</v>
      </c>
      <c r="AP684" s="282">
        <v>0</v>
      </c>
      <c r="AQ684" s="282">
        <v>0</v>
      </c>
      <c r="AR684" s="282">
        <v>0</v>
      </c>
      <c r="AS684" s="282">
        <v>0</v>
      </c>
      <c r="AT684" s="282">
        <v>0</v>
      </c>
      <c r="AU684" s="282">
        <v>0</v>
      </c>
      <c r="AV684" s="282">
        <v>0</v>
      </c>
      <c r="AW684" s="282">
        <v>0</v>
      </c>
      <c r="AX684" s="282">
        <v>0</v>
      </c>
      <c r="AY684" s="282">
        <v>0</v>
      </c>
      <c r="AZ684" s="282">
        <v>0</v>
      </c>
      <c r="BA684" s="282">
        <v>0</v>
      </c>
      <c r="BB684" s="281">
        <v>0</v>
      </c>
      <c r="BC684" s="281">
        <v>0</v>
      </c>
      <c r="BD684" s="283"/>
      <c r="BE684" s="284">
        <v>0.02</v>
      </c>
      <c r="BF684" s="280">
        <v>0</v>
      </c>
      <c r="BG684" s="285"/>
      <c r="BH684" s="286"/>
      <c r="BI684" s="285"/>
      <c r="BJ684" s="280">
        <v>0</v>
      </c>
      <c r="BK684" s="280">
        <v>0</v>
      </c>
      <c r="BL684" s="283"/>
      <c r="BM684" s="287">
        <v>0</v>
      </c>
      <c r="BN684" s="280">
        <v>0</v>
      </c>
      <c r="BO684" s="280">
        <v>0</v>
      </c>
      <c r="BP684" s="280" t="e">
        <v>#REF!</v>
      </c>
      <c r="BQ684" s="288" t="e">
        <v>#REF!</v>
      </c>
      <c r="BR684" s="289"/>
      <c r="BS684" s="290" t="e">
        <v>#REF!</v>
      </c>
      <c r="BU684" s="291"/>
      <c r="BV684" s="291">
        <v>0</v>
      </c>
      <c r="BW684" s="292">
        <v>0</v>
      </c>
      <c r="BX684" s="238" t="s">
        <v>857</v>
      </c>
      <c r="BY684" s="435">
        <f t="shared" si="20"/>
        <v>1</v>
      </c>
      <c r="BZ684" s="435">
        <v>1</v>
      </c>
      <c r="CA684" s="436">
        <f t="shared" si="21"/>
        <v>0</v>
      </c>
    </row>
    <row r="685" spans="1:79" s="268" customFormat="1" ht="31.5">
      <c r="A685" s="269">
        <v>672</v>
      </c>
      <c r="B685" s="269" t="s">
        <v>862</v>
      </c>
      <c r="C685" s="269" t="s">
        <v>95</v>
      </c>
      <c r="D685" s="271" t="s">
        <v>863</v>
      </c>
      <c r="E685" s="272">
        <v>41058</v>
      </c>
      <c r="F685" s="238"/>
      <c r="G685" s="238"/>
      <c r="H685" s="272">
        <v>40909</v>
      </c>
      <c r="I685" s="272">
        <v>50405</v>
      </c>
      <c r="J685" s="269"/>
      <c r="K685" s="269" t="s">
        <v>2506</v>
      </c>
      <c r="L685" s="273"/>
      <c r="M685" s="238">
        <v>0.71199999999999997</v>
      </c>
      <c r="N685" s="269" t="s">
        <v>2227</v>
      </c>
      <c r="O685" s="269" t="s">
        <v>82</v>
      </c>
      <c r="P685" s="269" t="s">
        <v>2228</v>
      </c>
      <c r="Q685" s="269"/>
      <c r="R685" s="294">
        <v>1010301398</v>
      </c>
      <c r="S685" s="238">
        <v>716</v>
      </c>
      <c r="T685" s="269" t="s">
        <v>131</v>
      </c>
      <c r="U685" s="269">
        <v>361</v>
      </c>
      <c r="V685" s="275">
        <v>361</v>
      </c>
      <c r="W685" s="269">
        <v>0</v>
      </c>
      <c r="X685" s="276">
        <v>31717</v>
      </c>
      <c r="Y685" s="293"/>
      <c r="Z685" s="277">
        <v>87585.25</v>
      </c>
      <c r="AA685" s="277"/>
      <c r="AB685" s="278">
        <v>87585.25</v>
      </c>
      <c r="AC685" s="278">
        <v>61680.867368421052</v>
      </c>
      <c r="AD685" s="278">
        <v>25904.382631578948</v>
      </c>
      <c r="AE685" s="278">
        <v>22992.961578947368</v>
      </c>
      <c r="AF685" s="278">
        <v>242.61842105263159</v>
      </c>
      <c r="AG685" s="278">
        <v>242.61842105263159</v>
      </c>
      <c r="AH685" s="278">
        <v>0</v>
      </c>
      <c r="AI685" s="279">
        <v>242.61842105263159</v>
      </c>
      <c r="AJ685" s="277"/>
      <c r="AK685" s="280" t="e">
        <v>#REF!</v>
      </c>
      <c r="AL685" s="280" t="e">
        <v>#REF!</v>
      </c>
      <c r="AM685" s="281">
        <v>2911.4210526315792</v>
      </c>
      <c r="AN685" s="281">
        <v>2911.4210526315792</v>
      </c>
      <c r="AO685" s="281">
        <v>25904.382631578948</v>
      </c>
      <c r="AP685" s="282">
        <v>25661.764210526318</v>
      </c>
      <c r="AQ685" s="282">
        <v>25419.145789473689</v>
      </c>
      <c r="AR685" s="282">
        <v>25176.527368421059</v>
      </c>
      <c r="AS685" s="282">
        <v>24933.908947368429</v>
      </c>
      <c r="AT685" s="282">
        <v>24691.290526315799</v>
      </c>
      <c r="AU685" s="282">
        <v>24448.672105263169</v>
      </c>
      <c r="AV685" s="282">
        <v>24206.053684210539</v>
      </c>
      <c r="AW685" s="282">
        <v>23963.43526315791</v>
      </c>
      <c r="AX685" s="282">
        <v>23720.81684210528</v>
      </c>
      <c r="AY685" s="282">
        <v>23478.19842105265</v>
      </c>
      <c r="AZ685" s="282">
        <v>23235.58000000002</v>
      </c>
      <c r="BA685" s="282">
        <v>22992.96157894739</v>
      </c>
      <c r="BB685" s="281">
        <v>24448.672105263166</v>
      </c>
      <c r="BC685" s="281">
        <v>24448.672105263158</v>
      </c>
      <c r="BD685" s="283"/>
      <c r="BE685" s="284">
        <v>0.02</v>
      </c>
      <c r="BF685" s="280">
        <v>0</v>
      </c>
      <c r="BG685" s="285"/>
      <c r="BH685" s="286"/>
      <c r="BI685" s="285"/>
      <c r="BJ685" s="280">
        <v>0</v>
      </c>
      <c r="BK685" s="280">
        <v>0</v>
      </c>
      <c r="BL685" s="283"/>
      <c r="BM685" s="287">
        <v>0</v>
      </c>
      <c r="BN685" s="280">
        <v>0</v>
      </c>
      <c r="BO685" s="280">
        <v>0</v>
      </c>
      <c r="BP685" s="280" t="e">
        <v>#REF!</v>
      </c>
      <c r="BQ685" s="288" t="e">
        <v>#REF!</v>
      </c>
      <c r="BR685" s="289"/>
      <c r="BS685" s="290" t="e">
        <v>#REF!</v>
      </c>
      <c r="BU685" s="291">
        <v>2911.44</v>
      </c>
      <c r="BV685" s="291">
        <v>1.8947368420867861E-2</v>
      </c>
      <c r="BW685" s="292">
        <v>0</v>
      </c>
      <c r="BX685" s="238" t="s">
        <v>857</v>
      </c>
      <c r="BY685" s="435">
        <f t="shared" si="20"/>
        <v>0.70423806940576239</v>
      </c>
      <c r="BZ685" s="435">
        <v>0.7374790666356793</v>
      </c>
      <c r="CA685" s="436">
        <f t="shared" si="21"/>
        <v>3.3240997229916913E-2</v>
      </c>
    </row>
    <row r="686" spans="1:79" s="268" customFormat="1" ht="47.25">
      <c r="A686" s="269">
        <v>673</v>
      </c>
      <c r="B686" s="269" t="s">
        <v>862</v>
      </c>
      <c r="C686" s="269" t="s">
        <v>95</v>
      </c>
      <c r="D686" s="271" t="s">
        <v>863</v>
      </c>
      <c r="E686" s="272">
        <v>41058</v>
      </c>
      <c r="F686" s="238"/>
      <c r="G686" s="238"/>
      <c r="H686" s="272">
        <v>40909</v>
      </c>
      <c r="I686" s="272">
        <v>50405</v>
      </c>
      <c r="J686" s="269"/>
      <c r="K686" s="269" t="s">
        <v>2507</v>
      </c>
      <c r="L686" s="273"/>
      <c r="M686" s="238">
        <v>0.6</v>
      </c>
      <c r="N686" s="269" t="s">
        <v>2508</v>
      </c>
      <c r="O686" s="269" t="s">
        <v>82</v>
      </c>
      <c r="P686" s="269" t="s">
        <v>2509</v>
      </c>
      <c r="Q686" s="269"/>
      <c r="R686" s="294">
        <v>1010301400</v>
      </c>
      <c r="S686" s="238">
        <v>717</v>
      </c>
      <c r="T686" s="269" t="s">
        <v>266</v>
      </c>
      <c r="U686" s="269">
        <v>300</v>
      </c>
      <c r="V686" s="275">
        <v>300</v>
      </c>
      <c r="W686" s="269">
        <v>0</v>
      </c>
      <c r="X686" s="276">
        <v>32933</v>
      </c>
      <c r="Y686" s="293"/>
      <c r="Z686" s="277">
        <v>260319.9</v>
      </c>
      <c r="AA686" s="277"/>
      <c r="AB686" s="278">
        <v>260319.9</v>
      </c>
      <c r="AC686" s="278">
        <v>260319.9</v>
      </c>
      <c r="AD686" s="278">
        <v>0</v>
      </c>
      <c r="AE686" s="278">
        <v>0</v>
      </c>
      <c r="AF686" s="278">
        <v>867.73299999999995</v>
      </c>
      <c r="AG686" s="278">
        <v>867.73299999999995</v>
      </c>
      <c r="AH686" s="278">
        <v>0</v>
      </c>
      <c r="AI686" s="279">
        <v>867.73299999999995</v>
      </c>
      <c r="AJ686" s="277"/>
      <c r="AK686" s="280" t="e">
        <v>#REF!</v>
      </c>
      <c r="AL686" s="280" t="e">
        <v>#REF!</v>
      </c>
      <c r="AM686" s="281">
        <v>0</v>
      </c>
      <c r="AN686" s="281">
        <v>0</v>
      </c>
      <c r="AO686" s="281">
        <v>0</v>
      </c>
      <c r="AP686" s="282">
        <v>0</v>
      </c>
      <c r="AQ686" s="282">
        <v>0</v>
      </c>
      <c r="AR686" s="282">
        <v>0</v>
      </c>
      <c r="AS686" s="282">
        <v>0</v>
      </c>
      <c r="AT686" s="282">
        <v>0</v>
      </c>
      <c r="AU686" s="282">
        <v>0</v>
      </c>
      <c r="AV686" s="282">
        <v>0</v>
      </c>
      <c r="AW686" s="282">
        <v>0</v>
      </c>
      <c r="AX686" s="282">
        <v>0</v>
      </c>
      <c r="AY686" s="282">
        <v>0</v>
      </c>
      <c r="AZ686" s="282">
        <v>0</v>
      </c>
      <c r="BA686" s="282">
        <v>0</v>
      </c>
      <c r="BB686" s="281">
        <v>0</v>
      </c>
      <c r="BC686" s="281">
        <v>0</v>
      </c>
      <c r="BD686" s="283"/>
      <c r="BE686" s="284">
        <v>0.02</v>
      </c>
      <c r="BF686" s="280">
        <v>0</v>
      </c>
      <c r="BG686" s="285"/>
      <c r="BH686" s="286"/>
      <c r="BI686" s="285"/>
      <c r="BJ686" s="280">
        <v>0</v>
      </c>
      <c r="BK686" s="280">
        <v>0</v>
      </c>
      <c r="BL686" s="283"/>
      <c r="BM686" s="287">
        <v>0</v>
      </c>
      <c r="BN686" s="280">
        <v>0</v>
      </c>
      <c r="BO686" s="280">
        <v>0</v>
      </c>
      <c r="BP686" s="280" t="e">
        <v>#REF!</v>
      </c>
      <c r="BQ686" s="288" t="e">
        <v>#REF!</v>
      </c>
      <c r="BR686" s="289"/>
      <c r="BS686" s="290" t="e">
        <v>#REF!</v>
      </c>
      <c r="BU686" s="291"/>
      <c r="BV686" s="291">
        <v>0</v>
      </c>
      <c r="BW686" s="292">
        <v>0</v>
      </c>
      <c r="BX686" s="238" t="s">
        <v>857</v>
      </c>
      <c r="BY686" s="435">
        <f t="shared" si="20"/>
        <v>1</v>
      </c>
      <c r="BZ686" s="435">
        <v>1</v>
      </c>
      <c r="CA686" s="436">
        <f t="shared" si="21"/>
        <v>0</v>
      </c>
    </row>
    <row r="687" spans="1:79" s="268" customFormat="1" ht="47.25">
      <c r="A687" s="269">
        <v>674</v>
      </c>
      <c r="B687" s="269" t="s">
        <v>862</v>
      </c>
      <c r="C687" s="269" t="s">
        <v>95</v>
      </c>
      <c r="D687" s="271" t="s">
        <v>863</v>
      </c>
      <c r="E687" s="272">
        <v>41058</v>
      </c>
      <c r="F687" s="238"/>
      <c r="G687" s="238"/>
      <c r="H687" s="272">
        <v>40909</v>
      </c>
      <c r="I687" s="272">
        <v>50405</v>
      </c>
      <c r="J687" s="269"/>
      <c r="K687" s="269" t="s">
        <v>2510</v>
      </c>
      <c r="L687" s="273"/>
      <c r="M687" s="238">
        <v>1.105</v>
      </c>
      <c r="N687" s="269" t="s">
        <v>1868</v>
      </c>
      <c r="O687" s="269" t="s">
        <v>82</v>
      </c>
      <c r="P687" s="269" t="s">
        <v>1869</v>
      </c>
      <c r="Q687" s="269"/>
      <c r="R687" s="294">
        <v>1010301401</v>
      </c>
      <c r="S687" s="238">
        <v>718</v>
      </c>
      <c r="T687" s="269" t="s">
        <v>266</v>
      </c>
      <c r="U687" s="269">
        <v>300</v>
      </c>
      <c r="V687" s="275">
        <v>300</v>
      </c>
      <c r="W687" s="269">
        <v>0</v>
      </c>
      <c r="X687" s="276">
        <v>26268</v>
      </c>
      <c r="Y687" s="293"/>
      <c r="Z687" s="277">
        <v>11645.38</v>
      </c>
      <c r="AA687" s="277"/>
      <c r="AB687" s="278">
        <v>11645.38</v>
      </c>
      <c r="AC687" s="278">
        <v>11645.38</v>
      </c>
      <c r="AD687" s="278">
        <v>0</v>
      </c>
      <c r="AE687" s="278">
        <v>0</v>
      </c>
      <c r="AF687" s="278">
        <v>38.817933333333329</v>
      </c>
      <c r="AG687" s="278">
        <v>38.817933333333329</v>
      </c>
      <c r="AH687" s="278">
        <v>0</v>
      </c>
      <c r="AI687" s="279">
        <v>38.817933333333329</v>
      </c>
      <c r="AJ687" s="277"/>
      <c r="AK687" s="280" t="e">
        <v>#REF!</v>
      </c>
      <c r="AL687" s="280" t="e">
        <v>#REF!</v>
      </c>
      <c r="AM687" s="281">
        <v>0</v>
      </c>
      <c r="AN687" s="281">
        <v>0</v>
      </c>
      <c r="AO687" s="281">
        <v>0</v>
      </c>
      <c r="AP687" s="282">
        <v>0</v>
      </c>
      <c r="AQ687" s="282">
        <v>0</v>
      </c>
      <c r="AR687" s="282">
        <v>0</v>
      </c>
      <c r="AS687" s="282">
        <v>0</v>
      </c>
      <c r="AT687" s="282">
        <v>0</v>
      </c>
      <c r="AU687" s="282">
        <v>0</v>
      </c>
      <c r="AV687" s="282">
        <v>0</v>
      </c>
      <c r="AW687" s="282">
        <v>0</v>
      </c>
      <c r="AX687" s="282">
        <v>0</v>
      </c>
      <c r="AY687" s="282">
        <v>0</v>
      </c>
      <c r="AZ687" s="282">
        <v>0</v>
      </c>
      <c r="BA687" s="282">
        <v>0</v>
      </c>
      <c r="BB687" s="281">
        <v>0</v>
      </c>
      <c r="BC687" s="281">
        <v>0</v>
      </c>
      <c r="BD687" s="283"/>
      <c r="BE687" s="284">
        <v>0.02</v>
      </c>
      <c r="BF687" s="280">
        <v>0</v>
      </c>
      <c r="BG687" s="285"/>
      <c r="BH687" s="286"/>
      <c r="BI687" s="285"/>
      <c r="BJ687" s="280">
        <v>0</v>
      </c>
      <c r="BK687" s="280">
        <v>0</v>
      </c>
      <c r="BL687" s="283"/>
      <c r="BM687" s="287">
        <v>0</v>
      </c>
      <c r="BN687" s="280">
        <v>0</v>
      </c>
      <c r="BO687" s="280">
        <v>0</v>
      </c>
      <c r="BP687" s="280" t="e">
        <v>#REF!</v>
      </c>
      <c r="BQ687" s="288" t="e">
        <v>#REF!</v>
      </c>
      <c r="BR687" s="289"/>
      <c r="BS687" s="290" t="e">
        <v>#REF!</v>
      </c>
      <c r="BU687" s="291"/>
      <c r="BV687" s="291">
        <v>0</v>
      </c>
      <c r="BW687" s="292">
        <v>0</v>
      </c>
      <c r="BX687" s="238" t="s">
        <v>857</v>
      </c>
      <c r="BY687" s="435">
        <f t="shared" si="20"/>
        <v>1</v>
      </c>
      <c r="BZ687" s="435">
        <v>1</v>
      </c>
      <c r="CA687" s="436">
        <f t="shared" si="21"/>
        <v>0</v>
      </c>
    </row>
    <row r="688" spans="1:79" s="268" customFormat="1" ht="31.5">
      <c r="A688" s="269">
        <v>675</v>
      </c>
      <c r="B688" s="269" t="s">
        <v>862</v>
      </c>
      <c r="C688" s="269" t="s">
        <v>95</v>
      </c>
      <c r="D688" s="271" t="s">
        <v>863</v>
      </c>
      <c r="E688" s="272">
        <v>41058</v>
      </c>
      <c r="F688" s="238"/>
      <c r="G688" s="238"/>
      <c r="H688" s="272">
        <v>40909</v>
      </c>
      <c r="I688" s="272">
        <v>50405</v>
      </c>
      <c r="J688" s="269"/>
      <c r="K688" s="269" t="s">
        <v>2511</v>
      </c>
      <c r="L688" s="273"/>
      <c r="M688" s="238">
        <v>7.0000000000000007E-2</v>
      </c>
      <c r="N688" s="269" t="s">
        <v>2512</v>
      </c>
      <c r="O688" s="269" t="s">
        <v>82</v>
      </c>
      <c r="P688" s="269" t="s">
        <v>1722</v>
      </c>
      <c r="Q688" s="269"/>
      <c r="R688" s="294">
        <v>1010301402</v>
      </c>
      <c r="S688" s="238">
        <v>719</v>
      </c>
      <c r="T688" s="269" t="s">
        <v>131</v>
      </c>
      <c r="U688" s="269">
        <v>361</v>
      </c>
      <c r="V688" s="275">
        <v>361</v>
      </c>
      <c r="W688" s="269">
        <v>0</v>
      </c>
      <c r="X688" s="276">
        <v>23377</v>
      </c>
      <c r="Y688" s="293"/>
      <c r="Z688" s="277">
        <v>16512.7</v>
      </c>
      <c r="AA688" s="277"/>
      <c r="AB688" s="278">
        <v>16512.7</v>
      </c>
      <c r="AC688" s="278">
        <v>16512.7</v>
      </c>
      <c r="AD688" s="278">
        <v>0</v>
      </c>
      <c r="AE688" s="278">
        <v>0</v>
      </c>
      <c r="AF688" s="278">
        <v>45.741551246537398</v>
      </c>
      <c r="AG688" s="278">
        <v>45.741551246537398</v>
      </c>
      <c r="AH688" s="278">
        <v>0</v>
      </c>
      <c r="AI688" s="279">
        <v>45.741551246537398</v>
      </c>
      <c r="AJ688" s="277"/>
      <c r="AK688" s="280" t="e">
        <v>#REF!</v>
      </c>
      <c r="AL688" s="280" t="e">
        <v>#REF!</v>
      </c>
      <c r="AM688" s="281">
        <v>0</v>
      </c>
      <c r="AN688" s="281">
        <v>0</v>
      </c>
      <c r="AO688" s="281">
        <v>0</v>
      </c>
      <c r="AP688" s="282">
        <v>0</v>
      </c>
      <c r="AQ688" s="282">
        <v>0</v>
      </c>
      <c r="AR688" s="282">
        <v>0</v>
      </c>
      <c r="AS688" s="282">
        <v>0</v>
      </c>
      <c r="AT688" s="282">
        <v>0</v>
      </c>
      <c r="AU688" s="282">
        <v>0</v>
      </c>
      <c r="AV688" s="282">
        <v>0</v>
      </c>
      <c r="AW688" s="282">
        <v>0</v>
      </c>
      <c r="AX688" s="282">
        <v>0</v>
      </c>
      <c r="AY688" s="282">
        <v>0</v>
      </c>
      <c r="AZ688" s="282">
        <v>0</v>
      </c>
      <c r="BA688" s="282">
        <v>0</v>
      </c>
      <c r="BB688" s="281">
        <v>0</v>
      </c>
      <c r="BC688" s="281">
        <v>0</v>
      </c>
      <c r="BD688" s="283"/>
      <c r="BE688" s="284">
        <v>0.02</v>
      </c>
      <c r="BF688" s="280">
        <v>0</v>
      </c>
      <c r="BG688" s="285"/>
      <c r="BH688" s="286"/>
      <c r="BI688" s="285"/>
      <c r="BJ688" s="280">
        <v>0</v>
      </c>
      <c r="BK688" s="280">
        <v>0</v>
      </c>
      <c r="BL688" s="283"/>
      <c r="BM688" s="287">
        <v>0</v>
      </c>
      <c r="BN688" s="280">
        <v>0</v>
      </c>
      <c r="BO688" s="280">
        <v>0</v>
      </c>
      <c r="BP688" s="280" t="e">
        <v>#REF!</v>
      </c>
      <c r="BQ688" s="288" t="e">
        <v>#REF!</v>
      </c>
      <c r="BR688" s="289"/>
      <c r="BS688" s="290" t="e">
        <v>#REF!</v>
      </c>
      <c r="BU688" s="291"/>
      <c r="BV688" s="291">
        <v>0</v>
      </c>
      <c r="BW688" s="292">
        <v>0</v>
      </c>
      <c r="BX688" s="238" t="s">
        <v>857</v>
      </c>
      <c r="BY688" s="435">
        <f t="shared" si="20"/>
        <v>1</v>
      </c>
      <c r="BZ688" s="435">
        <v>1</v>
      </c>
      <c r="CA688" s="436">
        <f t="shared" si="21"/>
        <v>0</v>
      </c>
    </row>
    <row r="689" spans="1:79" s="268" customFormat="1" ht="31.5">
      <c r="A689" s="269">
        <v>676</v>
      </c>
      <c r="B689" s="269" t="s">
        <v>862</v>
      </c>
      <c r="C689" s="269" t="s">
        <v>95</v>
      </c>
      <c r="D689" s="271" t="s">
        <v>863</v>
      </c>
      <c r="E689" s="272">
        <v>41058</v>
      </c>
      <c r="F689" s="238"/>
      <c r="G689" s="238"/>
      <c r="H689" s="272">
        <v>40909</v>
      </c>
      <c r="I689" s="272">
        <v>50405</v>
      </c>
      <c r="J689" s="269"/>
      <c r="K689" s="269" t="s">
        <v>2513</v>
      </c>
      <c r="L689" s="273"/>
      <c r="M689" s="238">
        <v>0.12125</v>
      </c>
      <c r="N689" s="269" t="s">
        <v>1854</v>
      </c>
      <c r="O689" s="269" t="s">
        <v>82</v>
      </c>
      <c r="P689" s="269" t="s">
        <v>1855</v>
      </c>
      <c r="Q689" s="269"/>
      <c r="R689" s="294">
        <v>1010301403</v>
      </c>
      <c r="S689" s="238">
        <v>720</v>
      </c>
      <c r="T689" s="269" t="s">
        <v>131</v>
      </c>
      <c r="U689" s="269">
        <v>361</v>
      </c>
      <c r="V689" s="275">
        <v>361</v>
      </c>
      <c r="W689" s="269">
        <v>0</v>
      </c>
      <c r="X689" s="276">
        <v>32112</v>
      </c>
      <c r="Y689" s="293"/>
      <c r="Z689" s="277">
        <v>3455.22</v>
      </c>
      <c r="AA689" s="277"/>
      <c r="AB689" s="278">
        <v>3455.22</v>
      </c>
      <c r="AC689" s="278">
        <v>3455.22</v>
      </c>
      <c r="AD689" s="278">
        <v>0</v>
      </c>
      <c r="AE689" s="278">
        <v>0</v>
      </c>
      <c r="AF689" s="278">
        <v>9.5712465373961209</v>
      </c>
      <c r="AG689" s="278">
        <v>9.5712465373961209</v>
      </c>
      <c r="AH689" s="278">
        <v>0</v>
      </c>
      <c r="AI689" s="279">
        <v>9.5712465373961209</v>
      </c>
      <c r="AJ689" s="277"/>
      <c r="AK689" s="280" t="e">
        <v>#REF!</v>
      </c>
      <c r="AL689" s="280" t="e">
        <v>#REF!</v>
      </c>
      <c r="AM689" s="281">
        <v>0</v>
      </c>
      <c r="AN689" s="281">
        <v>0</v>
      </c>
      <c r="AO689" s="281">
        <v>0</v>
      </c>
      <c r="AP689" s="282">
        <v>0</v>
      </c>
      <c r="AQ689" s="282">
        <v>0</v>
      </c>
      <c r="AR689" s="282">
        <v>0</v>
      </c>
      <c r="AS689" s="282">
        <v>0</v>
      </c>
      <c r="AT689" s="282">
        <v>0</v>
      </c>
      <c r="AU689" s="282">
        <v>0</v>
      </c>
      <c r="AV689" s="282">
        <v>0</v>
      </c>
      <c r="AW689" s="282">
        <v>0</v>
      </c>
      <c r="AX689" s="282">
        <v>0</v>
      </c>
      <c r="AY689" s="282">
        <v>0</v>
      </c>
      <c r="AZ689" s="282">
        <v>0</v>
      </c>
      <c r="BA689" s="282">
        <v>0</v>
      </c>
      <c r="BB689" s="281">
        <v>0</v>
      </c>
      <c r="BC689" s="281">
        <v>0</v>
      </c>
      <c r="BD689" s="283"/>
      <c r="BE689" s="284">
        <v>0.02</v>
      </c>
      <c r="BF689" s="280">
        <v>0</v>
      </c>
      <c r="BG689" s="285"/>
      <c r="BH689" s="286"/>
      <c r="BI689" s="285"/>
      <c r="BJ689" s="280">
        <v>0</v>
      </c>
      <c r="BK689" s="280">
        <v>0</v>
      </c>
      <c r="BL689" s="283"/>
      <c r="BM689" s="287">
        <v>0</v>
      </c>
      <c r="BN689" s="280">
        <v>0</v>
      </c>
      <c r="BO689" s="280">
        <v>0</v>
      </c>
      <c r="BP689" s="280" t="e">
        <v>#REF!</v>
      </c>
      <c r="BQ689" s="288" t="e">
        <v>#REF!</v>
      </c>
      <c r="BR689" s="289"/>
      <c r="BS689" s="290" t="e">
        <v>#REF!</v>
      </c>
      <c r="BU689" s="291"/>
      <c r="BV689" s="291">
        <v>0</v>
      </c>
      <c r="BW689" s="292">
        <v>0</v>
      </c>
      <c r="BX689" s="238" t="s">
        <v>857</v>
      </c>
      <c r="BY689" s="435">
        <f t="shared" si="20"/>
        <v>1</v>
      </c>
      <c r="BZ689" s="435">
        <v>1</v>
      </c>
      <c r="CA689" s="436">
        <f t="shared" si="21"/>
        <v>0</v>
      </c>
    </row>
    <row r="690" spans="1:79" s="268" customFormat="1" ht="47.25">
      <c r="A690" s="269">
        <v>677</v>
      </c>
      <c r="B690" s="269" t="s">
        <v>862</v>
      </c>
      <c r="C690" s="269" t="s">
        <v>95</v>
      </c>
      <c r="D690" s="271" t="s">
        <v>863</v>
      </c>
      <c r="E690" s="272">
        <v>41058</v>
      </c>
      <c r="F690" s="238"/>
      <c r="G690" s="238"/>
      <c r="H690" s="272">
        <v>40909</v>
      </c>
      <c r="I690" s="272">
        <v>50405</v>
      </c>
      <c r="J690" s="269"/>
      <c r="K690" s="269" t="s">
        <v>2514</v>
      </c>
      <c r="L690" s="273"/>
      <c r="M690" s="238">
        <v>0.53600000000000003</v>
      </c>
      <c r="N690" s="269" t="s">
        <v>1779</v>
      </c>
      <c r="O690" s="269" t="s">
        <v>82</v>
      </c>
      <c r="P690" s="269" t="s">
        <v>1780</v>
      </c>
      <c r="Q690" s="269"/>
      <c r="R690" s="294">
        <v>1010301404</v>
      </c>
      <c r="S690" s="238">
        <v>721</v>
      </c>
      <c r="T690" s="269" t="s">
        <v>266</v>
      </c>
      <c r="U690" s="269">
        <v>300</v>
      </c>
      <c r="V690" s="275">
        <v>300</v>
      </c>
      <c r="W690" s="269">
        <v>0</v>
      </c>
      <c r="X690" s="276">
        <v>32112</v>
      </c>
      <c r="Y690" s="293"/>
      <c r="Z690" s="277">
        <v>14985.87</v>
      </c>
      <c r="AA690" s="277"/>
      <c r="AB690" s="278">
        <v>14985.87</v>
      </c>
      <c r="AC690" s="278">
        <v>14985.87</v>
      </c>
      <c r="AD690" s="278">
        <v>0</v>
      </c>
      <c r="AE690" s="278">
        <v>0</v>
      </c>
      <c r="AF690" s="278">
        <v>49.9529</v>
      </c>
      <c r="AG690" s="278">
        <v>49.9529</v>
      </c>
      <c r="AH690" s="278">
        <v>0</v>
      </c>
      <c r="AI690" s="279">
        <v>49.9529</v>
      </c>
      <c r="AJ690" s="277"/>
      <c r="AK690" s="280" t="e">
        <v>#REF!</v>
      </c>
      <c r="AL690" s="280" t="e">
        <v>#REF!</v>
      </c>
      <c r="AM690" s="281">
        <v>0</v>
      </c>
      <c r="AN690" s="281">
        <v>0</v>
      </c>
      <c r="AO690" s="281">
        <v>0</v>
      </c>
      <c r="AP690" s="282">
        <v>0</v>
      </c>
      <c r="AQ690" s="282">
        <v>0</v>
      </c>
      <c r="AR690" s="282">
        <v>0</v>
      </c>
      <c r="AS690" s="282">
        <v>0</v>
      </c>
      <c r="AT690" s="282">
        <v>0</v>
      </c>
      <c r="AU690" s="282">
        <v>0</v>
      </c>
      <c r="AV690" s="282">
        <v>0</v>
      </c>
      <c r="AW690" s="282">
        <v>0</v>
      </c>
      <c r="AX690" s="282">
        <v>0</v>
      </c>
      <c r="AY690" s="282">
        <v>0</v>
      </c>
      <c r="AZ690" s="282">
        <v>0</v>
      </c>
      <c r="BA690" s="282">
        <v>0</v>
      </c>
      <c r="BB690" s="281">
        <v>0</v>
      </c>
      <c r="BC690" s="281">
        <v>0</v>
      </c>
      <c r="BD690" s="283"/>
      <c r="BE690" s="284">
        <v>0.02</v>
      </c>
      <c r="BF690" s="280">
        <v>0</v>
      </c>
      <c r="BG690" s="285"/>
      <c r="BH690" s="286"/>
      <c r="BI690" s="285"/>
      <c r="BJ690" s="280">
        <v>0</v>
      </c>
      <c r="BK690" s="280">
        <v>0</v>
      </c>
      <c r="BL690" s="283"/>
      <c r="BM690" s="287">
        <v>0</v>
      </c>
      <c r="BN690" s="280">
        <v>0</v>
      </c>
      <c r="BO690" s="280">
        <v>0</v>
      </c>
      <c r="BP690" s="280" t="e">
        <v>#REF!</v>
      </c>
      <c r="BQ690" s="288" t="e">
        <v>#REF!</v>
      </c>
      <c r="BR690" s="289"/>
      <c r="BS690" s="290" t="e">
        <v>#REF!</v>
      </c>
      <c r="BU690" s="291"/>
      <c r="BV690" s="291">
        <v>0</v>
      </c>
      <c r="BW690" s="292">
        <v>0</v>
      </c>
      <c r="BX690" s="238" t="s">
        <v>857</v>
      </c>
      <c r="BY690" s="435">
        <f t="shared" si="20"/>
        <v>1</v>
      </c>
      <c r="BZ690" s="435">
        <v>1</v>
      </c>
      <c r="CA690" s="436">
        <f t="shared" si="21"/>
        <v>0</v>
      </c>
    </row>
    <row r="691" spans="1:79" s="268" customFormat="1" ht="31.5">
      <c r="A691" s="269">
        <v>678</v>
      </c>
      <c r="B691" s="269" t="s">
        <v>862</v>
      </c>
      <c r="C691" s="269" t="s">
        <v>95</v>
      </c>
      <c r="D691" s="271" t="s">
        <v>863</v>
      </c>
      <c r="E691" s="272">
        <v>41058</v>
      </c>
      <c r="F691" s="238">
        <v>12</v>
      </c>
      <c r="G691" s="296">
        <v>42565</v>
      </c>
      <c r="H691" s="272">
        <v>40909</v>
      </c>
      <c r="I691" s="272">
        <v>50405</v>
      </c>
      <c r="J691" s="269"/>
      <c r="K691" s="269" t="s">
        <v>2515</v>
      </c>
      <c r="L691" s="273"/>
      <c r="M691" s="238">
        <v>0.33800000000000002</v>
      </c>
      <c r="N691" s="269" t="s">
        <v>2516</v>
      </c>
      <c r="O691" s="269" t="s">
        <v>82</v>
      </c>
      <c r="P691" s="269" t="s">
        <v>2517</v>
      </c>
      <c r="Q691" s="269"/>
      <c r="R691" s="294">
        <v>1010301405</v>
      </c>
      <c r="S691" s="238">
        <v>722</v>
      </c>
      <c r="T691" s="269" t="s">
        <v>131</v>
      </c>
      <c r="U691" s="269">
        <v>361</v>
      </c>
      <c r="V691" s="275">
        <v>361</v>
      </c>
      <c r="W691" s="269">
        <v>0</v>
      </c>
      <c r="X691" s="276">
        <v>42535</v>
      </c>
      <c r="Y691" s="293"/>
      <c r="Z691" s="277">
        <v>232528.08</v>
      </c>
      <c r="AA691" s="277"/>
      <c r="AB691" s="278">
        <v>232528.08</v>
      </c>
      <c r="AC691" s="278">
        <v>232528.08</v>
      </c>
      <c r="AD691" s="278">
        <v>0</v>
      </c>
      <c r="AE691" s="278">
        <v>0</v>
      </c>
      <c r="AF691" s="278">
        <v>644.12210526315789</v>
      </c>
      <c r="AG691" s="278">
        <v>644.12210526315789</v>
      </c>
      <c r="AH691" s="278">
        <v>0</v>
      </c>
      <c r="AI691" s="279">
        <v>644.12210526315789</v>
      </c>
      <c r="AJ691" s="277"/>
      <c r="AK691" s="280" t="e">
        <v>#REF!</v>
      </c>
      <c r="AL691" s="280" t="e">
        <v>#REF!</v>
      </c>
      <c r="AM691" s="281">
        <v>0</v>
      </c>
      <c r="AN691" s="281">
        <v>0</v>
      </c>
      <c r="AO691" s="281">
        <v>0</v>
      </c>
      <c r="AP691" s="282">
        <v>0</v>
      </c>
      <c r="AQ691" s="282">
        <v>0</v>
      </c>
      <c r="AR691" s="282">
        <v>0</v>
      </c>
      <c r="AS691" s="282">
        <v>0</v>
      </c>
      <c r="AT691" s="282">
        <v>0</v>
      </c>
      <c r="AU691" s="282">
        <v>0</v>
      </c>
      <c r="AV691" s="282">
        <v>0</v>
      </c>
      <c r="AW691" s="282">
        <v>0</v>
      </c>
      <c r="AX691" s="282">
        <v>0</v>
      </c>
      <c r="AY691" s="282">
        <v>0</v>
      </c>
      <c r="AZ691" s="282">
        <v>0</v>
      </c>
      <c r="BA691" s="282">
        <v>0</v>
      </c>
      <c r="BB691" s="281">
        <v>0</v>
      </c>
      <c r="BC691" s="281">
        <v>0</v>
      </c>
      <c r="BD691" s="283"/>
      <c r="BE691" s="284">
        <v>0.02</v>
      </c>
      <c r="BF691" s="280">
        <v>0</v>
      </c>
      <c r="BG691" s="285"/>
      <c r="BH691" s="286"/>
      <c r="BI691" s="285"/>
      <c r="BJ691" s="280">
        <v>0</v>
      </c>
      <c r="BK691" s="280">
        <v>0</v>
      </c>
      <c r="BL691" s="283"/>
      <c r="BM691" s="287">
        <v>0</v>
      </c>
      <c r="BN691" s="280">
        <v>0</v>
      </c>
      <c r="BO691" s="280">
        <v>0</v>
      </c>
      <c r="BP691" s="280" t="e">
        <v>#REF!</v>
      </c>
      <c r="BQ691" s="288" t="e">
        <v>#REF!</v>
      </c>
      <c r="BR691" s="289"/>
      <c r="BS691" s="290" t="e">
        <v>#REF!</v>
      </c>
      <c r="BU691" s="291"/>
      <c r="BV691" s="291">
        <v>0</v>
      </c>
      <c r="BW691" s="292">
        <v>0</v>
      </c>
      <c r="BX691" s="238" t="s">
        <v>857</v>
      </c>
      <c r="BY691" s="435">
        <f t="shared" si="20"/>
        <v>1</v>
      </c>
      <c r="BZ691" s="435">
        <v>1</v>
      </c>
      <c r="CA691" s="436">
        <f t="shared" si="21"/>
        <v>0</v>
      </c>
    </row>
    <row r="692" spans="1:79" s="268" customFormat="1" ht="47.25">
      <c r="A692" s="269">
        <v>679</v>
      </c>
      <c r="B692" s="269" t="s">
        <v>862</v>
      </c>
      <c r="C692" s="269" t="s">
        <v>95</v>
      </c>
      <c r="D692" s="271" t="s">
        <v>863</v>
      </c>
      <c r="E692" s="272">
        <v>41058</v>
      </c>
      <c r="F692" s="238"/>
      <c r="G692" s="238"/>
      <c r="H692" s="272">
        <v>40909</v>
      </c>
      <c r="I692" s="272">
        <v>50405</v>
      </c>
      <c r="J692" s="269"/>
      <c r="K692" s="269" t="s">
        <v>2518</v>
      </c>
      <c r="L692" s="273"/>
      <c r="M692" s="238">
        <v>0.112</v>
      </c>
      <c r="N692" s="269" t="s">
        <v>2519</v>
      </c>
      <c r="O692" s="269" t="s">
        <v>82</v>
      </c>
      <c r="P692" s="269" t="s">
        <v>2264</v>
      </c>
      <c r="Q692" s="269"/>
      <c r="R692" s="294">
        <v>1010301406</v>
      </c>
      <c r="S692" s="238">
        <v>723</v>
      </c>
      <c r="T692" s="269" t="s">
        <v>266</v>
      </c>
      <c r="U692" s="269">
        <v>300</v>
      </c>
      <c r="V692" s="275">
        <v>300</v>
      </c>
      <c r="W692" s="269">
        <v>0</v>
      </c>
      <c r="X692" s="276">
        <v>36069</v>
      </c>
      <c r="Y692" s="293"/>
      <c r="Z692" s="277">
        <v>91962.4</v>
      </c>
      <c r="AA692" s="277"/>
      <c r="AB692" s="278">
        <v>91962.4</v>
      </c>
      <c r="AC692" s="278">
        <v>77300.035999999993</v>
      </c>
      <c r="AD692" s="278">
        <v>14662.364000000001</v>
      </c>
      <c r="AE692" s="278">
        <v>10983.868000000002</v>
      </c>
      <c r="AF692" s="278">
        <v>306.54133333333334</v>
      </c>
      <c r="AG692" s="278">
        <v>306.54133333333334</v>
      </c>
      <c r="AH692" s="278">
        <v>0</v>
      </c>
      <c r="AI692" s="279">
        <v>306.54133333333334</v>
      </c>
      <c r="AJ692" s="277"/>
      <c r="AK692" s="280" t="e">
        <v>#REF!</v>
      </c>
      <c r="AL692" s="280" t="e">
        <v>#REF!</v>
      </c>
      <c r="AM692" s="281">
        <v>3678.4960000000001</v>
      </c>
      <c r="AN692" s="281">
        <v>3678.4960000000001</v>
      </c>
      <c r="AO692" s="281">
        <v>14662.364000000001</v>
      </c>
      <c r="AP692" s="282">
        <v>14355.822666666669</v>
      </c>
      <c r="AQ692" s="282">
        <v>14049.281333333336</v>
      </c>
      <c r="AR692" s="282">
        <v>13742.740000000003</v>
      </c>
      <c r="AS692" s="282">
        <v>13436.198666666671</v>
      </c>
      <c r="AT692" s="282">
        <v>13129.657333333338</v>
      </c>
      <c r="AU692" s="282">
        <v>12823.116000000005</v>
      </c>
      <c r="AV692" s="282">
        <v>12516.574666666673</v>
      </c>
      <c r="AW692" s="282">
        <v>12210.03333333334</v>
      </c>
      <c r="AX692" s="282">
        <v>11903.492000000007</v>
      </c>
      <c r="AY692" s="282">
        <v>11596.950666666675</v>
      </c>
      <c r="AZ692" s="282">
        <v>11290.409333333342</v>
      </c>
      <c r="BA692" s="282">
        <v>10983.868000000009</v>
      </c>
      <c r="BB692" s="281">
        <v>12823.116000000005</v>
      </c>
      <c r="BC692" s="281">
        <v>12823.116000000002</v>
      </c>
      <c r="BD692" s="283"/>
      <c r="BE692" s="284">
        <v>0.02</v>
      </c>
      <c r="BF692" s="280">
        <v>0</v>
      </c>
      <c r="BG692" s="285"/>
      <c r="BH692" s="286"/>
      <c r="BI692" s="285"/>
      <c r="BJ692" s="280">
        <v>0</v>
      </c>
      <c r="BK692" s="280">
        <v>0</v>
      </c>
      <c r="BL692" s="283"/>
      <c r="BM692" s="287">
        <v>0</v>
      </c>
      <c r="BN692" s="280">
        <v>0</v>
      </c>
      <c r="BO692" s="280">
        <v>0</v>
      </c>
      <c r="BP692" s="280" t="e">
        <v>#REF!</v>
      </c>
      <c r="BQ692" s="288" t="e">
        <v>#REF!</v>
      </c>
      <c r="BR692" s="289"/>
      <c r="BS692" s="290" t="e">
        <v>#REF!</v>
      </c>
      <c r="BU692" s="291">
        <v>3678.48</v>
      </c>
      <c r="BV692" s="291">
        <v>-1.6000000000076398E-2</v>
      </c>
      <c r="BW692" s="292">
        <v>0</v>
      </c>
      <c r="BX692" s="238" t="s">
        <v>857</v>
      </c>
      <c r="BY692" s="435">
        <f t="shared" si="20"/>
        <v>0.84056131636407916</v>
      </c>
      <c r="BZ692" s="435">
        <v>0.88056131636407919</v>
      </c>
      <c r="CA692" s="436">
        <f t="shared" si="21"/>
        <v>4.0000000000000036E-2</v>
      </c>
    </row>
    <row r="693" spans="1:79" s="268" customFormat="1" ht="47.25">
      <c r="A693" s="269">
        <v>680</v>
      </c>
      <c r="B693" s="269" t="s">
        <v>862</v>
      </c>
      <c r="C693" s="269" t="s">
        <v>95</v>
      </c>
      <c r="D693" s="271" t="s">
        <v>863</v>
      </c>
      <c r="E693" s="272">
        <v>41058</v>
      </c>
      <c r="F693" s="238"/>
      <c r="G693" s="238"/>
      <c r="H693" s="272">
        <v>40909</v>
      </c>
      <c r="I693" s="272">
        <v>50405</v>
      </c>
      <c r="J693" s="269"/>
      <c r="K693" s="269" t="s">
        <v>2520</v>
      </c>
      <c r="L693" s="273"/>
      <c r="M693" s="238">
        <v>0.37</v>
      </c>
      <c r="N693" s="269" t="s">
        <v>2521</v>
      </c>
      <c r="O693" s="269" t="s">
        <v>82</v>
      </c>
      <c r="P693" s="269" t="s">
        <v>2522</v>
      </c>
      <c r="Q693" s="269"/>
      <c r="R693" s="294">
        <v>1010301407</v>
      </c>
      <c r="S693" s="238">
        <v>724</v>
      </c>
      <c r="T693" s="269" t="s">
        <v>266</v>
      </c>
      <c r="U693" s="269">
        <v>300</v>
      </c>
      <c r="V693" s="275">
        <v>300</v>
      </c>
      <c r="W693" s="269">
        <v>0</v>
      </c>
      <c r="X693" s="276">
        <v>28825</v>
      </c>
      <c r="Y693" s="293"/>
      <c r="Z693" s="277">
        <v>97059.54</v>
      </c>
      <c r="AA693" s="277"/>
      <c r="AB693" s="278">
        <v>97059.54</v>
      </c>
      <c r="AC693" s="278">
        <v>97059.54</v>
      </c>
      <c r="AD693" s="278">
        <v>0</v>
      </c>
      <c r="AE693" s="278">
        <v>0</v>
      </c>
      <c r="AF693" s="278">
        <v>323.53179999999998</v>
      </c>
      <c r="AG693" s="278">
        <v>323.53179999999998</v>
      </c>
      <c r="AH693" s="278">
        <v>0</v>
      </c>
      <c r="AI693" s="279">
        <v>323.53179999999998</v>
      </c>
      <c r="AJ693" s="277"/>
      <c r="AK693" s="280" t="e">
        <v>#REF!</v>
      </c>
      <c r="AL693" s="280" t="e">
        <v>#REF!</v>
      </c>
      <c r="AM693" s="281">
        <v>0</v>
      </c>
      <c r="AN693" s="281">
        <v>0</v>
      </c>
      <c r="AO693" s="281">
        <v>0</v>
      </c>
      <c r="AP693" s="282">
        <v>0</v>
      </c>
      <c r="AQ693" s="282">
        <v>0</v>
      </c>
      <c r="AR693" s="282">
        <v>0</v>
      </c>
      <c r="AS693" s="282">
        <v>0</v>
      </c>
      <c r="AT693" s="282">
        <v>0</v>
      </c>
      <c r="AU693" s="282">
        <v>0</v>
      </c>
      <c r="AV693" s="282">
        <v>0</v>
      </c>
      <c r="AW693" s="282">
        <v>0</v>
      </c>
      <c r="AX693" s="282">
        <v>0</v>
      </c>
      <c r="AY693" s="282">
        <v>0</v>
      </c>
      <c r="AZ693" s="282">
        <v>0</v>
      </c>
      <c r="BA693" s="282">
        <v>0</v>
      </c>
      <c r="BB693" s="281">
        <v>0</v>
      </c>
      <c r="BC693" s="281">
        <v>0</v>
      </c>
      <c r="BD693" s="283"/>
      <c r="BE693" s="284">
        <v>0.02</v>
      </c>
      <c r="BF693" s="280">
        <v>0</v>
      </c>
      <c r="BG693" s="285"/>
      <c r="BH693" s="286"/>
      <c r="BI693" s="285"/>
      <c r="BJ693" s="280">
        <v>0</v>
      </c>
      <c r="BK693" s="280">
        <v>0</v>
      </c>
      <c r="BL693" s="283"/>
      <c r="BM693" s="287">
        <v>0</v>
      </c>
      <c r="BN693" s="280">
        <v>0</v>
      </c>
      <c r="BO693" s="280">
        <v>0</v>
      </c>
      <c r="BP693" s="280" t="e">
        <v>#REF!</v>
      </c>
      <c r="BQ693" s="288" t="e">
        <v>#REF!</v>
      </c>
      <c r="BR693" s="289"/>
      <c r="BS693" s="290" t="e">
        <v>#REF!</v>
      </c>
      <c r="BU693" s="291"/>
      <c r="BV693" s="291">
        <v>0</v>
      </c>
      <c r="BW693" s="292">
        <v>0</v>
      </c>
      <c r="BX693" s="238" t="s">
        <v>857</v>
      </c>
      <c r="BY693" s="435">
        <f t="shared" si="20"/>
        <v>1</v>
      </c>
      <c r="BZ693" s="435">
        <v>1</v>
      </c>
      <c r="CA693" s="436">
        <f t="shared" si="21"/>
        <v>0</v>
      </c>
    </row>
    <row r="694" spans="1:79" s="268" customFormat="1" ht="47.25">
      <c r="A694" s="269">
        <v>681</v>
      </c>
      <c r="B694" s="269" t="s">
        <v>862</v>
      </c>
      <c r="C694" s="269" t="s">
        <v>95</v>
      </c>
      <c r="D694" s="271" t="s">
        <v>863</v>
      </c>
      <c r="E694" s="272">
        <v>41058</v>
      </c>
      <c r="F694" s="238"/>
      <c r="G694" s="238"/>
      <c r="H694" s="272">
        <v>40909</v>
      </c>
      <c r="I694" s="272">
        <v>50405</v>
      </c>
      <c r="J694" s="269"/>
      <c r="K694" s="269" t="s">
        <v>2523</v>
      </c>
      <c r="L694" s="273"/>
      <c r="M694" s="238">
        <v>0.37</v>
      </c>
      <c r="N694" s="269" t="s">
        <v>2521</v>
      </c>
      <c r="O694" s="269" t="s">
        <v>82</v>
      </c>
      <c r="P694" s="269" t="s">
        <v>2522</v>
      </c>
      <c r="Q694" s="269"/>
      <c r="R694" s="294">
        <v>1010301408</v>
      </c>
      <c r="S694" s="238">
        <v>725</v>
      </c>
      <c r="T694" s="269" t="s">
        <v>266</v>
      </c>
      <c r="U694" s="269">
        <v>300</v>
      </c>
      <c r="V694" s="275">
        <v>300</v>
      </c>
      <c r="W694" s="269">
        <v>0</v>
      </c>
      <c r="X694" s="276">
        <v>37165</v>
      </c>
      <c r="Y694" s="293"/>
      <c r="Z694" s="277">
        <v>520241.82</v>
      </c>
      <c r="AA694" s="277"/>
      <c r="AB694" s="278">
        <v>520241.82</v>
      </c>
      <c r="AC694" s="278">
        <v>374811.45380000002</v>
      </c>
      <c r="AD694" s="278">
        <v>145430.36619999999</v>
      </c>
      <c r="AE694" s="278">
        <v>124620.69339999999</v>
      </c>
      <c r="AF694" s="278">
        <v>1734.1394</v>
      </c>
      <c r="AG694" s="278">
        <v>1734.1394</v>
      </c>
      <c r="AH694" s="278">
        <v>0</v>
      </c>
      <c r="AI694" s="279">
        <v>1734.1394</v>
      </c>
      <c r="AJ694" s="277"/>
      <c r="AK694" s="280" t="e">
        <v>#REF!</v>
      </c>
      <c r="AL694" s="280" t="e">
        <v>#REF!</v>
      </c>
      <c r="AM694" s="281">
        <v>20809.6728</v>
      </c>
      <c r="AN694" s="281">
        <v>20809.6728</v>
      </c>
      <c r="AO694" s="281">
        <v>145430.36619999999</v>
      </c>
      <c r="AP694" s="282">
        <v>143696.2268</v>
      </c>
      <c r="AQ694" s="282">
        <v>141962.08740000002</v>
      </c>
      <c r="AR694" s="282">
        <v>140227.94800000003</v>
      </c>
      <c r="AS694" s="282">
        <v>138493.80860000005</v>
      </c>
      <c r="AT694" s="282">
        <v>136759.66920000006</v>
      </c>
      <c r="AU694" s="282">
        <v>135025.52980000008</v>
      </c>
      <c r="AV694" s="282">
        <v>133291.39040000009</v>
      </c>
      <c r="AW694" s="282">
        <v>131557.25100000011</v>
      </c>
      <c r="AX694" s="282">
        <v>129823.11160000011</v>
      </c>
      <c r="AY694" s="282">
        <v>128088.97220000011</v>
      </c>
      <c r="AZ694" s="282">
        <v>126354.83280000011</v>
      </c>
      <c r="BA694" s="282">
        <v>124620.69340000011</v>
      </c>
      <c r="BB694" s="281">
        <v>135025.52980000011</v>
      </c>
      <c r="BC694" s="281">
        <v>135025.52979999999</v>
      </c>
      <c r="BD694" s="283"/>
      <c r="BE694" s="284">
        <v>0.02</v>
      </c>
      <c r="BF694" s="280">
        <v>0</v>
      </c>
      <c r="BG694" s="285"/>
      <c r="BH694" s="286"/>
      <c r="BI694" s="285"/>
      <c r="BJ694" s="280">
        <v>0</v>
      </c>
      <c r="BK694" s="280">
        <v>0</v>
      </c>
      <c r="BL694" s="283"/>
      <c r="BM694" s="287">
        <v>0</v>
      </c>
      <c r="BN694" s="280">
        <v>0</v>
      </c>
      <c r="BO694" s="280">
        <v>0</v>
      </c>
      <c r="BP694" s="280" t="e">
        <v>#REF!</v>
      </c>
      <c r="BQ694" s="288" t="e">
        <v>#REF!</v>
      </c>
      <c r="BR694" s="289"/>
      <c r="BS694" s="290" t="e">
        <v>#REF!</v>
      </c>
      <c r="BU694" s="291">
        <v>20809.68</v>
      </c>
      <c r="BV694" s="291">
        <v>7.2000000000116415E-3</v>
      </c>
      <c r="BW694" s="292">
        <v>0</v>
      </c>
      <c r="BX694" s="238" t="s">
        <v>857</v>
      </c>
      <c r="BY694" s="435">
        <f t="shared" si="20"/>
        <v>0.72045621745672039</v>
      </c>
      <c r="BZ694" s="435">
        <v>0.76045621745672043</v>
      </c>
      <c r="CA694" s="436">
        <f t="shared" si="21"/>
        <v>4.0000000000000036E-2</v>
      </c>
    </row>
    <row r="695" spans="1:79" s="268" customFormat="1" ht="47.25">
      <c r="A695" s="269">
        <v>682</v>
      </c>
      <c r="B695" s="269" t="s">
        <v>862</v>
      </c>
      <c r="C695" s="269" t="s">
        <v>95</v>
      </c>
      <c r="D695" s="271" t="s">
        <v>863</v>
      </c>
      <c r="E695" s="272">
        <v>41058</v>
      </c>
      <c r="F695" s="238"/>
      <c r="G695" s="238"/>
      <c r="H695" s="272">
        <v>40909</v>
      </c>
      <c r="I695" s="272">
        <v>50405</v>
      </c>
      <c r="J695" s="269"/>
      <c r="K695" s="269" t="s">
        <v>2524</v>
      </c>
      <c r="L695" s="273"/>
      <c r="M695" s="238">
        <v>1.4079999999999999</v>
      </c>
      <c r="N695" s="269" t="s">
        <v>2525</v>
      </c>
      <c r="O695" s="269" t="s">
        <v>82</v>
      </c>
      <c r="P695" s="269" t="s">
        <v>2314</v>
      </c>
      <c r="Q695" s="269"/>
      <c r="R695" s="294">
        <v>1010301409</v>
      </c>
      <c r="S695" s="238">
        <v>726</v>
      </c>
      <c r="T695" s="269" t="s">
        <v>266</v>
      </c>
      <c r="U695" s="269">
        <v>300</v>
      </c>
      <c r="V695" s="275">
        <v>300</v>
      </c>
      <c r="W695" s="269">
        <v>0</v>
      </c>
      <c r="X695" s="276">
        <v>32782</v>
      </c>
      <c r="Y695" s="293"/>
      <c r="Z695" s="277">
        <v>414203.06</v>
      </c>
      <c r="AA695" s="277"/>
      <c r="AB695" s="278">
        <v>414203.06</v>
      </c>
      <c r="AC695" s="278">
        <v>414203.06</v>
      </c>
      <c r="AD695" s="278">
        <v>0</v>
      </c>
      <c r="AE695" s="278">
        <v>0</v>
      </c>
      <c r="AF695" s="278">
        <v>1380.6768666666667</v>
      </c>
      <c r="AG695" s="278">
        <v>1380.6768666666667</v>
      </c>
      <c r="AH695" s="278">
        <v>0</v>
      </c>
      <c r="AI695" s="279">
        <v>1380.6768666666667</v>
      </c>
      <c r="AJ695" s="277"/>
      <c r="AK695" s="280" t="e">
        <v>#REF!</v>
      </c>
      <c r="AL695" s="280" t="e">
        <v>#REF!</v>
      </c>
      <c r="AM695" s="281">
        <v>0</v>
      </c>
      <c r="AN695" s="281">
        <v>0</v>
      </c>
      <c r="AO695" s="281">
        <v>0</v>
      </c>
      <c r="AP695" s="282">
        <v>0</v>
      </c>
      <c r="AQ695" s="282">
        <v>0</v>
      </c>
      <c r="AR695" s="282">
        <v>0</v>
      </c>
      <c r="AS695" s="282">
        <v>0</v>
      </c>
      <c r="AT695" s="282">
        <v>0</v>
      </c>
      <c r="AU695" s="282">
        <v>0</v>
      </c>
      <c r="AV695" s="282">
        <v>0</v>
      </c>
      <c r="AW695" s="282">
        <v>0</v>
      </c>
      <c r="AX695" s="282">
        <v>0</v>
      </c>
      <c r="AY695" s="282">
        <v>0</v>
      </c>
      <c r="AZ695" s="282">
        <v>0</v>
      </c>
      <c r="BA695" s="282">
        <v>0</v>
      </c>
      <c r="BB695" s="281">
        <v>0</v>
      </c>
      <c r="BC695" s="281">
        <v>0</v>
      </c>
      <c r="BD695" s="283"/>
      <c r="BE695" s="284">
        <v>0.02</v>
      </c>
      <c r="BF695" s="280">
        <v>0</v>
      </c>
      <c r="BG695" s="285"/>
      <c r="BH695" s="286"/>
      <c r="BI695" s="285"/>
      <c r="BJ695" s="280">
        <v>0</v>
      </c>
      <c r="BK695" s="280">
        <v>0</v>
      </c>
      <c r="BL695" s="283"/>
      <c r="BM695" s="287">
        <v>0</v>
      </c>
      <c r="BN695" s="280">
        <v>0</v>
      </c>
      <c r="BO695" s="280">
        <v>0</v>
      </c>
      <c r="BP695" s="280" t="e">
        <v>#REF!</v>
      </c>
      <c r="BQ695" s="288" t="e">
        <v>#REF!</v>
      </c>
      <c r="BR695" s="289"/>
      <c r="BS695" s="290" t="e">
        <v>#REF!</v>
      </c>
      <c r="BU695" s="291"/>
      <c r="BV695" s="291">
        <v>0</v>
      </c>
      <c r="BW695" s="292">
        <v>0</v>
      </c>
      <c r="BX695" s="238" t="s">
        <v>857</v>
      </c>
      <c r="BY695" s="435">
        <f t="shared" si="20"/>
        <v>1</v>
      </c>
      <c r="BZ695" s="435">
        <v>1</v>
      </c>
      <c r="CA695" s="436">
        <f t="shared" si="21"/>
        <v>0</v>
      </c>
    </row>
    <row r="696" spans="1:79" s="268" customFormat="1" ht="47.25">
      <c r="A696" s="269">
        <v>683</v>
      </c>
      <c r="B696" s="269" t="s">
        <v>862</v>
      </c>
      <c r="C696" s="269" t="s">
        <v>95</v>
      </c>
      <c r="D696" s="271" t="s">
        <v>863</v>
      </c>
      <c r="E696" s="272">
        <v>41058</v>
      </c>
      <c r="F696" s="238"/>
      <c r="G696" s="238"/>
      <c r="H696" s="272">
        <v>40909</v>
      </c>
      <c r="I696" s="272">
        <v>50405</v>
      </c>
      <c r="J696" s="269"/>
      <c r="K696" s="269" t="s">
        <v>2526</v>
      </c>
      <c r="L696" s="273"/>
      <c r="M696" s="238">
        <v>0.12125</v>
      </c>
      <c r="N696" s="269" t="s">
        <v>1854</v>
      </c>
      <c r="O696" s="269" t="s">
        <v>82</v>
      </c>
      <c r="P696" s="269" t="s">
        <v>1855</v>
      </c>
      <c r="Q696" s="269"/>
      <c r="R696" s="294">
        <v>1010301410</v>
      </c>
      <c r="S696" s="238">
        <v>727</v>
      </c>
      <c r="T696" s="269" t="s">
        <v>266</v>
      </c>
      <c r="U696" s="269">
        <v>300</v>
      </c>
      <c r="V696" s="275">
        <v>300</v>
      </c>
      <c r="W696" s="269">
        <v>0</v>
      </c>
      <c r="X696" s="276">
        <v>27334</v>
      </c>
      <c r="Y696" s="293"/>
      <c r="Z696" s="277">
        <v>51687.13</v>
      </c>
      <c r="AA696" s="277"/>
      <c r="AB696" s="278">
        <v>51687.13</v>
      </c>
      <c r="AC696" s="278">
        <v>51687.13</v>
      </c>
      <c r="AD696" s="278">
        <v>0</v>
      </c>
      <c r="AE696" s="278">
        <v>0</v>
      </c>
      <c r="AF696" s="278">
        <v>172.29043333333331</v>
      </c>
      <c r="AG696" s="278">
        <v>172.29043333333331</v>
      </c>
      <c r="AH696" s="278">
        <v>0</v>
      </c>
      <c r="AI696" s="279">
        <v>172.29043333333331</v>
      </c>
      <c r="AJ696" s="277"/>
      <c r="AK696" s="280" t="e">
        <v>#REF!</v>
      </c>
      <c r="AL696" s="280" t="e">
        <v>#REF!</v>
      </c>
      <c r="AM696" s="281">
        <v>0</v>
      </c>
      <c r="AN696" s="281">
        <v>0</v>
      </c>
      <c r="AO696" s="281">
        <v>0</v>
      </c>
      <c r="AP696" s="282">
        <v>0</v>
      </c>
      <c r="AQ696" s="282">
        <v>0</v>
      </c>
      <c r="AR696" s="282">
        <v>0</v>
      </c>
      <c r="AS696" s="282">
        <v>0</v>
      </c>
      <c r="AT696" s="282">
        <v>0</v>
      </c>
      <c r="AU696" s="282">
        <v>0</v>
      </c>
      <c r="AV696" s="282">
        <v>0</v>
      </c>
      <c r="AW696" s="282">
        <v>0</v>
      </c>
      <c r="AX696" s="282">
        <v>0</v>
      </c>
      <c r="AY696" s="282">
        <v>0</v>
      </c>
      <c r="AZ696" s="282">
        <v>0</v>
      </c>
      <c r="BA696" s="282">
        <v>0</v>
      </c>
      <c r="BB696" s="281">
        <v>0</v>
      </c>
      <c r="BC696" s="281">
        <v>0</v>
      </c>
      <c r="BD696" s="283"/>
      <c r="BE696" s="284">
        <v>0.02</v>
      </c>
      <c r="BF696" s="280">
        <v>0</v>
      </c>
      <c r="BG696" s="285"/>
      <c r="BH696" s="286"/>
      <c r="BI696" s="285"/>
      <c r="BJ696" s="280">
        <v>0</v>
      </c>
      <c r="BK696" s="280">
        <v>0</v>
      </c>
      <c r="BL696" s="283"/>
      <c r="BM696" s="287">
        <v>0</v>
      </c>
      <c r="BN696" s="280">
        <v>0</v>
      </c>
      <c r="BO696" s="280">
        <v>0</v>
      </c>
      <c r="BP696" s="280" t="e">
        <v>#REF!</v>
      </c>
      <c r="BQ696" s="288" t="e">
        <v>#REF!</v>
      </c>
      <c r="BR696" s="289"/>
      <c r="BS696" s="290" t="e">
        <v>#REF!</v>
      </c>
      <c r="BU696" s="291"/>
      <c r="BV696" s="291">
        <v>0</v>
      </c>
      <c r="BW696" s="292">
        <v>0</v>
      </c>
      <c r="BX696" s="238" t="s">
        <v>857</v>
      </c>
      <c r="BY696" s="435">
        <f t="shared" si="20"/>
        <v>1</v>
      </c>
      <c r="BZ696" s="435">
        <v>1</v>
      </c>
      <c r="CA696" s="436">
        <f t="shared" si="21"/>
        <v>0</v>
      </c>
    </row>
    <row r="697" spans="1:79" s="268" customFormat="1" ht="47.25">
      <c r="A697" s="269">
        <v>684</v>
      </c>
      <c r="B697" s="269" t="s">
        <v>862</v>
      </c>
      <c r="C697" s="269" t="s">
        <v>95</v>
      </c>
      <c r="D697" s="271" t="s">
        <v>863</v>
      </c>
      <c r="E697" s="272">
        <v>41058</v>
      </c>
      <c r="F697" s="238"/>
      <c r="G697" s="238"/>
      <c r="H697" s="272">
        <v>40909</v>
      </c>
      <c r="I697" s="272">
        <v>50405</v>
      </c>
      <c r="J697" s="269"/>
      <c r="K697" s="269" t="s">
        <v>2527</v>
      </c>
      <c r="L697" s="273"/>
      <c r="M697" s="238">
        <v>0.38700000000000001</v>
      </c>
      <c r="N697" s="269" t="s">
        <v>2328</v>
      </c>
      <c r="O697" s="269" t="s">
        <v>82</v>
      </c>
      <c r="P697" s="269" t="s">
        <v>2528</v>
      </c>
      <c r="Q697" s="269"/>
      <c r="R697" s="294">
        <v>1010301411</v>
      </c>
      <c r="S697" s="238">
        <v>728</v>
      </c>
      <c r="T697" s="269" t="s">
        <v>266</v>
      </c>
      <c r="U697" s="269">
        <v>300</v>
      </c>
      <c r="V697" s="275">
        <v>300</v>
      </c>
      <c r="W697" s="269">
        <v>0</v>
      </c>
      <c r="X697" s="276">
        <v>26359</v>
      </c>
      <c r="Y697" s="293"/>
      <c r="Z697" s="277">
        <v>12933.92</v>
      </c>
      <c r="AA697" s="277"/>
      <c r="AB697" s="278">
        <v>12933.92</v>
      </c>
      <c r="AC697" s="278">
        <v>12933.92</v>
      </c>
      <c r="AD697" s="278">
        <v>0</v>
      </c>
      <c r="AE697" s="278">
        <v>0</v>
      </c>
      <c r="AF697" s="278">
        <v>43.113066666666668</v>
      </c>
      <c r="AG697" s="278">
        <v>43.113066666666668</v>
      </c>
      <c r="AH697" s="278">
        <v>0</v>
      </c>
      <c r="AI697" s="279">
        <v>43.113066666666668</v>
      </c>
      <c r="AJ697" s="277"/>
      <c r="AK697" s="280" t="e">
        <v>#REF!</v>
      </c>
      <c r="AL697" s="280" t="e">
        <v>#REF!</v>
      </c>
      <c r="AM697" s="281">
        <v>0</v>
      </c>
      <c r="AN697" s="281">
        <v>0</v>
      </c>
      <c r="AO697" s="281">
        <v>0</v>
      </c>
      <c r="AP697" s="282">
        <v>0</v>
      </c>
      <c r="AQ697" s="282">
        <v>0</v>
      </c>
      <c r="AR697" s="282">
        <v>0</v>
      </c>
      <c r="AS697" s="282">
        <v>0</v>
      </c>
      <c r="AT697" s="282">
        <v>0</v>
      </c>
      <c r="AU697" s="282">
        <v>0</v>
      </c>
      <c r="AV697" s="282">
        <v>0</v>
      </c>
      <c r="AW697" s="282">
        <v>0</v>
      </c>
      <c r="AX697" s="282">
        <v>0</v>
      </c>
      <c r="AY697" s="282">
        <v>0</v>
      </c>
      <c r="AZ697" s="282">
        <v>0</v>
      </c>
      <c r="BA697" s="282">
        <v>0</v>
      </c>
      <c r="BB697" s="281">
        <v>0</v>
      </c>
      <c r="BC697" s="281">
        <v>0</v>
      </c>
      <c r="BD697" s="283"/>
      <c r="BE697" s="284">
        <v>0.02</v>
      </c>
      <c r="BF697" s="280">
        <v>0</v>
      </c>
      <c r="BG697" s="285"/>
      <c r="BH697" s="286"/>
      <c r="BI697" s="285"/>
      <c r="BJ697" s="280">
        <v>0</v>
      </c>
      <c r="BK697" s="280">
        <v>0</v>
      </c>
      <c r="BL697" s="283"/>
      <c r="BM697" s="287">
        <v>0</v>
      </c>
      <c r="BN697" s="280">
        <v>0</v>
      </c>
      <c r="BO697" s="280">
        <v>0</v>
      </c>
      <c r="BP697" s="280" t="e">
        <v>#REF!</v>
      </c>
      <c r="BQ697" s="288" t="e">
        <v>#REF!</v>
      </c>
      <c r="BR697" s="289"/>
      <c r="BS697" s="290" t="e">
        <v>#REF!</v>
      </c>
      <c r="BU697" s="291"/>
      <c r="BV697" s="291">
        <v>0</v>
      </c>
      <c r="BW697" s="292">
        <v>0</v>
      </c>
      <c r="BX697" s="238" t="s">
        <v>857</v>
      </c>
      <c r="BY697" s="435">
        <f t="shared" si="20"/>
        <v>1</v>
      </c>
      <c r="BZ697" s="435">
        <v>1</v>
      </c>
      <c r="CA697" s="436">
        <f t="shared" si="21"/>
        <v>0</v>
      </c>
    </row>
    <row r="698" spans="1:79" s="268" customFormat="1" ht="47.25">
      <c r="A698" s="269">
        <v>685</v>
      </c>
      <c r="B698" s="269" t="s">
        <v>862</v>
      </c>
      <c r="C698" s="269" t="s">
        <v>95</v>
      </c>
      <c r="D698" s="271" t="s">
        <v>863</v>
      </c>
      <c r="E698" s="272">
        <v>41058</v>
      </c>
      <c r="F698" s="238"/>
      <c r="G698" s="238"/>
      <c r="H698" s="272">
        <v>40909</v>
      </c>
      <c r="I698" s="272">
        <v>50405</v>
      </c>
      <c r="J698" s="269"/>
      <c r="K698" s="269" t="s">
        <v>2507</v>
      </c>
      <c r="L698" s="273"/>
      <c r="M698" s="238">
        <v>0.33200000000000002</v>
      </c>
      <c r="N698" s="269" t="s">
        <v>2529</v>
      </c>
      <c r="O698" s="269" t="s">
        <v>82</v>
      </c>
      <c r="P698" s="269" t="s">
        <v>2509</v>
      </c>
      <c r="Q698" s="269"/>
      <c r="R698" s="294">
        <v>1010301412</v>
      </c>
      <c r="S698" s="238">
        <v>729</v>
      </c>
      <c r="T698" s="269" t="s">
        <v>266</v>
      </c>
      <c r="U698" s="269">
        <v>300</v>
      </c>
      <c r="V698" s="275">
        <v>300</v>
      </c>
      <c r="W698" s="269">
        <v>0</v>
      </c>
      <c r="X698" s="276">
        <v>32933</v>
      </c>
      <c r="Y698" s="293"/>
      <c r="Z698" s="277">
        <v>166433.16</v>
      </c>
      <c r="AA698" s="277"/>
      <c r="AB698" s="278">
        <v>166433.16</v>
      </c>
      <c r="AC698" s="278">
        <v>166433.16</v>
      </c>
      <c r="AD698" s="278">
        <v>0</v>
      </c>
      <c r="AE698" s="278">
        <v>0</v>
      </c>
      <c r="AF698" s="278">
        <v>554.77719999999999</v>
      </c>
      <c r="AG698" s="278">
        <v>554.77719999999999</v>
      </c>
      <c r="AH698" s="278">
        <v>0</v>
      </c>
      <c r="AI698" s="279">
        <v>554.77719999999999</v>
      </c>
      <c r="AJ698" s="277"/>
      <c r="AK698" s="280" t="e">
        <v>#REF!</v>
      </c>
      <c r="AL698" s="280" t="e">
        <v>#REF!</v>
      </c>
      <c r="AM698" s="281">
        <v>0</v>
      </c>
      <c r="AN698" s="281">
        <v>0</v>
      </c>
      <c r="AO698" s="281">
        <v>0</v>
      </c>
      <c r="AP698" s="282">
        <v>0</v>
      </c>
      <c r="AQ698" s="282">
        <v>0</v>
      </c>
      <c r="AR698" s="282">
        <v>0</v>
      </c>
      <c r="AS698" s="282">
        <v>0</v>
      </c>
      <c r="AT698" s="282">
        <v>0</v>
      </c>
      <c r="AU698" s="282">
        <v>0</v>
      </c>
      <c r="AV698" s="282">
        <v>0</v>
      </c>
      <c r="AW698" s="282">
        <v>0</v>
      </c>
      <c r="AX698" s="282">
        <v>0</v>
      </c>
      <c r="AY698" s="282">
        <v>0</v>
      </c>
      <c r="AZ698" s="282">
        <v>0</v>
      </c>
      <c r="BA698" s="282">
        <v>0</v>
      </c>
      <c r="BB698" s="281">
        <v>0</v>
      </c>
      <c r="BC698" s="281">
        <v>0</v>
      </c>
      <c r="BD698" s="283"/>
      <c r="BE698" s="284">
        <v>0.02</v>
      </c>
      <c r="BF698" s="280">
        <v>0</v>
      </c>
      <c r="BG698" s="285"/>
      <c r="BH698" s="286"/>
      <c r="BI698" s="285"/>
      <c r="BJ698" s="280">
        <v>0</v>
      </c>
      <c r="BK698" s="280">
        <v>0</v>
      </c>
      <c r="BL698" s="283"/>
      <c r="BM698" s="287">
        <v>0</v>
      </c>
      <c r="BN698" s="280">
        <v>0</v>
      </c>
      <c r="BO698" s="280">
        <v>0</v>
      </c>
      <c r="BP698" s="280" t="e">
        <v>#REF!</v>
      </c>
      <c r="BQ698" s="288" t="e">
        <v>#REF!</v>
      </c>
      <c r="BR698" s="289"/>
      <c r="BS698" s="290" t="e">
        <v>#REF!</v>
      </c>
      <c r="BU698" s="291"/>
      <c r="BV698" s="291">
        <v>0</v>
      </c>
      <c r="BW698" s="292">
        <v>0</v>
      </c>
      <c r="BX698" s="238" t="s">
        <v>857</v>
      </c>
      <c r="BY698" s="435">
        <f t="shared" si="20"/>
        <v>1</v>
      </c>
      <c r="BZ698" s="435">
        <v>1</v>
      </c>
      <c r="CA698" s="436">
        <f t="shared" si="21"/>
        <v>0</v>
      </c>
    </row>
    <row r="699" spans="1:79" s="268" customFormat="1" ht="47.25">
      <c r="A699" s="269">
        <v>686</v>
      </c>
      <c r="B699" s="269" t="s">
        <v>862</v>
      </c>
      <c r="C699" s="269" t="s">
        <v>95</v>
      </c>
      <c r="D699" s="271" t="s">
        <v>863</v>
      </c>
      <c r="E699" s="272">
        <v>41058</v>
      </c>
      <c r="F699" s="238"/>
      <c r="G699" s="238"/>
      <c r="H699" s="272">
        <v>40909</v>
      </c>
      <c r="I699" s="272">
        <v>50405</v>
      </c>
      <c r="J699" s="269"/>
      <c r="K699" s="269" t="s">
        <v>2530</v>
      </c>
      <c r="L699" s="273"/>
      <c r="M699" s="238">
        <v>0.2</v>
      </c>
      <c r="N699" s="269" t="s">
        <v>2531</v>
      </c>
      <c r="O699" s="269" t="s">
        <v>82</v>
      </c>
      <c r="P699" s="269" t="s">
        <v>2013</v>
      </c>
      <c r="Q699" s="269"/>
      <c r="R699" s="294">
        <v>1010301413</v>
      </c>
      <c r="S699" s="238">
        <v>730</v>
      </c>
      <c r="T699" s="269" t="s">
        <v>87</v>
      </c>
      <c r="U699" s="269">
        <v>240</v>
      </c>
      <c r="V699" s="275">
        <v>240</v>
      </c>
      <c r="W699" s="269">
        <v>0</v>
      </c>
      <c r="X699" s="276">
        <v>33117</v>
      </c>
      <c r="Y699" s="293"/>
      <c r="Z699" s="277">
        <v>259860.97</v>
      </c>
      <c r="AA699" s="277"/>
      <c r="AB699" s="278">
        <v>259860.97</v>
      </c>
      <c r="AC699" s="278">
        <v>259860.97</v>
      </c>
      <c r="AD699" s="278">
        <v>0</v>
      </c>
      <c r="AE699" s="278">
        <v>0</v>
      </c>
      <c r="AF699" s="278">
        <v>1082.7540416666666</v>
      </c>
      <c r="AG699" s="278">
        <v>1082.7540416666666</v>
      </c>
      <c r="AH699" s="278">
        <v>0</v>
      </c>
      <c r="AI699" s="279">
        <v>1082.7540416666666</v>
      </c>
      <c r="AJ699" s="277"/>
      <c r="AK699" s="280" t="e">
        <v>#REF!</v>
      </c>
      <c r="AL699" s="280" t="e">
        <v>#REF!</v>
      </c>
      <c r="AM699" s="281">
        <v>0</v>
      </c>
      <c r="AN699" s="281">
        <v>0</v>
      </c>
      <c r="AO699" s="281">
        <v>0</v>
      </c>
      <c r="AP699" s="282">
        <v>0</v>
      </c>
      <c r="AQ699" s="282">
        <v>0</v>
      </c>
      <c r="AR699" s="282">
        <v>0</v>
      </c>
      <c r="AS699" s="282">
        <v>0</v>
      </c>
      <c r="AT699" s="282">
        <v>0</v>
      </c>
      <c r="AU699" s="282">
        <v>0</v>
      </c>
      <c r="AV699" s="282">
        <v>0</v>
      </c>
      <c r="AW699" s="282">
        <v>0</v>
      </c>
      <c r="AX699" s="282">
        <v>0</v>
      </c>
      <c r="AY699" s="282">
        <v>0</v>
      </c>
      <c r="AZ699" s="282">
        <v>0</v>
      </c>
      <c r="BA699" s="282">
        <v>0</v>
      </c>
      <c r="BB699" s="281">
        <v>0</v>
      </c>
      <c r="BC699" s="281">
        <v>0</v>
      </c>
      <c r="BD699" s="283"/>
      <c r="BE699" s="284">
        <v>0.02</v>
      </c>
      <c r="BF699" s="280">
        <v>0</v>
      </c>
      <c r="BG699" s="285"/>
      <c r="BH699" s="286"/>
      <c r="BI699" s="285"/>
      <c r="BJ699" s="280">
        <v>0</v>
      </c>
      <c r="BK699" s="280">
        <v>0</v>
      </c>
      <c r="BL699" s="283"/>
      <c r="BM699" s="287">
        <v>0</v>
      </c>
      <c r="BN699" s="280">
        <v>0</v>
      </c>
      <c r="BO699" s="280">
        <v>0</v>
      </c>
      <c r="BP699" s="280" t="e">
        <v>#REF!</v>
      </c>
      <c r="BQ699" s="288" t="e">
        <v>#REF!</v>
      </c>
      <c r="BR699" s="289"/>
      <c r="BS699" s="290" t="e">
        <v>#REF!</v>
      </c>
      <c r="BU699" s="291"/>
      <c r="BV699" s="291">
        <v>0</v>
      </c>
      <c r="BW699" s="292">
        <v>0</v>
      </c>
      <c r="BX699" s="238" t="s">
        <v>857</v>
      </c>
      <c r="BY699" s="435">
        <f t="shared" si="20"/>
        <v>1</v>
      </c>
      <c r="BZ699" s="435">
        <v>1</v>
      </c>
      <c r="CA699" s="436">
        <f t="shared" si="21"/>
        <v>0</v>
      </c>
    </row>
    <row r="700" spans="1:79" s="268" customFormat="1" ht="47.25">
      <c r="A700" s="269">
        <v>687</v>
      </c>
      <c r="B700" s="269" t="s">
        <v>862</v>
      </c>
      <c r="C700" s="269" t="s">
        <v>95</v>
      </c>
      <c r="D700" s="271" t="s">
        <v>863</v>
      </c>
      <c r="E700" s="272">
        <v>41058</v>
      </c>
      <c r="F700" s="238"/>
      <c r="G700" s="238"/>
      <c r="H700" s="272">
        <v>40909</v>
      </c>
      <c r="I700" s="272">
        <v>50405</v>
      </c>
      <c r="J700" s="269"/>
      <c r="K700" s="269" t="s">
        <v>2532</v>
      </c>
      <c r="L700" s="273"/>
      <c r="M700" s="238">
        <v>0.40699999999999997</v>
      </c>
      <c r="N700" s="269" t="s">
        <v>1892</v>
      </c>
      <c r="O700" s="269" t="s">
        <v>82</v>
      </c>
      <c r="P700" s="269" t="s">
        <v>1893</v>
      </c>
      <c r="Q700" s="269"/>
      <c r="R700" s="294">
        <v>1010301414</v>
      </c>
      <c r="S700" s="238">
        <v>731</v>
      </c>
      <c r="T700" s="269" t="s">
        <v>87</v>
      </c>
      <c r="U700" s="269">
        <v>240</v>
      </c>
      <c r="V700" s="275">
        <v>240</v>
      </c>
      <c r="W700" s="269">
        <v>0</v>
      </c>
      <c r="X700" s="276">
        <v>36495</v>
      </c>
      <c r="Y700" s="293"/>
      <c r="Z700" s="277">
        <v>148698.81</v>
      </c>
      <c r="AA700" s="277"/>
      <c r="AB700" s="278">
        <v>148698.81</v>
      </c>
      <c r="AC700" s="278">
        <v>146518.956125</v>
      </c>
      <c r="AD700" s="278">
        <v>2179.8538750000007</v>
      </c>
      <c r="AE700" s="278">
        <v>0</v>
      </c>
      <c r="AF700" s="278">
        <v>619.57837499999994</v>
      </c>
      <c r="AG700" s="278">
        <v>619.57837499999994</v>
      </c>
      <c r="AH700" s="278">
        <v>0</v>
      </c>
      <c r="AI700" s="279">
        <v>619.57837499999994</v>
      </c>
      <c r="AJ700" s="277"/>
      <c r="AK700" s="280" t="e">
        <v>#REF!</v>
      </c>
      <c r="AL700" s="280" t="e">
        <v>#REF!</v>
      </c>
      <c r="AM700" s="281">
        <v>2179.8538750000007</v>
      </c>
      <c r="AN700" s="281">
        <v>2179.8538750000007</v>
      </c>
      <c r="AO700" s="281">
        <v>2179.8538750000007</v>
      </c>
      <c r="AP700" s="282">
        <v>1560.2755000000006</v>
      </c>
      <c r="AQ700" s="282">
        <v>940.69712500000071</v>
      </c>
      <c r="AR700" s="282">
        <v>321.11875000000077</v>
      </c>
      <c r="AS700" s="282">
        <v>0</v>
      </c>
      <c r="AT700" s="282">
        <v>0</v>
      </c>
      <c r="AU700" s="282">
        <v>0</v>
      </c>
      <c r="AV700" s="282">
        <v>0</v>
      </c>
      <c r="AW700" s="282">
        <v>0</v>
      </c>
      <c r="AX700" s="282">
        <v>0</v>
      </c>
      <c r="AY700" s="282">
        <v>0</v>
      </c>
      <c r="AZ700" s="282">
        <v>0</v>
      </c>
      <c r="BA700" s="282">
        <v>0</v>
      </c>
      <c r="BB700" s="281">
        <v>384.76501923076944</v>
      </c>
      <c r="BC700" s="281">
        <v>1089.9269375000003</v>
      </c>
      <c r="BD700" s="283"/>
      <c r="BE700" s="284">
        <v>0.02</v>
      </c>
      <c r="BF700" s="280">
        <v>0</v>
      </c>
      <c r="BG700" s="285"/>
      <c r="BH700" s="286"/>
      <c r="BI700" s="285"/>
      <c r="BJ700" s="280">
        <v>0</v>
      </c>
      <c r="BK700" s="280">
        <v>0</v>
      </c>
      <c r="BL700" s="283"/>
      <c r="BM700" s="287">
        <v>0</v>
      </c>
      <c r="BN700" s="280">
        <v>0</v>
      </c>
      <c r="BO700" s="280">
        <v>0</v>
      </c>
      <c r="BP700" s="280" t="e">
        <v>#REF!</v>
      </c>
      <c r="BQ700" s="288" t="e">
        <v>#REF!</v>
      </c>
      <c r="BR700" s="289"/>
      <c r="BS700" s="290" t="e">
        <v>#REF!</v>
      </c>
      <c r="BU700" s="291">
        <v>2179.81</v>
      </c>
      <c r="BV700" s="291">
        <v>-4.3875000000753062E-2</v>
      </c>
      <c r="BW700" s="292">
        <v>0</v>
      </c>
      <c r="BX700" s="238" t="s">
        <v>857</v>
      </c>
      <c r="BY700" s="435">
        <f t="shared" si="20"/>
        <v>0.98534047532054891</v>
      </c>
      <c r="BZ700" s="435">
        <v>1</v>
      </c>
      <c r="CA700" s="436">
        <f t="shared" si="21"/>
        <v>1.4659524679451086E-2</v>
      </c>
    </row>
    <row r="701" spans="1:79" s="268" customFormat="1" ht="47.25">
      <c r="A701" s="269">
        <v>688</v>
      </c>
      <c r="B701" s="269" t="s">
        <v>862</v>
      </c>
      <c r="C701" s="269" t="s">
        <v>95</v>
      </c>
      <c r="D701" s="271" t="s">
        <v>863</v>
      </c>
      <c r="E701" s="272">
        <v>41058</v>
      </c>
      <c r="F701" s="238"/>
      <c r="G701" s="238"/>
      <c r="H701" s="272">
        <v>40909</v>
      </c>
      <c r="I701" s="272">
        <v>50405</v>
      </c>
      <c r="J701" s="269"/>
      <c r="K701" s="269" t="s">
        <v>2533</v>
      </c>
      <c r="L701" s="273"/>
      <c r="M701" s="238">
        <v>1.9567000000000001</v>
      </c>
      <c r="N701" s="269" t="s">
        <v>2284</v>
      </c>
      <c r="O701" s="269" t="s">
        <v>82</v>
      </c>
      <c r="P701" s="269" t="s">
        <v>2534</v>
      </c>
      <c r="Q701" s="269"/>
      <c r="R701" s="294">
        <v>1010301415</v>
      </c>
      <c r="S701" s="238">
        <v>732</v>
      </c>
      <c r="T701" s="269" t="s">
        <v>266</v>
      </c>
      <c r="U701" s="269">
        <v>300</v>
      </c>
      <c r="V701" s="275">
        <v>300</v>
      </c>
      <c r="W701" s="269">
        <v>0</v>
      </c>
      <c r="X701" s="276">
        <v>33147</v>
      </c>
      <c r="Y701" s="293"/>
      <c r="Z701" s="277">
        <v>294761.8</v>
      </c>
      <c r="AA701" s="277"/>
      <c r="AB701" s="278">
        <v>294761.8</v>
      </c>
      <c r="AC701" s="278">
        <v>294761.8</v>
      </c>
      <c r="AD701" s="278">
        <v>0</v>
      </c>
      <c r="AE701" s="278">
        <v>0</v>
      </c>
      <c r="AF701" s="278">
        <v>982.53933333333327</v>
      </c>
      <c r="AG701" s="278">
        <v>982.53933333333327</v>
      </c>
      <c r="AH701" s="278">
        <v>0</v>
      </c>
      <c r="AI701" s="279">
        <v>982.53933333333327</v>
      </c>
      <c r="AJ701" s="277"/>
      <c r="AK701" s="280" t="e">
        <v>#REF!</v>
      </c>
      <c r="AL701" s="280" t="e">
        <v>#REF!</v>
      </c>
      <c r="AM701" s="281">
        <v>0</v>
      </c>
      <c r="AN701" s="281">
        <v>0</v>
      </c>
      <c r="AO701" s="281">
        <v>0</v>
      </c>
      <c r="AP701" s="282">
        <v>0</v>
      </c>
      <c r="AQ701" s="282">
        <v>0</v>
      </c>
      <c r="AR701" s="282">
        <v>0</v>
      </c>
      <c r="AS701" s="282">
        <v>0</v>
      </c>
      <c r="AT701" s="282">
        <v>0</v>
      </c>
      <c r="AU701" s="282">
        <v>0</v>
      </c>
      <c r="AV701" s="282">
        <v>0</v>
      </c>
      <c r="AW701" s="282">
        <v>0</v>
      </c>
      <c r="AX701" s="282">
        <v>0</v>
      </c>
      <c r="AY701" s="282">
        <v>0</v>
      </c>
      <c r="AZ701" s="282">
        <v>0</v>
      </c>
      <c r="BA701" s="282">
        <v>0</v>
      </c>
      <c r="BB701" s="281">
        <v>0</v>
      </c>
      <c r="BC701" s="281">
        <v>0</v>
      </c>
      <c r="BD701" s="283"/>
      <c r="BE701" s="284">
        <v>0.02</v>
      </c>
      <c r="BF701" s="280">
        <v>0</v>
      </c>
      <c r="BG701" s="285"/>
      <c r="BH701" s="286"/>
      <c r="BI701" s="285"/>
      <c r="BJ701" s="280">
        <v>0</v>
      </c>
      <c r="BK701" s="280">
        <v>0</v>
      </c>
      <c r="BL701" s="283"/>
      <c r="BM701" s="287">
        <v>0</v>
      </c>
      <c r="BN701" s="280">
        <v>0</v>
      </c>
      <c r="BO701" s="280">
        <v>0</v>
      </c>
      <c r="BP701" s="280" t="e">
        <v>#REF!</v>
      </c>
      <c r="BQ701" s="288" t="e">
        <v>#REF!</v>
      </c>
      <c r="BR701" s="289"/>
      <c r="BS701" s="290" t="e">
        <v>#REF!</v>
      </c>
      <c r="BU701" s="291"/>
      <c r="BV701" s="291">
        <v>0</v>
      </c>
      <c r="BW701" s="292">
        <v>0</v>
      </c>
      <c r="BX701" s="238" t="s">
        <v>857</v>
      </c>
      <c r="BY701" s="435">
        <f t="shared" si="20"/>
        <v>1</v>
      </c>
      <c r="BZ701" s="435">
        <v>1</v>
      </c>
      <c r="CA701" s="436">
        <f t="shared" si="21"/>
        <v>0</v>
      </c>
    </row>
    <row r="702" spans="1:79" s="268" customFormat="1" ht="47.25">
      <c r="A702" s="269">
        <v>689</v>
      </c>
      <c r="B702" s="269" t="s">
        <v>862</v>
      </c>
      <c r="C702" s="269" t="s">
        <v>95</v>
      </c>
      <c r="D702" s="271" t="s">
        <v>863</v>
      </c>
      <c r="E702" s="272">
        <v>41058</v>
      </c>
      <c r="F702" s="238"/>
      <c r="G702" s="238"/>
      <c r="H702" s="272">
        <v>40909</v>
      </c>
      <c r="I702" s="272">
        <v>50405</v>
      </c>
      <c r="J702" s="269"/>
      <c r="K702" s="269" t="s">
        <v>2535</v>
      </c>
      <c r="L702" s="273"/>
      <c r="M702" s="238">
        <v>0.16800000000000001</v>
      </c>
      <c r="N702" s="269" t="s">
        <v>975</v>
      </c>
      <c r="O702" s="269" t="s">
        <v>82</v>
      </c>
      <c r="P702" s="269" t="s">
        <v>976</v>
      </c>
      <c r="Q702" s="269"/>
      <c r="R702" s="294">
        <v>1010301416</v>
      </c>
      <c r="S702" s="238">
        <v>733</v>
      </c>
      <c r="T702" s="269" t="s">
        <v>87</v>
      </c>
      <c r="U702" s="269">
        <v>240</v>
      </c>
      <c r="V702" s="275">
        <v>240</v>
      </c>
      <c r="W702" s="269">
        <v>0</v>
      </c>
      <c r="X702" s="276">
        <v>37653</v>
      </c>
      <c r="Y702" s="293"/>
      <c r="Z702" s="277">
        <v>182975.64</v>
      </c>
      <c r="AA702" s="277"/>
      <c r="AB702" s="278">
        <v>182975.64</v>
      </c>
      <c r="AC702" s="278">
        <v>151226.61800000002</v>
      </c>
      <c r="AD702" s="278">
        <v>31749.021999999997</v>
      </c>
      <c r="AE702" s="278">
        <v>22600.239999999998</v>
      </c>
      <c r="AF702" s="278">
        <v>762.39850000000001</v>
      </c>
      <c r="AG702" s="278">
        <v>762.39850000000001</v>
      </c>
      <c r="AH702" s="278">
        <v>0</v>
      </c>
      <c r="AI702" s="279">
        <v>762.39850000000001</v>
      </c>
      <c r="AJ702" s="277"/>
      <c r="AK702" s="280" t="e">
        <v>#REF!</v>
      </c>
      <c r="AL702" s="280" t="e">
        <v>#REF!</v>
      </c>
      <c r="AM702" s="281">
        <v>9148.7819999999992</v>
      </c>
      <c r="AN702" s="281">
        <v>9148.7819999999992</v>
      </c>
      <c r="AO702" s="281">
        <v>31749.021999999997</v>
      </c>
      <c r="AP702" s="282">
        <v>30986.623499999998</v>
      </c>
      <c r="AQ702" s="282">
        <v>30224.224999999999</v>
      </c>
      <c r="AR702" s="282">
        <v>29461.826499999999</v>
      </c>
      <c r="AS702" s="282">
        <v>28699.428</v>
      </c>
      <c r="AT702" s="282">
        <v>27937.029500000001</v>
      </c>
      <c r="AU702" s="282">
        <v>27174.631000000001</v>
      </c>
      <c r="AV702" s="282">
        <v>26412.232500000002</v>
      </c>
      <c r="AW702" s="282">
        <v>25649.834000000003</v>
      </c>
      <c r="AX702" s="282">
        <v>24887.435500000003</v>
      </c>
      <c r="AY702" s="282">
        <v>24125.037000000004</v>
      </c>
      <c r="AZ702" s="282">
        <v>23362.638500000005</v>
      </c>
      <c r="BA702" s="282">
        <v>22600.240000000005</v>
      </c>
      <c r="BB702" s="281">
        <v>27174.631000000001</v>
      </c>
      <c r="BC702" s="281">
        <v>27174.630999999998</v>
      </c>
      <c r="BD702" s="283"/>
      <c r="BE702" s="284">
        <v>0.02</v>
      </c>
      <c r="BF702" s="280">
        <v>0</v>
      </c>
      <c r="BG702" s="285"/>
      <c r="BH702" s="286"/>
      <c r="BI702" s="285"/>
      <c r="BJ702" s="280">
        <v>0</v>
      </c>
      <c r="BK702" s="280">
        <v>0</v>
      </c>
      <c r="BL702" s="283"/>
      <c r="BM702" s="287">
        <v>0</v>
      </c>
      <c r="BN702" s="280">
        <v>0</v>
      </c>
      <c r="BO702" s="280">
        <v>0</v>
      </c>
      <c r="BP702" s="280" t="e">
        <v>#REF!</v>
      </c>
      <c r="BQ702" s="288" t="e">
        <v>#REF!</v>
      </c>
      <c r="BR702" s="289"/>
      <c r="BS702" s="290" t="e">
        <v>#REF!</v>
      </c>
      <c r="BU702" s="291">
        <v>9148.7999999999993</v>
      </c>
      <c r="BV702" s="291">
        <v>1.8000000000029104E-2</v>
      </c>
      <c r="BW702" s="292">
        <v>0</v>
      </c>
      <c r="BX702" s="238" t="s">
        <v>857</v>
      </c>
      <c r="BY702" s="435">
        <f t="shared" si="20"/>
        <v>0.82648497909339191</v>
      </c>
      <c r="BZ702" s="435">
        <v>0.87648497909339196</v>
      </c>
      <c r="CA702" s="436">
        <f t="shared" si="21"/>
        <v>5.0000000000000044E-2</v>
      </c>
    </row>
    <row r="703" spans="1:79" s="268" customFormat="1" ht="31.5">
      <c r="A703" s="269">
        <v>690</v>
      </c>
      <c r="B703" s="269" t="s">
        <v>862</v>
      </c>
      <c r="C703" s="269" t="s">
        <v>95</v>
      </c>
      <c r="D703" s="271" t="s">
        <v>863</v>
      </c>
      <c r="E703" s="272">
        <v>41058</v>
      </c>
      <c r="F703" s="238"/>
      <c r="G703" s="238"/>
      <c r="H703" s="272">
        <v>40909</v>
      </c>
      <c r="I703" s="272">
        <v>50405</v>
      </c>
      <c r="J703" s="269"/>
      <c r="K703" s="269" t="s">
        <v>2536</v>
      </c>
      <c r="L703" s="273"/>
      <c r="M703" s="238">
        <v>0.29199999999999998</v>
      </c>
      <c r="N703" s="269" t="s">
        <v>2408</v>
      </c>
      <c r="O703" s="269" t="s">
        <v>82</v>
      </c>
      <c r="P703" s="269" t="s">
        <v>2264</v>
      </c>
      <c r="Q703" s="269"/>
      <c r="R703" s="294">
        <v>1010301417</v>
      </c>
      <c r="S703" s="238">
        <v>734</v>
      </c>
      <c r="T703" s="269" t="s">
        <v>131</v>
      </c>
      <c r="U703" s="269">
        <v>361</v>
      </c>
      <c r="V703" s="275">
        <v>361</v>
      </c>
      <c r="W703" s="269">
        <v>0</v>
      </c>
      <c r="X703" s="276">
        <v>31352</v>
      </c>
      <c r="Y703" s="293"/>
      <c r="Z703" s="277">
        <v>531407.03</v>
      </c>
      <c r="AA703" s="277"/>
      <c r="AB703" s="278">
        <v>531407.03</v>
      </c>
      <c r="AC703" s="278">
        <v>384851.71412742388</v>
      </c>
      <c r="AD703" s="278">
        <v>146555.31587257615</v>
      </c>
      <c r="AE703" s="278">
        <v>128890.81626038777</v>
      </c>
      <c r="AF703" s="278">
        <v>1472.0416343490306</v>
      </c>
      <c r="AG703" s="278">
        <v>1472.0416343490306</v>
      </c>
      <c r="AH703" s="278">
        <v>0</v>
      </c>
      <c r="AI703" s="279">
        <v>1472.0416343490306</v>
      </c>
      <c r="AJ703" s="277"/>
      <c r="AK703" s="280" t="e">
        <v>#REF!</v>
      </c>
      <c r="AL703" s="280" t="e">
        <v>#REF!</v>
      </c>
      <c r="AM703" s="281">
        <v>17664.499612188367</v>
      </c>
      <c r="AN703" s="281">
        <v>17664.499612188367</v>
      </c>
      <c r="AO703" s="281">
        <v>146555.31587257615</v>
      </c>
      <c r="AP703" s="282">
        <v>145083.27423822711</v>
      </c>
      <c r="AQ703" s="282">
        <v>143611.23260387807</v>
      </c>
      <c r="AR703" s="282">
        <v>142139.19096952904</v>
      </c>
      <c r="AS703" s="282">
        <v>140667.14933518</v>
      </c>
      <c r="AT703" s="282">
        <v>139195.10770083097</v>
      </c>
      <c r="AU703" s="282">
        <v>137723.06606648193</v>
      </c>
      <c r="AV703" s="282">
        <v>136251.02443213289</v>
      </c>
      <c r="AW703" s="282">
        <v>134778.98279778386</v>
      </c>
      <c r="AX703" s="282">
        <v>133306.94116343482</v>
      </c>
      <c r="AY703" s="282">
        <v>131834.89952908579</v>
      </c>
      <c r="AZ703" s="282">
        <v>130362.85789473675</v>
      </c>
      <c r="BA703" s="282">
        <v>128890.81626038771</v>
      </c>
      <c r="BB703" s="281">
        <v>137723.06606648193</v>
      </c>
      <c r="BC703" s="281">
        <v>137723.06606648196</v>
      </c>
      <c r="BD703" s="283"/>
      <c r="BE703" s="284">
        <v>0.02</v>
      </c>
      <c r="BF703" s="280">
        <v>0</v>
      </c>
      <c r="BG703" s="285"/>
      <c r="BH703" s="286"/>
      <c r="BI703" s="285"/>
      <c r="BJ703" s="280">
        <v>0</v>
      </c>
      <c r="BK703" s="280">
        <v>0</v>
      </c>
      <c r="BL703" s="283"/>
      <c r="BM703" s="287">
        <v>0</v>
      </c>
      <c r="BN703" s="280">
        <v>0</v>
      </c>
      <c r="BO703" s="280">
        <v>0</v>
      </c>
      <c r="BP703" s="280" t="e">
        <v>#REF!</v>
      </c>
      <c r="BQ703" s="288" t="e">
        <v>#REF!</v>
      </c>
      <c r="BR703" s="289"/>
      <c r="BS703" s="290" t="e">
        <v>#REF!</v>
      </c>
      <c r="BU703" s="291">
        <v>17664.48</v>
      </c>
      <c r="BV703" s="291">
        <v>-1.9612188367318595E-2</v>
      </c>
      <c r="BW703" s="292">
        <v>0</v>
      </c>
      <c r="BX703" s="238" t="s">
        <v>857</v>
      </c>
      <c r="BY703" s="435">
        <f t="shared" si="20"/>
        <v>0.72421268895788571</v>
      </c>
      <c r="BZ703" s="435">
        <v>0.75745368618780262</v>
      </c>
      <c r="CA703" s="436">
        <f t="shared" si="21"/>
        <v>3.3240997229916913E-2</v>
      </c>
    </row>
    <row r="704" spans="1:79" s="268" customFormat="1" ht="47.25">
      <c r="A704" s="269">
        <v>691</v>
      </c>
      <c r="B704" s="269" t="s">
        <v>862</v>
      </c>
      <c r="C704" s="269" t="s">
        <v>95</v>
      </c>
      <c r="D704" s="271" t="s">
        <v>863</v>
      </c>
      <c r="E704" s="272">
        <v>41058</v>
      </c>
      <c r="F704" s="238"/>
      <c r="G704" s="238"/>
      <c r="H704" s="272">
        <v>40909</v>
      </c>
      <c r="I704" s="272">
        <v>50405</v>
      </c>
      <c r="J704" s="269"/>
      <c r="K704" s="269" t="s">
        <v>2537</v>
      </c>
      <c r="L704" s="273"/>
      <c r="M704" s="238">
        <v>1.0780000000000001</v>
      </c>
      <c r="N704" s="269" t="s">
        <v>1764</v>
      </c>
      <c r="O704" s="269" t="s">
        <v>82</v>
      </c>
      <c r="P704" s="269" t="s">
        <v>1765</v>
      </c>
      <c r="Q704" s="269"/>
      <c r="R704" s="294">
        <v>1010301418</v>
      </c>
      <c r="S704" s="238">
        <v>735</v>
      </c>
      <c r="T704" s="269" t="s">
        <v>266</v>
      </c>
      <c r="U704" s="269">
        <v>300</v>
      </c>
      <c r="V704" s="275">
        <v>300</v>
      </c>
      <c r="W704" s="269">
        <v>0</v>
      </c>
      <c r="X704" s="276">
        <v>29983</v>
      </c>
      <c r="Y704" s="293"/>
      <c r="Z704" s="277">
        <v>136103.99</v>
      </c>
      <c r="AA704" s="277"/>
      <c r="AB704" s="278">
        <v>136103.99</v>
      </c>
      <c r="AC704" s="278">
        <v>136103.99</v>
      </c>
      <c r="AD704" s="278">
        <v>0</v>
      </c>
      <c r="AE704" s="278">
        <v>0</v>
      </c>
      <c r="AF704" s="278">
        <v>453.67996666666664</v>
      </c>
      <c r="AG704" s="278">
        <v>453.67996666666664</v>
      </c>
      <c r="AH704" s="278">
        <v>0</v>
      </c>
      <c r="AI704" s="279">
        <v>453.67996666666664</v>
      </c>
      <c r="AJ704" s="277"/>
      <c r="AK704" s="280" t="e">
        <v>#REF!</v>
      </c>
      <c r="AL704" s="280" t="e">
        <v>#REF!</v>
      </c>
      <c r="AM704" s="281">
        <v>0</v>
      </c>
      <c r="AN704" s="281">
        <v>0</v>
      </c>
      <c r="AO704" s="281">
        <v>0</v>
      </c>
      <c r="AP704" s="282">
        <v>0</v>
      </c>
      <c r="AQ704" s="282">
        <v>0</v>
      </c>
      <c r="AR704" s="282">
        <v>0</v>
      </c>
      <c r="AS704" s="282">
        <v>0</v>
      </c>
      <c r="AT704" s="282">
        <v>0</v>
      </c>
      <c r="AU704" s="282">
        <v>0</v>
      </c>
      <c r="AV704" s="282">
        <v>0</v>
      </c>
      <c r="AW704" s="282">
        <v>0</v>
      </c>
      <c r="AX704" s="282">
        <v>0</v>
      </c>
      <c r="AY704" s="282">
        <v>0</v>
      </c>
      <c r="AZ704" s="282">
        <v>0</v>
      </c>
      <c r="BA704" s="282">
        <v>0</v>
      </c>
      <c r="BB704" s="281">
        <v>0</v>
      </c>
      <c r="BC704" s="281">
        <v>0</v>
      </c>
      <c r="BD704" s="283"/>
      <c r="BE704" s="284">
        <v>0.02</v>
      </c>
      <c r="BF704" s="280">
        <v>0</v>
      </c>
      <c r="BG704" s="285"/>
      <c r="BH704" s="286"/>
      <c r="BI704" s="285"/>
      <c r="BJ704" s="280">
        <v>0</v>
      </c>
      <c r="BK704" s="280">
        <v>0</v>
      </c>
      <c r="BL704" s="283"/>
      <c r="BM704" s="287">
        <v>0</v>
      </c>
      <c r="BN704" s="280">
        <v>0</v>
      </c>
      <c r="BO704" s="280">
        <v>0</v>
      </c>
      <c r="BP704" s="280" t="e">
        <v>#REF!</v>
      </c>
      <c r="BQ704" s="288" t="e">
        <v>#REF!</v>
      </c>
      <c r="BR704" s="289"/>
      <c r="BS704" s="290" t="e">
        <v>#REF!</v>
      </c>
      <c r="BU704" s="291"/>
      <c r="BV704" s="291">
        <v>0</v>
      </c>
      <c r="BW704" s="292">
        <v>0</v>
      </c>
      <c r="BX704" s="238" t="s">
        <v>857</v>
      </c>
      <c r="BY704" s="435">
        <f t="shared" si="20"/>
        <v>1</v>
      </c>
      <c r="BZ704" s="435">
        <v>1</v>
      </c>
      <c r="CA704" s="436">
        <f t="shared" si="21"/>
        <v>0</v>
      </c>
    </row>
    <row r="705" spans="1:79" s="268" customFormat="1" ht="47.25">
      <c r="A705" s="269">
        <v>692</v>
      </c>
      <c r="B705" s="269" t="s">
        <v>862</v>
      </c>
      <c r="C705" s="269" t="s">
        <v>95</v>
      </c>
      <c r="D705" s="271" t="s">
        <v>863</v>
      </c>
      <c r="E705" s="272">
        <v>41058</v>
      </c>
      <c r="F705" s="238"/>
      <c r="G705" s="238"/>
      <c r="H705" s="272">
        <v>40909</v>
      </c>
      <c r="I705" s="272">
        <v>50405</v>
      </c>
      <c r="J705" s="269"/>
      <c r="K705" s="269" t="s">
        <v>2538</v>
      </c>
      <c r="L705" s="273"/>
      <c r="M705" s="238">
        <v>0.23</v>
      </c>
      <c r="N705" s="269" t="s">
        <v>1844</v>
      </c>
      <c r="O705" s="269" t="s">
        <v>82</v>
      </c>
      <c r="P705" s="269" t="s">
        <v>1845</v>
      </c>
      <c r="Q705" s="269"/>
      <c r="R705" s="294">
        <v>1010301419</v>
      </c>
      <c r="S705" s="238">
        <v>736</v>
      </c>
      <c r="T705" s="269" t="s">
        <v>266</v>
      </c>
      <c r="U705" s="269">
        <v>300</v>
      </c>
      <c r="V705" s="275">
        <v>300</v>
      </c>
      <c r="W705" s="269">
        <v>0</v>
      </c>
      <c r="X705" s="276">
        <v>32112</v>
      </c>
      <c r="Y705" s="293"/>
      <c r="Z705" s="277">
        <v>142604.04</v>
      </c>
      <c r="AA705" s="277"/>
      <c r="AB705" s="278">
        <v>142604.04</v>
      </c>
      <c r="AC705" s="278">
        <v>142604.04</v>
      </c>
      <c r="AD705" s="278">
        <v>0</v>
      </c>
      <c r="AE705" s="278">
        <v>0</v>
      </c>
      <c r="AF705" s="278">
        <v>475.34680000000003</v>
      </c>
      <c r="AG705" s="278">
        <v>475.34680000000003</v>
      </c>
      <c r="AH705" s="278">
        <v>0</v>
      </c>
      <c r="AI705" s="279">
        <v>475.34680000000003</v>
      </c>
      <c r="AJ705" s="277"/>
      <c r="AK705" s="280" t="e">
        <v>#REF!</v>
      </c>
      <c r="AL705" s="280" t="e">
        <v>#REF!</v>
      </c>
      <c r="AM705" s="281">
        <v>0</v>
      </c>
      <c r="AN705" s="281">
        <v>0</v>
      </c>
      <c r="AO705" s="281">
        <v>0</v>
      </c>
      <c r="AP705" s="282">
        <v>0</v>
      </c>
      <c r="AQ705" s="282">
        <v>0</v>
      </c>
      <c r="AR705" s="282">
        <v>0</v>
      </c>
      <c r="AS705" s="282">
        <v>0</v>
      </c>
      <c r="AT705" s="282">
        <v>0</v>
      </c>
      <c r="AU705" s="282">
        <v>0</v>
      </c>
      <c r="AV705" s="282">
        <v>0</v>
      </c>
      <c r="AW705" s="282">
        <v>0</v>
      </c>
      <c r="AX705" s="282">
        <v>0</v>
      </c>
      <c r="AY705" s="282">
        <v>0</v>
      </c>
      <c r="AZ705" s="282">
        <v>0</v>
      </c>
      <c r="BA705" s="282">
        <v>0</v>
      </c>
      <c r="BB705" s="281">
        <v>0</v>
      </c>
      <c r="BC705" s="281">
        <v>0</v>
      </c>
      <c r="BD705" s="283"/>
      <c r="BE705" s="284">
        <v>0.02</v>
      </c>
      <c r="BF705" s="280">
        <v>0</v>
      </c>
      <c r="BG705" s="285"/>
      <c r="BH705" s="286"/>
      <c r="BI705" s="285"/>
      <c r="BJ705" s="280">
        <v>0</v>
      </c>
      <c r="BK705" s="280">
        <v>0</v>
      </c>
      <c r="BL705" s="283"/>
      <c r="BM705" s="287">
        <v>0</v>
      </c>
      <c r="BN705" s="280">
        <v>0</v>
      </c>
      <c r="BO705" s="280">
        <v>0</v>
      </c>
      <c r="BP705" s="280" t="e">
        <v>#REF!</v>
      </c>
      <c r="BQ705" s="288" t="e">
        <v>#REF!</v>
      </c>
      <c r="BR705" s="289"/>
      <c r="BS705" s="290" t="e">
        <v>#REF!</v>
      </c>
      <c r="BU705" s="291"/>
      <c r="BV705" s="291">
        <v>0</v>
      </c>
      <c r="BW705" s="292">
        <v>0</v>
      </c>
      <c r="BX705" s="238" t="s">
        <v>857</v>
      </c>
      <c r="BY705" s="435">
        <f t="shared" si="20"/>
        <v>1</v>
      </c>
      <c r="BZ705" s="435">
        <v>1</v>
      </c>
      <c r="CA705" s="436">
        <f t="shared" si="21"/>
        <v>0</v>
      </c>
    </row>
    <row r="706" spans="1:79" s="268" customFormat="1" ht="47.25">
      <c r="A706" s="269">
        <v>693</v>
      </c>
      <c r="B706" s="269" t="s">
        <v>862</v>
      </c>
      <c r="C706" s="269" t="s">
        <v>95</v>
      </c>
      <c r="D706" s="271" t="s">
        <v>863</v>
      </c>
      <c r="E706" s="272">
        <v>41058</v>
      </c>
      <c r="F706" s="238"/>
      <c r="G706" s="238"/>
      <c r="H706" s="272">
        <v>40909</v>
      </c>
      <c r="I706" s="272">
        <v>50405</v>
      </c>
      <c r="J706" s="269"/>
      <c r="K706" s="269" t="s">
        <v>2539</v>
      </c>
      <c r="L706" s="273"/>
      <c r="M706" s="238">
        <v>0.184</v>
      </c>
      <c r="N706" s="269" t="s">
        <v>2521</v>
      </c>
      <c r="O706" s="269" t="s">
        <v>82</v>
      </c>
      <c r="P706" s="269" t="s">
        <v>2522</v>
      </c>
      <c r="Q706" s="269"/>
      <c r="R706" s="294">
        <v>1010301421</v>
      </c>
      <c r="S706" s="238">
        <v>737</v>
      </c>
      <c r="T706" s="269" t="s">
        <v>266</v>
      </c>
      <c r="U706" s="269">
        <v>300</v>
      </c>
      <c r="V706" s="275">
        <v>300</v>
      </c>
      <c r="W706" s="269">
        <v>0</v>
      </c>
      <c r="X706" s="276">
        <v>27454</v>
      </c>
      <c r="Y706" s="293"/>
      <c r="Z706" s="277">
        <v>40919.89</v>
      </c>
      <c r="AA706" s="277"/>
      <c r="AB706" s="278">
        <v>40919.89</v>
      </c>
      <c r="AC706" s="278">
        <v>40919.89</v>
      </c>
      <c r="AD706" s="278">
        <v>0</v>
      </c>
      <c r="AE706" s="278">
        <v>0</v>
      </c>
      <c r="AF706" s="278">
        <v>136.39963333333333</v>
      </c>
      <c r="AG706" s="278">
        <v>136.39963333333333</v>
      </c>
      <c r="AH706" s="278">
        <v>0</v>
      </c>
      <c r="AI706" s="279">
        <v>136.39963333333333</v>
      </c>
      <c r="AJ706" s="277"/>
      <c r="AK706" s="280" t="e">
        <v>#REF!</v>
      </c>
      <c r="AL706" s="280" t="e">
        <v>#REF!</v>
      </c>
      <c r="AM706" s="281">
        <v>0</v>
      </c>
      <c r="AN706" s="281">
        <v>0</v>
      </c>
      <c r="AO706" s="281">
        <v>0</v>
      </c>
      <c r="AP706" s="282">
        <v>0</v>
      </c>
      <c r="AQ706" s="282">
        <v>0</v>
      </c>
      <c r="AR706" s="282">
        <v>0</v>
      </c>
      <c r="AS706" s="282">
        <v>0</v>
      </c>
      <c r="AT706" s="282">
        <v>0</v>
      </c>
      <c r="AU706" s="282">
        <v>0</v>
      </c>
      <c r="AV706" s="282">
        <v>0</v>
      </c>
      <c r="AW706" s="282">
        <v>0</v>
      </c>
      <c r="AX706" s="282">
        <v>0</v>
      </c>
      <c r="AY706" s="282">
        <v>0</v>
      </c>
      <c r="AZ706" s="282">
        <v>0</v>
      </c>
      <c r="BA706" s="282">
        <v>0</v>
      </c>
      <c r="BB706" s="281">
        <v>0</v>
      </c>
      <c r="BC706" s="281">
        <v>0</v>
      </c>
      <c r="BD706" s="283"/>
      <c r="BE706" s="284">
        <v>0.02</v>
      </c>
      <c r="BF706" s="280">
        <v>0</v>
      </c>
      <c r="BG706" s="285"/>
      <c r="BH706" s="286"/>
      <c r="BI706" s="285"/>
      <c r="BJ706" s="280">
        <v>0</v>
      </c>
      <c r="BK706" s="280">
        <v>0</v>
      </c>
      <c r="BL706" s="283"/>
      <c r="BM706" s="287">
        <v>0</v>
      </c>
      <c r="BN706" s="280">
        <v>0</v>
      </c>
      <c r="BO706" s="280">
        <v>0</v>
      </c>
      <c r="BP706" s="280" t="e">
        <v>#REF!</v>
      </c>
      <c r="BQ706" s="288" t="e">
        <v>#REF!</v>
      </c>
      <c r="BR706" s="289"/>
      <c r="BS706" s="290" t="e">
        <v>#REF!</v>
      </c>
      <c r="BU706" s="291"/>
      <c r="BV706" s="291">
        <v>0</v>
      </c>
      <c r="BW706" s="292">
        <v>0</v>
      </c>
      <c r="BX706" s="238" t="s">
        <v>857</v>
      </c>
      <c r="BY706" s="435">
        <f t="shared" si="20"/>
        <v>1</v>
      </c>
      <c r="BZ706" s="435">
        <v>1</v>
      </c>
      <c r="CA706" s="436">
        <f t="shared" si="21"/>
        <v>0</v>
      </c>
    </row>
    <row r="707" spans="1:79" s="268" customFormat="1" ht="47.25">
      <c r="A707" s="269">
        <v>694</v>
      </c>
      <c r="B707" s="269" t="s">
        <v>862</v>
      </c>
      <c r="C707" s="269" t="s">
        <v>95</v>
      </c>
      <c r="D707" s="271" t="s">
        <v>863</v>
      </c>
      <c r="E707" s="272">
        <v>41058</v>
      </c>
      <c r="F707" s="238"/>
      <c r="G707" s="238"/>
      <c r="H707" s="272">
        <v>40909</v>
      </c>
      <c r="I707" s="272">
        <v>50405</v>
      </c>
      <c r="J707" s="269"/>
      <c r="K707" s="269" t="s">
        <v>2540</v>
      </c>
      <c r="L707" s="273"/>
      <c r="M707" s="238">
        <v>0.30499999999999999</v>
      </c>
      <c r="N707" s="269" t="s">
        <v>2541</v>
      </c>
      <c r="O707" s="269" t="s">
        <v>82</v>
      </c>
      <c r="P707" s="269" t="s">
        <v>2542</v>
      </c>
      <c r="Q707" s="269"/>
      <c r="R707" s="294">
        <v>1010301422</v>
      </c>
      <c r="S707" s="238">
        <v>738</v>
      </c>
      <c r="T707" s="269" t="s">
        <v>87</v>
      </c>
      <c r="U707" s="269">
        <v>240</v>
      </c>
      <c r="V707" s="275">
        <v>240</v>
      </c>
      <c r="W707" s="269">
        <v>0</v>
      </c>
      <c r="X707" s="276">
        <v>32478</v>
      </c>
      <c r="Y707" s="293"/>
      <c r="Z707" s="277">
        <v>134731.60999999999</v>
      </c>
      <c r="AA707" s="277"/>
      <c r="AB707" s="278">
        <v>134731.60999999999</v>
      </c>
      <c r="AC707" s="278">
        <v>134731.60999999999</v>
      </c>
      <c r="AD707" s="278">
        <v>0</v>
      </c>
      <c r="AE707" s="278">
        <v>0</v>
      </c>
      <c r="AF707" s="278">
        <v>561.38170833333322</v>
      </c>
      <c r="AG707" s="278">
        <v>561.38170833333322</v>
      </c>
      <c r="AH707" s="278">
        <v>0</v>
      </c>
      <c r="AI707" s="279">
        <v>561.38170833333322</v>
      </c>
      <c r="AJ707" s="277"/>
      <c r="AK707" s="280" t="e">
        <v>#REF!</v>
      </c>
      <c r="AL707" s="280" t="e">
        <v>#REF!</v>
      </c>
      <c r="AM707" s="281">
        <v>0</v>
      </c>
      <c r="AN707" s="281">
        <v>0</v>
      </c>
      <c r="AO707" s="281">
        <v>0</v>
      </c>
      <c r="AP707" s="282">
        <v>0</v>
      </c>
      <c r="AQ707" s="282">
        <v>0</v>
      </c>
      <c r="AR707" s="282">
        <v>0</v>
      </c>
      <c r="AS707" s="282">
        <v>0</v>
      </c>
      <c r="AT707" s="282">
        <v>0</v>
      </c>
      <c r="AU707" s="282">
        <v>0</v>
      </c>
      <c r="AV707" s="282">
        <v>0</v>
      </c>
      <c r="AW707" s="282">
        <v>0</v>
      </c>
      <c r="AX707" s="282">
        <v>0</v>
      </c>
      <c r="AY707" s="282">
        <v>0</v>
      </c>
      <c r="AZ707" s="282">
        <v>0</v>
      </c>
      <c r="BA707" s="282">
        <v>0</v>
      </c>
      <c r="BB707" s="281">
        <v>0</v>
      </c>
      <c r="BC707" s="281">
        <v>0</v>
      </c>
      <c r="BD707" s="283"/>
      <c r="BE707" s="284">
        <v>0.02</v>
      </c>
      <c r="BF707" s="280">
        <v>0</v>
      </c>
      <c r="BG707" s="285"/>
      <c r="BH707" s="286"/>
      <c r="BI707" s="285"/>
      <c r="BJ707" s="280">
        <v>0</v>
      </c>
      <c r="BK707" s="280">
        <v>0</v>
      </c>
      <c r="BL707" s="283"/>
      <c r="BM707" s="287">
        <v>0</v>
      </c>
      <c r="BN707" s="280">
        <v>0</v>
      </c>
      <c r="BO707" s="280">
        <v>0</v>
      </c>
      <c r="BP707" s="280" t="e">
        <v>#REF!</v>
      </c>
      <c r="BQ707" s="288" t="e">
        <v>#REF!</v>
      </c>
      <c r="BR707" s="289"/>
      <c r="BS707" s="290" t="e">
        <v>#REF!</v>
      </c>
      <c r="BU707" s="291"/>
      <c r="BV707" s="291">
        <v>0</v>
      </c>
      <c r="BW707" s="292">
        <v>0</v>
      </c>
      <c r="BX707" s="238" t="s">
        <v>857</v>
      </c>
      <c r="BY707" s="435">
        <f t="shared" si="20"/>
        <v>1</v>
      </c>
      <c r="BZ707" s="435">
        <v>1</v>
      </c>
      <c r="CA707" s="436">
        <f t="shared" si="21"/>
        <v>0</v>
      </c>
    </row>
    <row r="708" spans="1:79" s="268" customFormat="1" ht="47.25">
      <c r="A708" s="269">
        <v>695</v>
      </c>
      <c r="B708" s="269" t="s">
        <v>862</v>
      </c>
      <c r="C708" s="269" t="s">
        <v>95</v>
      </c>
      <c r="D708" s="271" t="s">
        <v>863</v>
      </c>
      <c r="E708" s="272">
        <v>41058</v>
      </c>
      <c r="F708" s="238"/>
      <c r="G708" s="238"/>
      <c r="H708" s="272">
        <v>40909</v>
      </c>
      <c r="I708" s="272">
        <v>50405</v>
      </c>
      <c r="J708" s="269"/>
      <c r="K708" s="269" t="s">
        <v>2543</v>
      </c>
      <c r="L708" s="273"/>
      <c r="M708" s="238">
        <v>0.61</v>
      </c>
      <c r="N708" s="269" t="s">
        <v>2544</v>
      </c>
      <c r="O708" s="269" t="s">
        <v>82</v>
      </c>
      <c r="P708" s="269" t="s">
        <v>1789</v>
      </c>
      <c r="Q708" s="269"/>
      <c r="R708" s="294">
        <v>1010301423</v>
      </c>
      <c r="S708" s="238">
        <v>739</v>
      </c>
      <c r="T708" s="269" t="s">
        <v>266</v>
      </c>
      <c r="U708" s="269">
        <v>300</v>
      </c>
      <c r="V708" s="275">
        <v>300</v>
      </c>
      <c r="W708" s="269">
        <v>0</v>
      </c>
      <c r="X708" s="276">
        <v>31352</v>
      </c>
      <c r="Y708" s="293"/>
      <c r="Z708" s="277">
        <v>240201.94</v>
      </c>
      <c r="AA708" s="277"/>
      <c r="AB708" s="278">
        <v>240201.94</v>
      </c>
      <c r="AC708" s="278">
        <v>240201.94</v>
      </c>
      <c r="AD708" s="278">
        <v>0</v>
      </c>
      <c r="AE708" s="278">
        <v>0</v>
      </c>
      <c r="AF708" s="278">
        <v>800.67313333333334</v>
      </c>
      <c r="AG708" s="278">
        <v>800.67313333333334</v>
      </c>
      <c r="AH708" s="278">
        <v>0</v>
      </c>
      <c r="AI708" s="279">
        <v>800.67313333333334</v>
      </c>
      <c r="AJ708" s="277"/>
      <c r="AK708" s="280" t="e">
        <v>#REF!</v>
      </c>
      <c r="AL708" s="280" t="e">
        <v>#REF!</v>
      </c>
      <c r="AM708" s="281">
        <v>0</v>
      </c>
      <c r="AN708" s="281">
        <v>0</v>
      </c>
      <c r="AO708" s="281">
        <v>0</v>
      </c>
      <c r="AP708" s="282">
        <v>0</v>
      </c>
      <c r="AQ708" s="282">
        <v>0</v>
      </c>
      <c r="AR708" s="282">
        <v>0</v>
      </c>
      <c r="AS708" s="282">
        <v>0</v>
      </c>
      <c r="AT708" s="282">
        <v>0</v>
      </c>
      <c r="AU708" s="282">
        <v>0</v>
      </c>
      <c r="AV708" s="282">
        <v>0</v>
      </c>
      <c r="AW708" s="282">
        <v>0</v>
      </c>
      <c r="AX708" s="282">
        <v>0</v>
      </c>
      <c r="AY708" s="282">
        <v>0</v>
      </c>
      <c r="AZ708" s="282">
        <v>0</v>
      </c>
      <c r="BA708" s="282">
        <v>0</v>
      </c>
      <c r="BB708" s="281">
        <v>0</v>
      </c>
      <c r="BC708" s="281">
        <v>0</v>
      </c>
      <c r="BD708" s="283"/>
      <c r="BE708" s="284">
        <v>0.02</v>
      </c>
      <c r="BF708" s="280">
        <v>0</v>
      </c>
      <c r="BG708" s="285"/>
      <c r="BH708" s="286"/>
      <c r="BI708" s="285"/>
      <c r="BJ708" s="280">
        <v>0</v>
      </c>
      <c r="BK708" s="280">
        <v>0</v>
      </c>
      <c r="BL708" s="283"/>
      <c r="BM708" s="287">
        <v>0</v>
      </c>
      <c r="BN708" s="280">
        <v>0</v>
      </c>
      <c r="BO708" s="280">
        <v>0</v>
      </c>
      <c r="BP708" s="280" t="e">
        <v>#REF!</v>
      </c>
      <c r="BQ708" s="288" t="e">
        <v>#REF!</v>
      </c>
      <c r="BR708" s="289"/>
      <c r="BS708" s="290" t="e">
        <v>#REF!</v>
      </c>
      <c r="BU708" s="291"/>
      <c r="BV708" s="291">
        <v>0</v>
      </c>
      <c r="BW708" s="292">
        <v>0</v>
      </c>
      <c r="BX708" s="238" t="s">
        <v>857</v>
      </c>
      <c r="BY708" s="435">
        <f t="shared" si="20"/>
        <v>1</v>
      </c>
      <c r="BZ708" s="435">
        <v>1</v>
      </c>
      <c r="CA708" s="436">
        <f t="shared" si="21"/>
        <v>0</v>
      </c>
    </row>
    <row r="709" spans="1:79" s="268" customFormat="1" ht="31.5">
      <c r="A709" s="269">
        <v>696</v>
      </c>
      <c r="B709" s="269" t="s">
        <v>862</v>
      </c>
      <c r="C709" s="269" t="s">
        <v>95</v>
      </c>
      <c r="D709" s="271" t="s">
        <v>863</v>
      </c>
      <c r="E709" s="272">
        <v>41058</v>
      </c>
      <c r="F709" s="238"/>
      <c r="G709" s="238"/>
      <c r="H709" s="272">
        <v>40909</v>
      </c>
      <c r="I709" s="272">
        <v>50405</v>
      </c>
      <c r="J709" s="269"/>
      <c r="K709" s="269" t="s">
        <v>2545</v>
      </c>
      <c r="L709" s="273"/>
      <c r="M709" s="238">
        <v>0.125</v>
      </c>
      <c r="N709" s="269" t="s">
        <v>2546</v>
      </c>
      <c r="O709" s="269" t="s">
        <v>82</v>
      </c>
      <c r="P709" s="269" t="s">
        <v>1836</v>
      </c>
      <c r="Q709" s="269"/>
      <c r="R709" s="294">
        <v>1010301424</v>
      </c>
      <c r="S709" s="238">
        <v>740</v>
      </c>
      <c r="T709" s="269" t="s">
        <v>131</v>
      </c>
      <c r="U709" s="269">
        <v>361</v>
      </c>
      <c r="V709" s="275">
        <v>361</v>
      </c>
      <c r="W709" s="269">
        <v>0</v>
      </c>
      <c r="X709" s="276">
        <v>27729</v>
      </c>
      <c r="Y709" s="293"/>
      <c r="Z709" s="277">
        <v>114137.07</v>
      </c>
      <c r="AA709" s="277"/>
      <c r="AB709" s="278">
        <v>114137.07</v>
      </c>
      <c r="AC709" s="278">
        <v>114137.07</v>
      </c>
      <c r="AD709" s="278">
        <v>0</v>
      </c>
      <c r="AE709" s="278">
        <v>0</v>
      </c>
      <c r="AF709" s="278">
        <v>316.16916897506928</v>
      </c>
      <c r="AG709" s="278">
        <v>316.16916897506928</v>
      </c>
      <c r="AH709" s="278">
        <v>0</v>
      </c>
      <c r="AI709" s="279">
        <v>316.16916897506928</v>
      </c>
      <c r="AJ709" s="277"/>
      <c r="AK709" s="280" t="e">
        <v>#REF!</v>
      </c>
      <c r="AL709" s="280" t="e">
        <v>#REF!</v>
      </c>
      <c r="AM709" s="281">
        <v>0</v>
      </c>
      <c r="AN709" s="281">
        <v>0</v>
      </c>
      <c r="AO709" s="281">
        <v>0</v>
      </c>
      <c r="AP709" s="282">
        <v>0</v>
      </c>
      <c r="AQ709" s="282">
        <v>0</v>
      </c>
      <c r="AR709" s="282">
        <v>0</v>
      </c>
      <c r="AS709" s="282">
        <v>0</v>
      </c>
      <c r="AT709" s="282">
        <v>0</v>
      </c>
      <c r="AU709" s="282">
        <v>0</v>
      </c>
      <c r="AV709" s="282">
        <v>0</v>
      </c>
      <c r="AW709" s="282">
        <v>0</v>
      </c>
      <c r="AX709" s="282">
        <v>0</v>
      </c>
      <c r="AY709" s="282">
        <v>0</v>
      </c>
      <c r="AZ709" s="282">
        <v>0</v>
      </c>
      <c r="BA709" s="282">
        <v>0</v>
      </c>
      <c r="BB709" s="281">
        <v>0</v>
      </c>
      <c r="BC709" s="281">
        <v>0</v>
      </c>
      <c r="BD709" s="283"/>
      <c r="BE709" s="284">
        <v>0.02</v>
      </c>
      <c r="BF709" s="280">
        <v>0</v>
      </c>
      <c r="BG709" s="285"/>
      <c r="BH709" s="286"/>
      <c r="BI709" s="285"/>
      <c r="BJ709" s="280">
        <v>0</v>
      </c>
      <c r="BK709" s="280">
        <v>0</v>
      </c>
      <c r="BL709" s="283"/>
      <c r="BM709" s="287">
        <v>0</v>
      </c>
      <c r="BN709" s="280">
        <v>0</v>
      </c>
      <c r="BO709" s="280">
        <v>0</v>
      </c>
      <c r="BP709" s="280" t="e">
        <v>#REF!</v>
      </c>
      <c r="BQ709" s="288" t="e">
        <v>#REF!</v>
      </c>
      <c r="BR709" s="289"/>
      <c r="BS709" s="290" t="e">
        <v>#REF!</v>
      </c>
      <c r="BU709" s="291"/>
      <c r="BV709" s="291">
        <v>0</v>
      </c>
      <c r="BW709" s="292">
        <v>0</v>
      </c>
      <c r="BX709" s="238" t="s">
        <v>857</v>
      </c>
      <c r="BY709" s="435">
        <f t="shared" si="20"/>
        <v>1</v>
      </c>
      <c r="BZ709" s="435">
        <v>1</v>
      </c>
      <c r="CA709" s="436">
        <f t="shared" si="21"/>
        <v>0</v>
      </c>
    </row>
    <row r="710" spans="1:79" s="268" customFormat="1" ht="31.5">
      <c r="A710" s="269">
        <v>697</v>
      </c>
      <c r="B710" s="269" t="s">
        <v>862</v>
      </c>
      <c r="C710" s="269" t="s">
        <v>95</v>
      </c>
      <c r="D710" s="271" t="s">
        <v>863</v>
      </c>
      <c r="E710" s="272">
        <v>41058</v>
      </c>
      <c r="F710" s="238"/>
      <c r="G710" s="238"/>
      <c r="H710" s="272">
        <v>40909</v>
      </c>
      <c r="I710" s="272">
        <v>50405</v>
      </c>
      <c r="J710" s="269"/>
      <c r="K710" s="269" t="s">
        <v>2547</v>
      </c>
      <c r="L710" s="273"/>
      <c r="M710" s="238">
        <v>2.27</v>
      </c>
      <c r="N710" s="269" t="s">
        <v>1773</v>
      </c>
      <c r="O710" s="269" t="s">
        <v>82</v>
      </c>
      <c r="P710" s="269" t="s">
        <v>1774</v>
      </c>
      <c r="Q710" s="269"/>
      <c r="R710" s="294">
        <v>1010301425</v>
      </c>
      <c r="S710" s="238">
        <v>741</v>
      </c>
      <c r="T710" s="269" t="s">
        <v>131</v>
      </c>
      <c r="U710" s="269">
        <v>361</v>
      </c>
      <c r="V710" s="275">
        <v>361</v>
      </c>
      <c r="W710" s="269">
        <v>0</v>
      </c>
      <c r="X710" s="276">
        <v>32112</v>
      </c>
      <c r="Y710" s="293"/>
      <c r="Z710" s="277">
        <v>1849739.09</v>
      </c>
      <c r="AA710" s="277"/>
      <c r="AB710" s="278">
        <v>1849739.09</v>
      </c>
      <c r="AC710" s="278">
        <v>1849739.09</v>
      </c>
      <c r="AD710" s="278">
        <v>0</v>
      </c>
      <c r="AE710" s="278">
        <v>0</v>
      </c>
      <c r="AF710" s="278">
        <v>5123.930997229917</v>
      </c>
      <c r="AG710" s="278">
        <v>5123.930997229917</v>
      </c>
      <c r="AH710" s="278">
        <v>0</v>
      </c>
      <c r="AI710" s="279">
        <v>5123.930997229917</v>
      </c>
      <c r="AJ710" s="277"/>
      <c r="AK710" s="280" t="e">
        <v>#REF!</v>
      </c>
      <c r="AL710" s="280" t="e">
        <v>#REF!</v>
      </c>
      <c r="AM710" s="281">
        <v>0</v>
      </c>
      <c r="AN710" s="281">
        <v>0</v>
      </c>
      <c r="AO710" s="281">
        <v>0</v>
      </c>
      <c r="AP710" s="282">
        <v>0</v>
      </c>
      <c r="AQ710" s="282">
        <v>0</v>
      </c>
      <c r="AR710" s="282">
        <v>0</v>
      </c>
      <c r="AS710" s="282">
        <v>0</v>
      </c>
      <c r="AT710" s="282">
        <v>0</v>
      </c>
      <c r="AU710" s="282">
        <v>0</v>
      </c>
      <c r="AV710" s="282">
        <v>0</v>
      </c>
      <c r="AW710" s="282">
        <v>0</v>
      </c>
      <c r="AX710" s="282">
        <v>0</v>
      </c>
      <c r="AY710" s="282">
        <v>0</v>
      </c>
      <c r="AZ710" s="282">
        <v>0</v>
      </c>
      <c r="BA710" s="282">
        <v>0</v>
      </c>
      <c r="BB710" s="281">
        <v>0</v>
      </c>
      <c r="BC710" s="281">
        <v>0</v>
      </c>
      <c r="BD710" s="283"/>
      <c r="BE710" s="284">
        <v>0.02</v>
      </c>
      <c r="BF710" s="280">
        <v>0</v>
      </c>
      <c r="BG710" s="285"/>
      <c r="BH710" s="286"/>
      <c r="BI710" s="285"/>
      <c r="BJ710" s="280">
        <v>0</v>
      </c>
      <c r="BK710" s="280">
        <v>0</v>
      </c>
      <c r="BL710" s="283"/>
      <c r="BM710" s="287">
        <v>0</v>
      </c>
      <c r="BN710" s="280">
        <v>0</v>
      </c>
      <c r="BO710" s="280">
        <v>0</v>
      </c>
      <c r="BP710" s="280" t="e">
        <v>#REF!</v>
      </c>
      <c r="BQ710" s="288" t="e">
        <v>#REF!</v>
      </c>
      <c r="BR710" s="289"/>
      <c r="BS710" s="290" t="e">
        <v>#REF!</v>
      </c>
      <c r="BU710" s="291"/>
      <c r="BV710" s="291">
        <v>0</v>
      </c>
      <c r="BW710" s="292">
        <v>0</v>
      </c>
      <c r="BX710" s="238" t="s">
        <v>857</v>
      </c>
      <c r="BY710" s="435">
        <f t="shared" si="20"/>
        <v>1</v>
      </c>
      <c r="BZ710" s="435">
        <v>1</v>
      </c>
      <c r="CA710" s="436">
        <f t="shared" si="21"/>
        <v>0</v>
      </c>
    </row>
    <row r="711" spans="1:79" s="268" customFormat="1" ht="31.5">
      <c r="A711" s="269">
        <v>698</v>
      </c>
      <c r="B711" s="269" t="s">
        <v>862</v>
      </c>
      <c r="C711" s="269" t="s">
        <v>95</v>
      </c>
      <c r="D711" s="271" t="s">
        <v>863</v>
      </c>
      <c r="E711" s="272">
        <v>41058</v>
      </c>
      <c r="F711" s="238"/>
      <c r="G711" s="238"/>
      <c r="H711" s="272">
        <v>40909</v>
      </c>
      <c r="I711" s="272">
        <v>50405</v>
      </c>
      <c r="J711" s="269"/>
      <c r="K711" s="269" t="s">
        <v>2547</v>
      </c>
      <c r="L711" s="273"/>
      <c r="M711" s="238">
        <v>1.962</v>
      </c>
      <c r="N711" s="269" t="s">
        <v>1773</v>
      </c>
      <c r="O711" s="269" t="s">
        <v>82</v>
      </c>
      <c r="P711" s="269" t="s">
        <v>2548</v>
      </c>
      <c r="Q711" s="269"/>
      <c r="R711" s="294">
        <v>1010301426</v>
      </c>
      <c r="S711" s="238">
        <v>742</v>
      </c>
      <c r="T711" s="269" t="s">
        <v>131</v>
      </c>
      <c r="U711" s="269">
        <v>361</v>
      </c>
      <c r="V711" s="275">
        <v>361</v>
      </c>
      <c r="W711" s="269">
        <v>0</v>
      </c>
      <c r="X711" s="276">
        <v>32112</v>
      </c>
      <c r="Y711" s="293"/>
      <c r="Z711" s="277">
        <v>1859546.19</v>
      </c>
      <c r="AA711" s="277"/>
      <c r="AB711" s="278">
        <v>1859546.19</v>
      </c>
      <c r="AC711" s="278">
        <v>1859546.19</v>
      </c>
      <c r="AD711" s="278">
        <v>0</v>
      </c>
      <c r="AE711" s="278">
        <v>0</v>
      </c>
      <c r="AF711" s="278">
        <v>5151.0974792243769</v>
      </c>
      <c r="AG711" s="278">
        <v>5151.0974792243769</v>
      </c>
      <c r="AH711" s="278">
        <v>0</v>
      </c>
      <c r="AI711" s="279">
        <v>5151.0974792243769</v>
      </c>
      <c r="AJ711" s="277"/>
      <c r="AK711" s="280" t="e">
        <v>#REF!</v>
      </c>
      <c r="AL711" s="280" t="e">
        <v>#REF!</v>
      </c>
      <c r="AM711" s="281">
        <v>0</v>
      </c>
      <c r="AN711" s="281">
        <v>0</v>
      </c>
      <c r="AO711" s="281">
        <v>0</v>
      </c>
      <c r="AP711" s="282">
        <v>0</v>
      </c>
      <c r="AQ711" s="282">
        <v>0</v>
      </c>
      <c r="AR711" s="282">
        <v>0</v>
      </c>
      <c r="AS711" s="282">
        <v>0</v>
      </c>
      <c r="AT711" s="282">
        <v>0</v>
      </c>
      <c r="AU711" s="282">
        <v>0</v>
      </c>
      <c r="AV711" s="282">
        <v>0</v>
      </c>
      <c r="AW711" s="282">
        <v>0</v>
      </c>
      <c r="AX711" s="282">
        <v>0</v>
      </c>
      <c r="AY711" s="282">
        <v>0</v>
      </c>
      <c r="AZ711" s="282">
        <v>0</v>
      </c>
      <c r="BA711" s="282">
        <v>0</v>
      </c>
      <c r="BB711" s="281">
        <v>0</v>
      </c>
      <c r="BC711" s="281">
        <v>0</v>
      </c>
      <c r="BD711" s="283"/>
      <c r="BE711" s="284">
        <v>0.02</v>
      </c>
      <c r="BF711" s="280">
        <v>0</v>
      </c>
      <c r="BG711" s="285"/>
      <c r="BH711" s="286"/>
      <c r="BI711" s="285"/>
      <c r="BJ711" s="280">
        <v>0</v>
      </c>
      <c r="BK711" s="280">
        <v>0</v>
      </c>
      <c r="BL711" s="283"/>
      <c r="BM711" s="287">
        <v>0</v>
      </c>
      <c r="BN711" s="280">
        <v>0</v>
      </c>
      <c r="BO711" s="280">
        <v>0</v>
      </c>
      <c r="BP711" s="280" t="e">
        <v>#REF!</v>
      </c>
      <c r="BQ711" s="288" t="e">
        <v>#REF!</v>
      </c>
      <c r="BR711" s="289"/>
      <c r="BS711" s="290" t="e">
        <v>#REF!</v>
      </c>
      <c r="BU711" s="291"/>
      <c r="BV711" s="291">
        <v>0</v>
      </c>
      <c r="BW711" s="292">
        <v>0</v>
      </c>
      <c r="BX711" s="238" t="s">
        <v>857</v>
      </c>
      <c r="BY711" s="435">
        <f t="shared" si="20"/>
        <v>1</v>
      </c>
      <c r="BZ711" s="435">
        <v>1</v>
      </c>
      <c r="CA711" s="436">
        <f t="shared" si="21"/>
        <v>0</v>
      </c>
    </row>
    <row r="712" spans="1:79" s="268" customFormat="1" ht="47.25">
      <c r="A712" s="269">
        <v>699</v>
      </c>
      <c r="B712" s="269" t="s">
        <v>862</v>
      </c>
      <c r="C712" s="269" t="s">
        <v>95</v>
      </c>
      <c r="D712" s="271" t="s">
        <v>863</v>
      </c>
      <c r="E712" s="272">
        <v>41058</v>
      </c>
      <c r="F712" s="238"/>
      <c r="G712" s="238"/>
      <c r="H712" s="272">
        <v>40909</v>
      </c>
      <c r="I712" s="272">
        <v>50405</v>
      </c>
      <c r="J712" s="269"/>
      <c r="K712" s="269" t="s">
        <v>2549</v>
      </c>
      <c r="L712" s="273"/>
      <c r="M712" s="238">
        <v>1.33</v>
      </c>
      <c r="N712" s="269" t="s">
        <v>2274</v>
      </c>
      <c r="O712" s="269" t="s">
        <v>82</v>
      </c>
      <c r="P712" s="269" t="s">
        <v>2275</v>
      </c>
      <c r="Q712" s="269"/>
      <c r="R712" s="294">
        <v>1010301427</v>
      </c>
      <c r="S712" s="238">
        <v>743</v>
      </c>
      <c r="T712" s="269" t="s">
        <v>266</v>
      </c>
      <c r="U712" s="269">
        <v>300</v>
      </c>
      <c r="V712" s="275">
        <v>300</v>
      </c>
      <c r="W712" s="269">
        <v>0</v>
      </c>
      <c r="X712" s="276">
        <v>31017</v>
      </c>
      <c r="Y712" s="293"/>
      <c r="Z712" s="277">
        <v>108974.1</v>
      </c>
      <c r="AA712" s="277"/>
      <c r="AB712" s="278">
        <v>108974.1</v>
      </c>
      <c r="AC712" s="278">
        <v>108974.1</v>
      </c>
      <c r="AD712" s="278">
        <v>0</v>
      </c>
      <c r="AE712" s="278">
        <v>0</v>
      </c>
      <c r="AF712" s="278">
        <v>363.24700000000001</v>
      </c>
      <c r="AG712" s="278">
        <v>363.24700000000001</v>
      </c>
      <c r="AH712" s="278">
        <v>0</v>
      </c>
      <c r="AI712" s="279">
        <v>363.24700000000001</v>
      </c>
      <c r="AJ712" s="277"/>
      <c r="AK712" s="280" t="e">
        <v>#REF!</v>
      </c>
      <c r="AL712" s="280" t="e">
        <v>#REF!</v>
      </c>
      <c r="AM712" s="281">
        <v>0</v>
      </c>
      <c r="AN712" s="281">
        <v>0</v>
      </c>
      <c r="AO712" s="281">
        <v>0</v>
      </c>
      <c r="AP712" s="282">
        <v>0</v>
      </c>
      <c r="AQ712" s="282">
        <v>0</v>
      </c>
      <c r="AR712" s="282">
        <v>0</v>
      </c>
      <c r="AS712" s="282">
        <v>0</v>
      </c>
      <c r="AT712" s="282">
        <v>0</v>
      </c>
      <c r="AU712" s="282">
        <v>0</v>
      </c>
      <c r="AV712" s="282">
        <v>0</v>
      </c>
      <c r="AW712" s="282">
        <v>0</v>
      </c>
      <c r="AX712" s="282">
        <v>0</v>
      </c>
      <c r="AY712" s="282">
        <v>0</v>
      </c>
      <c r="AZ712" s="282">
        <v>0</v>
      </c>
      <c r="BA712" s="282">
        <v>0</v>
      </c>
      <c r="BB712" s="281">
        <v>0</v>
      </c>
      <c r="BC712" s="281">
        <v>0</v>
      </c>
      <c r="BD712" s="283"/>
      <c r="BE712" s="284">
        <v>0.02</v>
      </c>
      <c r="BF712" s="280">
        <v>0</v>
      </c>
      <c r="BG712" s="285"/>
      <c r="BH712" s="286"/>
      <c r="BI712" s="285"/>
      <c r="BJ712" s="280">
        <v>0</v>
      </c>
      <c r="BK712" s="280">
        <v>0</v>
      </c>
      <c r="BL712" s="283"/>
      <c r="BM712" s="287">
        <v>0</v>
      </c>
      <c r="BN712" s="280">
        <v>0</v>
      </c>
      <c r="BO712" s="280">
        <v>0</v>
      </c>
      <c r="BP712" s="280" t="e">
        <v>#REF!</v>
      </c>
      <c r="BQ712" s="288" t="e">
        <v>#REF!</v>
      </c>
      <c r="BR712" s="289"/>
      <c r="BS712" s="290" t="e">
        <v>#REF!</v>
      </c>
      <c r="BU712" s="291"/>
      <c r="BV712" s="291">
        <v>0</v>
      </c>
      <c r="BW712" s="292">
        <v>0</v>
      </c>
      <c r="BX712" s="238" t="s">
        <v>857</v>
      </c>
      <c r="BY712" s="435">
        <f t="shared" si="20"/>
        <v>1</v>
      </c>
      <c r="BZ712" s="435">
        <v>1</v>
      </c>
      <c r="CA712" s="436">
        <f t="shared" si="21"/>
        <v>0</v>
      </c>
    </row>
    <row r="713" spans="1:79" s="268" customFormat="1" ht="47.25">
      <c r="A713" s="269">
        <v>700</v>
      </c>
      <c r="B713" s="269" t="s">
        <v>862</v>
      </c>
      <c r="C713" s="269" t="s">
        <v>95</v>
      </c>
      <c r="D713" s="271" t="s">
        <v>863</v>
      </c>
      <c r="E713" s="272">
        <v>41058</v>
      </c>
      <c r="F713" s="238"/>
      <c r="G713" s="238"/>
      <c r="H713" s="272">
        <v>40909</v>
      </c>
      <c r="I713" s="272">
        <v>50405</v>
      </c>
      <c r="J713" s="269"/>
      <c r="K713" s="269" t="s">
        <v>2550</v>
      </c>
      <c r="L713" s="273"/>
      <c r="M713" s="238">
        <v>0.80449999999999999</v>
      </c>
      <c r="N713" s="269" t="s">
        <v>2551</v>
      </c>
      <c r="O713" s="269" t="s">
        <v>82</v>
      </c>
      <c r="P713" s="269" t="s">
        <v>1994</v>
      </c>
      <c r="Q713" s="269"/>
      <c r="R713" s="294">
        <v>1010301428</v>
      </c>
      <c r="S713" s="238">
        <v>744</v>
      </c>
      <c r="T713" s="269" t="s">
        <v>87</v>
      </c>
      <c r="U713" s="269">
        <v>240</v>
      </c>
      <c r="V713" s="275">
        <v>240</v>
      </c>
      <c r="W713" s="269">
        <v>0</v>
      </c>
      <c r="X713" s="276">
        <v>35034</v>
      </c>
      <c r="Y713" s="293"/>
      <c r="Z713" s="277">
        <v>362352.66</v>
      </c>
      <c r="AA713" s="277"/>
      <c r="AB713" s="278">
        <v>362352.66</v>
      </c>
      <c r="AC713" s="278">
        <v>362352.66</v>
      </c>
      <c r="AD713" s="278">
        <v>0</v>
      </c>
      <c r="AE713" s="278">
        <v>0</v>
      </c>
      <c r="AF713" s="278">
        <v>1509.8027499999998</v>
      </c>
      <c r="AG713" s="278">
        <v>1509.8027499999998</v>
      </c>
      <c r="AH713" s="278">
        <v>0</v>
      </c>
      <c r="AI713" s="279">
        <v>1509.8027499999998</v>
      </c>
      <c r="AJ713" s="277"/>
      <c r="AK713" s="280" t="e">
        <v>#REF!</v>
      </c>
      <c r="AL713" s="280" t="e">
        <v>#REF!</v>
      </c>
      <c r="AM713" s="281">
        <v>0</v>
      </c>
      <c r="AN713" s="281">
        <v>0</v>
      </c>
      <c r="AO713" s="281">
        <v>0</v>
      </c>
      <c r="AP713" s="282">
        <v>0</v>
      </c>
      <c r="AQ713" s="282">
        <v>0</v>
      </c>
      <c r="AR713" s="282">
        <v>0</v>
      </c>
      <c r="AS713" s="282">
        <v>0</v>
      </c>
      <c r="AT713" s="282">
        <v>0</v>
      </c>
      <c r="AU713" s="282">
        <v>0</v>
      </c>
      <c r="AV713" s="282">
        <v>0</v>
      </c>
      <c r="AW713" s="282">
        <v>0</v>
      </c>
      <c r="AX713" s="282">
        <v>0</v>
      </c>
      <c r="AY713" s="282">
        <v>0</v>
      </c>
      <c r="AZ713" s="282">
        <v>0</v>
      </c>
      <c r="BA713" s="282">
        <v>0</v>
      </c>
      <c r="BB713" s="281">
        <v>0</v>
      </c>
      <c r="BC713" s="281">
        <v>0</v>
      </c>
      <c r="BD713" s="283"/>
      <c r="BE713" s="284">
        <v>0.02</v>
      </c>
      <c r="BF713" s="280">
        <v>0</v>
      </c>
      <c r="BG713" s="285"/>
      <c r="BH713" s="286"/>
      <c r="BI713" s="285"/>
      <c r="BJ713" s="280">
        <v>0</v>
      </c>
      <c r="BK713" s="280">
        <v>0</v>
      </c>
      <c r="BL713" s="283"/>
      <c r="BM713" s="287">
        <v>0</v>
      </c>
      <c r="BN713" s="280">
        <v>0</v>
      </c>
      <c r="BO713" s="280">
        <v>0</v>
      </c>
      <c r="BP713" s="280" t="e">
        <v>#REF!</v>
      </c>
      <c r="BQ713" s="288" t="e">
        <v>#REF!</v>
      </c>
      <c r="BR713" s="289"/>
      <c r="BS713" s="290" t="e">
        <v>#REF!</v>
      </c>
      <c r="BU713" s="291"/>
      <c r="BV713" s="291">
        <v>0</v>
      </c>
      <c r="BW713" s="292">
        <v>0</v>
      </c>
      <c r="BX713" s="238" t="s">
        <v>857</v>
      </c>
      <c r="BY713" s="435">
        <f t="shared" si="20"/>
        <v>1</v>
      </c>
      <c r="BZ713" s="435">
        <v>1</v>
      </c>
      <c r="CA713" s="436">
        <f t="shared" si="21"/>
        <v>0</v>
      </c>
    </row>
    <row r="714" spans="1:79" s="268" customFormat="1" ht="47.25">
      <c r="A714" s="269">
        <v>701</v>
      </c>
      <c r="B714" s="269" t="s">
        <v>862</v>
      </c>
      <c r="C714" s="269" t="s">
        <v>95</v>
      </c>
      <c r="D714" s="271" t="s">
        <v>863</v>
      </c>
      <c r="E714" s="272">
        <v>41058</v>
      </c>
      <c r="F714" s="238"/>
      <c r="G714" s="238"/>
      <c r="H714" s="272">
        <v>40909</v>
      </c>
      <c r="I714" s="272">
        <v>50405</v>
      </c>
      <c r="J714" s="269"/>
      <c r="K714" s="269" t="s">
        <v>2552</v>
      </c>
      <c r="L714" s="273"/>
      <c r="M714" s="238">
        <v>0.80449999999999999</v>
      </c>
      <c r="N714" s="269" t="s">
        <v>1806</v>
      </c>
      <c r="O714" s="269" t="s">
        <v>82</v>
      </c>
      <c r="P714" s="269" t="s">
        <v>1807</v>
      </c>
      <c r="Q714" s="269"/>
      <c r="R714" s="294">
        <v>1010301429</v>
      </c>
      <c r="S714" s="238">
        <v>745</v>
      </c>
      <c r="T714" s="269" t="s">
        <v>87</v>
      </c>
      <c r="U714" s="269">
        <v>240</v>
      </c>
      <c r="V714" s="275">
        <v>240</v>
      </c>
      <c r="W714" s="269">
        <v>0</v>
      </c>
      <c r="X714" s="276">
        <v>35034</v>
      </c>
      <c r="Y714" s="293"/>
      <c r="Z714" s="277">
        <v>362352.66</v>
      </c>
      <c r="AA714" s="277"/>
      <c r="AB714" s="278">
        <v>362352.66</v>
      </c>
      <c r="AC714" s="278">
        <v>362352.66</v>
      </c>
      <c r="AD714" s="278">
        <v>0</v>
      </c>
      <c r="AE714" s="278">
        <v>0</v>
      </c>
      <c r="AF714" s="278">
        <v>1509.8027499999998</v>
      </c>
      <c r="AG714" s="278">
        <v>1509.8027499999998</v>
      </c>
      <c r="AH714" s="278">
        <v>0</v>
      </c>
      <c r="AI714" s="279">
        <v>1509.8027499999998</v>
      </c>
      <c r="AJ714" s="277"/>
      <c r="AK714" s="280" t="e">
        <v>#REF!</v>
      </c>
      <c r="AL714" s="280" t="e">
        <v>#REF!</v>
      </c>
      <c r="AM714" s="281">
        <v>0</v>
      </c>
      <c r="AN714" s="281">
        <v>0</v>
      </c>
      <c r="AO714" s="281">
        <v>0</v>
      </c>
      <c r="AP714" s="282">
        <v>0</v>
      </c>
      <c r="AQ714" s="282">
        <v>0</v>
      </c>
      <c r="AR714" s="282">
        <v>0</v>
      </c>
      <c r="AS714" s="282">
        <v>0</v>
      </c>
      <c r="AT714" s="282">
        <v>0</v>
      </c>
      <c r="AU714" s="282">
        <v>0</v>
      </c>
      <c r="AV714" s="282">
        <v>0</v>
      </c>
      <c r="AW714" s="282">
        <v>0</v>
      </c>
      <c r="AX714" s="282">
        <v>0</v>
      </c>
      <c r="AY714" s="282">
        <v>0</v>
      </c>
      <c r="AZ714" s="282">
        <v>0</v>
      </c>
      <c r="BA714" s="282">
        <v>0</v>
      </c>
      <c r="BB714" s="281">
        <v>0</v>
      </c>
      <c r="BC714" s="281">
        <v>0</v>
      </c>
      <c r="BD714" s="283"/>
      <c r="BE714" s="284">
        <v>0.02</v>
      </c>
      <c r="BF714" s="280">
        <v>0</v>
      </c>
      <c r="BG714" s="285"/>
      <c r="BH714" s="286"/>
      <c r="BI714" s="285"/>
      <c r="BJ714" s="280">
        <v>0</v>
      </c>
      <c r="BK714" s="280">
        <v>0</v>
      </c>
      <c r="BL714" s="283"/>
      <c r="BM714" s="287">
        <v>0</v>
      </c>
      <c r="BN714" s="280">
        <v>0</v>
      </c>
      <c r="BO714" s="280">
        <v>0</v>
      </c>
      <c r="BP714" s="280" t="e">
        <v>#REF!</v>
      </c>
      <c r="BQ714" s="288" t="e">
        <v>#REF!</v>
      </c>
      <c r="BR714" s="289"/>
      <c r="BS714" s="290" t="e">
        <v>#REF!</v>
      </c>
      <c r="BU714" s="291"/>
      <c r="BV714" s="291">
        <v>0</v>
      </c>
      <c r="BW714" s="292">
        <v>0</v>
      </c>
      <c r="BX714" s="238" t="s">
        <v>857</v>
      </c>
      <c r="BY714" s="435">
        <f t="shared" si="20"/>
        <v>1</v>
      </c>
      <c r="BZ714" s="435">
        <v>1</v>
      </c>
      <c r="CA714" s="436">
        <f t="shared" si="21"/>
        <v>0</v>
      </c>
    </row>
    <row r="715" spans="1:79" s="268" customFormat="1" ht="47.25">
      <c r="A715" s="269">
        <v>702</v>
      </c>
      <c r="B715" s="269" t="s">
        <v>862</v>
      </c>
      <c r="C715" s="269" t="s">
        <v>95</v>
      </c>
      <c r="D715" s="271" t="s">
        <v>863</v>
      </c>
      <c r="E715" s="272">
        <v>41058</v>
      </c>
      <c r="F715" s="238"/>
      <c r="G715" s="238"/>
      <c r="H715" s="272">
        <v>40909</v>
      </c>
      <c r="I715" s="272">
        <v>50405</v>
      </c>
      <c r="J715" s="269"/>
      <c r="K715" s="269" t="s">
        <v>2553</v>
      </c>
      <c r="L715" s="273"/>
      <c r="M715" s="238">
        <v>0.13</v>
      </c>
      <c r="N715" s="269" t="s">
        <v>2554</v>
      </c>
      <c r="O715" s="269" t="s">
        <v>82</v>
      </c>
      <c r="P715" s="269" t="s">
        <v>2555</v>
      </c>
      <c r="Q715" s="269"/>
      <c r="R715" s="294">
        <v>1010301430</v>
      </c>
      <c r="S715" s="238">
        <v>746</v>
      </c>
      <c r="T715" s="269" t="s">
        <v>266</v>
      </c>
      <c r="U715" s="269">
        <v>300</v>
      </c>
      <c r="V715" s="275">
        <v>300</v>
      </c>
      <c r="W715" s="269">
        <v>0</v>
      </c>
      <c r="X715" s="276">
        <v>34486</v>
      </c>
      <c r="Y715" s="293"/>
      <c r="Z715" s="277">
        <v>6923.68</v>
      </c>
      <c r="AA715" s="277"/>
      <c r="AB715" s="278">
        <v>6923.68</v>
      </c>
      <c r="AC715" s="278">
        <v>6923.68</v>
      </c>
      <c r="AD715" s="278">
        <v>0</v>
      </c>
      <c r="AE715" s="278">
        <v>0</v>
      </c>
      <c r="AF715" s="278">
        <v>23.078933333333335</v>
      </c>
      <c r="AG715" s="278">
        <v>23.078933333333335</v>
      </c>
      <c r="AH715" s="278">
        <v>0</v>
      </c>
      <c r="AI715" s="279">
        <v>23.078933333333335</v>
      </c>
      <c r="AJ715" s="277"/>
      <c r="AK715" s="280" t="e">
        <v>#REF!</v>
      </c>
      <c r="AL715" s="280" t="e">
        <v>#REF!</v>
      </c>
      <c r="AM715" s="281">
        <v>0</v>
      </c>
      <c r="AN715" s="281">
        <v>0</v>
      </c>
      <c r="AO715" s="281">
        <v>0</v>
      </c>
      <c r="AP715" s="282">
        <v>0</v>
      </c>
      <c r="AQ715" s="282">
        <v>0</v>
      </c>
      <c r="AR715" s="282">
        <v>0</v>
      </c>
      <c r="AS715" s="282">
        <v>0</v>
      </c>
      <c r="AT715" s="282">
        <v>0</v>
      </c>
      <c r="AU715" s="282">
        <v>0</v>
      </c>
      <c r="AV715" s="282">
        <v>0</v>
      </c>
      <c r="AW715" s="282">
        <v>0</v>
      </c>
      <c r="AX715" s="282">
        <v>0</v>
      </c>
      <c r="AY715" s="282">
        <v>0</v>
      </c>
      <c r="AZ715" s="282">
        <v>0</v>
      </c>
      <c r="BA715" s="282">
        <v>0</v>
      </c>
      <c r="BB715" s="281">
        <v>0</v>
      </c>
      <c r="BC715" s="281">
        <v>0</v>
      </c>
      <c r="BD715" s="283"/>
      <c r="BE715" s="284">
        <v>0.02</v>
      </c>
      <c r="BF715" s="280">
        <v>0</v>
      </c>
      <c r="BG715" s="285"/>
      <c r="BH715" s="286"/>
      <c r="BI715" s="285"/>
      <c r="BJ715" s="280">
        <v>0</v>
      </c>
      <c r="BK715" s="280">
        <v>0</v>
      </c>
      <c r="BL715" s="283"/>
      <c r="BM715" s="287">
        <v>0</v>
      </c>
      <c r="BN715" s="280">
        <v>0</v>
      </c>
      <c r="BO715" s="280">
        <v>0</v>
      </c>
      <c r="BP715" s="280" t="e">
        <v>#REF!</v>
      </c>
      <c r="BQ715" s="288" t="e">
        <v>#REF!</v>
      </c>
      <c r="BR715" s="289"/>
      <c r="BS715" s="290" t="e">
        <v>#REF!</v>
      </c>
      <c r="BU715" s="291"/>
      <c r="BV715" s="291">
        <v>0</v>
      </c>
      <c r="BW715" s="292">
        <v>0</v>
      </c>
      <c r="BX715" s="238" t="s">
        <v>857</v>
      </c>
      <c r="BY715" s="435">
        <f t="shared" si="20"/>
        <v>1</v>
      </c>
      <c r="BZ715" s="435">
        <v>1</v>
      </c>
      <c r="CA715" s="436">
        <f t="shared" si="21"/>
        <v>0</v>
      </c>
    </row>
    <row r="716" spans="1:79" s="268" customFormat="1" ht="47.25">
      <c r="A716" s="269">
        <v>703</v>
      </c>
      <c r="B716" s="269" t="s">
        <v>862</v>
      </c>
      <c r="C716" s="269" t="s">
        <v>95</v>
      </c>
      <c r="D716" s="271" t="s">
        <v>863</v>
      </c>
      <c r="E716" s="272">
        <v>41058</v>
      </c>
      <c r="F716" s="238"/>
      <c r="G716" s="238"/>
      <c r="H716" s="272">
        <v>40909</v>
      </c>
      <c r="I716" s="272">
        <v>50405</v>
      </c>
      <c r="J716" s="269"/>
      <c r="K716" s="269" t="s">
        <v>2556</v>
      </c>
      <c r="L716" s="273"/>
      <c r="M716" s="238">
        <v>8.6999999999999994E-2</v>
      </c>
      <c r="N716" s="269" t="s">
        <v>2557</v>
      </c>
      <c r="O716" s="269" t="s">
        <v>82</v>
      </c>
      <c r="P716" s="269" t="s">
        <v>2558</v>
      </c>
      <c r="Q716" s="269"/>
      <c r="R716" s="294">
        <v>1010301431</v>
      </c>
      <c r="S716" s="238">
        <v>747</v>
      </c>
      <c r="T716" s="269" t="s">
        <v>266</v>
      </c>
      <c r="U716" s="269">
        <v>300</v>
      </c>
      <c r="V716" s="275">
        <v>300</v>
      </c>
      <c r="W716" s="269">
        <v>0</v>
      </c>
      <c r="X716" s="276">
        <v>34973</v>
      </c>
      <c r="Y716" s="293"/>
      <c r="Z716" s="277">
        <v>54427.48</v>
      </c>
      <c r="AA716" s="277"/>
      <c r="AB716" s="278">
        <v>54427.48</v>
      </c>
      <c r="AC716" s="278">
        <v>52290.053199999995</v>
      </c>
      <c r="AD716" s="278">
        <v>2137.4268000000084</v>
      </c>
      <c r="AE716" s="278">
        <v>0</v>
      </c>
      <c r="AF716" s="278">
        <v>181.42493333333334</v>
      </c>
      <c r="AG716" s="278">
        <v>181.42493333333334</v>
      </c>
      <c r="AH716" s="278">
        <v>0</v>
      </c>
      <c r="AI716" s="279">
        <v>181.42493333333334</v>
      </c>
      <c r="AJ716" s="277"/>
      <c r="AK716" s="280" t="e">
        <v>#REF!</v>
      </c>
      <c r="AL716" s="280" t="e">
        <v>#REF!</v>
      </c>
      <c r="AM716" s="281">
        <v>2137.4268000000084</v>
      </c>
      <c r="AN716" s="281">
        <v>2137.4268000000084</v>
      </c>
      <c r="AO716" s="281">
        <v>2137.4268000000084</v>
      </c>
      <c r="AP716" s="282">
        <v>1956.0018666666751</v>
      </c>
      <c r="AQ716" s="282">
        <v>1774.5769333333419</v>
      </c>
      <c r="AR716" s="282">
        <v>1593.1520000000087</v>
      </c>
      <c r="AS716" s="282">
        <v>1411.7270666666755</v>
      </c>
      <c r="AT716" s="282">
        <v>1230.3021333333422</v>
      </c>
      <c r="AU716" s="282">
        <v>1048.877200000009</v>
      </c>
      <c r="AV716" s="282">
        <v>867.45226666667565</v>
      </c>
      <c r="AW716" s="282">
        <v>686.02733333334231</v>
      </c>
      <c r="AX716" s="282">
        <v>504.60240000000897</v>
      </c>
      <c r="AY716" s="282">
        <v>323.17746666667563</v>
      </c>
      <c r="AZ716" s="282">
        <v>141.75253333334229</v>
      </c>
      <c r="BA716" s="282">
        <v>0</v>
      </c>
      <c r="BB716" s="281">
        <v>1051.9289230769311</v>
      </c>
      <c r="BC716" s="281">
        <v>1068.7134000000042</v>
      </c>
      <c r="BD716" s="283"/>
      <c r="BE716" s="284">
        <v>0.02</v>
      </c>
      <c r="BF716" s="280">
        <v>0</v>
      </c>
      <c r="BG716" s="285"/>
      <c r="BH716" s="286"/>
      <c r="BI716" s="285"/>
      <c r="BJ716" s="280">
        <v>0</v>
      </c>
      <c r="BK716" s="280">
        <v>0</v>
      </c>
      <c r="BL716" s="283"/>
      <c r="BM716" s="287">
        <v>0</v>
      </c>
      <c r="BN716" s="280">
        <v>0</v>
      </c>
      <c r="BO716" s="280">
        <v>0</v>
      </c>
      <c r="BP716" s="280" t="e">
        <v>#REF!</v>
      </c>
      <c r="BQ716" s="288" t="e">
        <v>#REF!</v>
      </c>
      <c r="BR716" s="289"/>
      <c r="BS716" s="290" t="e">
        <v>#REF!</v>
      </c>
      <c r="BU716" s="291">
        <v>2137.56</v>
      </c>
      <c r="BV716" s="291">
        <v>0.13319999999157517</v>
      </c>
      <c r="BW716" s="292">
        <v>0</v>
      </c>
      <c r="BX716" s="238" t="s">
        <v>857</v>
      </c>
      <c r="BY716" s="435">
        <f t="shared" si="20"/>
        <v>0.96072890385518472</v>
      </c>
      <c r="BZ716" s="435">
        <v>1</v>
      </c>
      <c r="CA716" s="436">
        <f t="shared" si="21"/>
        <v>3.9271096144815276E-2</v>
      </c>
    </row>
    <row r="717" spans="1:79" s="268" customFormat="1" ht="47.25">
      <c r="A717" s="269">
        <v>704</v>
      </c>
      <c r="B717" s="269" t="s">
        <v>862</v>
      </c>
      <c r="C717" s="269" t="s">
        <v>95</v>
      </c>
      <c r="D717" s="271" t="s">
        <v>863</v>
      </c>
      <c r="E717" s="272">
        <v>41058</v>
      </c>
      <c r="F717" s="238"/>
      <c r="G717" s="238"/>
      <c r="H717" s="272">
        <v>40909</v>
      </c>
      <c r="I717" s="272">
        <v>50405</v>
      </c>
      <c r="J717" s="269"/>
      <c r="K717" s="269" t="s">
        <v>2559</v>
      </c>
      <c r="L717" s="273"/>
      <c r="M717" s="238">
        <v>0.89</v>
      </c>
      <c r="N717" s="269" t="s">
        <v>2560</v>
      </c>
      <c r="O717" s="269" t="s">
        <v>82</v>
      </c>
      <c r="P717" s="269" t="s">
        <v>2522</v>
      </c>
      <c r="Q717" s="269"/>
      <c r="R717" s="294">
        <v>1010301432</v>
      </c>
      <c r="S717" s="238">
        <v>748</v>
      </c>
      <c r="T717" s="269" t="s">
        <v>266</v>
      </c>
      <c r="U717" s="269">
        <v>300</v>
      </c>
      <c r="V717" s="275">
        <v>300</v>
      </c>
      <c r="W717" s="269">
        <v>0</v>
      </c>
      <c r="X717" s="276">
        <v>27638</v>
      </c>
      <c r="Y717" s="293"/>
      <c r="Z717" s="277">
        <v>490981.37</v>
      </c>
      <c r="AA717" s="277"/>
      <c r="AB717" s="278">
        <v>490981.37</v>
      </c>
      <c r="AC717" s="278">
        <v>490981.37</v>
      </c>
      <c r="AD717" s="278">
        <v>0</v>
      </c>
      <c r="AE717" s="278">
        <v>0</v>
      </c>
      <c r="AF717" s="278">
        <v>1636.6045666666666</v>
      </c>
      <c r="AG717" s="278">
        <v>1636.6045666666666</v>
      </c>
      <c r="AH717" s="278">
        <v>0</v>
      </c>
      <c r="AI717" s="279">
        <v>1636.6045666666666</v>
      </c>
      <c r="AJ717" s="277"/>
      <c r="AK717" s="280" t="e">
        <v>#REF!</v>
      </c>
      <c r="AL717" s="280" t="e">
        <v>#REF!</v>
      </c>
      <c r="AM717" s="281">
        <v>0</v>
      </c>
      <c r="AN717" s="281">
        <v>0</v>
      </c>
      <c r="AO717" s="281">
        <v>0</v>
      </c>
      <c r="AP717" s="282">
        <v>0</v>
      </c>
      <c r="AQ717" s="282">
        <v>0</v>
      </c>
      <c r="AR717" s="282">
        <v>0</v>
      </c>
      <c r="AS717" s="282">
        <v>0</v>
      </c>
      <c r="AT717" s="282">
        <v>0</v>
      </c>
      <c r="AU717" s="282">
        <v>0</v>
      </c>
      <c r="AV717" s="282">
        <v>0</v>
      </c>
      <c r="AW717" s="282">
        <v>0</v>
      </c>
      <c r="AX717" s="282">
        <v>0</v>
      </c>
      <c r="AY717" s="282">
        <v>0</v>
      </c>
      <c r="AZ717" s="282">
        <v>0</v>
      </c>
      <c r="BA717" s="282">
        <v>0</v>
      </c>
      <c r="BB717" s="281">
        <v>0</v>
      </c>
      <c r="BC717" s="281">
        <v>0</v>
      </c>
      <c r="BD717" s="283"/>
      <c r="BE717" s="284">
        <v>0.02</v>
      </c>
      <c r="BF717" s="280">
        <v>0</v>
      </c>
      <c r="BG717" s="285"/>
      <c r="BH717" s="286"/>
      <c r="BI717" s="285"/>
      <c r="BJ717" s="280">
        <v>0</v>
      </c>
      <c r="BK717" s="280">
        <v>0</v>
      </c>
      <c r="BL717" s="283"/>
      <c r="BM717" s="287">
        <v>0</v>
      </c>
      <c r="BN717" s="280">
        <v>0</v>
      </c>
      <c r="BO717" s="280">
        <v>0</v>
      </c>
      <c r="BP717" s="280" t="e">
        <v>#REF!</v>
      </c>
      <c r="BQ717" s="288" t="e">
        <v>#REF!</v>
      </c>
      <c r="BR717" s="289"/>
      <c r="BS717" s="290" t="e">
        <v>#REF!</v>
      </c>
      <c r="BU717" s="291"/>
      <c r="BV717" s="291">
        <v>0</v>
      </c>
      <c r="BW717" s="292">
        <v>0</v>
      </c>
      <c r="BX717" s="238" t="s">
        <v>857</v>
      </c>
      <c r="BY717" s="435">
        <f t="shared" si="20"/>
        <v>1</v>
      </c>
      <c r="BZ717" s="435">
        <v>1</v>
      </c>
      <c r="CA717" s="436">
        <f t="shared" si="21"/>
        <v>0</v>
      </c>
    </row>
    <row r="718" spans="1:79" s="268" customFormat="1" ht="47.25">
      <c r="A718" s="269">
        <v>705</v>
      </c>
      <c r="B718" s="269" t="s">
        <v>862</v>
      </c>
      <c r="C718" s="269" t="s">
        <v>95</v>
      </c>
      <c r="D718" s="271" t="s">
        <v>863</v>
      </c>
      <c r="E718" s="272">
        <v>41058</v>
      </c>
      <c r="F718" s="238"/>
      <c r="G718" s="238"/>
      <c r="H718" s="272">
        <v>40909</v>
      </c>
      <c r="I718" s="272">
        <v>50405</v>
      </c>
      <c r="J718" s="269"/>
      <c r="K718" s="269" t="s">
        <v>2540</v>
      </c>
      <c r="L718" s="273"/>
      <c r="M718" s="238">
        <v>0.33500000000000002</v>
      </c>
      <c r="N718" s="269" t="s">
        <v>2541</v>
      </c>
      <c r="O718" s="269" t="s">
        <v>82</v>
      </c>
      <c r="P718" s="269" t="s">
        <v>2542</v>
      </c>
      <c r="Q718" s="269"/>
      <c r="R718" s="294">
        <v>1010301433</v>
      </c>
      <c r="S718" s="238">
        <v>749</v>
      </c>
      <c r="T718" s="269" t="s">
        <v>266</v>
      </c>
      <c r="U718" s="269">
        <v>300</v>
      </c>
      <c r="V718" s="275">
        <v>300</v>
      </c>
      <c r="W718" s="269">
        <v>0</v>
      </c>
      <c r="X718" s="276">
        <v>32478</v>
      </c>
      <c r="Y718" s="293"/>
      <c r="Z718" s="277">
        <v>141284.62</v>
      </c>
      <c r="AA718" s="277"/>
      <c r="AB718" s="278">
        <v>141284.62</v>
      </c>
      <c r="AC718" s="278">
        <v>141284.62</v>
      </c>
      <c r="AD718" s="278">
        <v>0</v>
      </c>
      <c r="AE718" s="278">
        <v>0</v>
      </c>
      <c r="AF718" s="278">
        <v>470.94873333333334</v>
      </c>
      <c r="AG718" s="278">
        <v>470.94873333333334</v>
      </c>
      <c r="AH718" s="278">
        <v>0</v>
      </c>
      <c r="AI718" s="279">
        <v>470.94873333333334</v>
      </c>
      <c r="AJ718" s="277"/>
      <c r="AK718" s="280" t="e">
        <v>#REF!</v>
      </c>
      <c r="AL718" s="280" t="e">
        <v>#REF!</v>
      </c>
      <c r="AM718" s="281">
        <v>0</v>
      </c>
      <c r="AN718" s="281">
        <v>0</v>
      </c>
      <c r="AO718" s="281">
        <v>0</v>
      </c>
      <c r="AP718" s="282">
        <v>0</v>
      </c>
      <c r="AQ718" s="282">
        <v>0</v>
      </c>
      <c r="AR718" s="282">
        <v>0</v>
      </c>
      <c r="AS718" s="282">
        <v>0</v>
      </c>
      <c r="AT718" s="282">
        <v>0</v>
      </c>
      <c r="AU718" s="282">
        <v>0</v>
      </c>
      <c r="AV718" s="282">
        <v>0</v>
      </c>
      <c r="AW718" s="282">
        <v>0</v>
      </c>
      <c r="AX718" s="282">
        <v>0</v>
      </c>
      <c r="AY718" s="282">
        <v>0</v>
      </c>
      <c r="AZ718" s="282">
        <v>0</v>
      </c>
      <c r="BA718" s="282">
        <v>0</v>
      </c>
      <c r="BB718" s="281">
        <v>0</v>
      </c>
      <c r="BC718" s="281">
        <v>0</v>
      </c>
      <c r="BD718" s="283"/>
      <c r="BE718" s="284">
        <v>0.02</v>
      </c>
      <c r="BF718" s="280">
        <v>0</v>
      </c>
      <c r="BG718" s="285"/>
      <c r="BH718" s="286"/>
      <c r="BI718" s="285"/>
      <c r="BJ718" s="280">
        <v>0</v>
      </c>
      <c r="BK718" s="280">
        <v>0</v>
      </c>
      <c r="BL718" s="283"/>
      <c r="BM718" s="287">
        <v>0</v>
      </c>
      <c r="BN718" s="280">
        <v>0</v>
      </c>
      <c r="BO718" s="280">
        <v>0</v>
      </c>
      <c r="BP718" s="280" t="e">
        <v>#REF!</v>
      </c>
      <c r="BQ718" s="288" t="e">
        <v>#REF!</v>
      </c>
      <c r="BR718" s="289"/>
      <c r="BS718" s="290" t="e">
        <v>#REF!</v>
      </c>
      <c r="BU718" s="291"/>
      <c r="BV718" s="291">
        <v>0</v>
      </c>
      <c r="BW718" s="292">
        <v>0</v>
      </c>
      <c r="BX718" s="238" t="s">
        <v>857</v>
      </c>
      <c r="BY718" s="435">
        <f t="shared" si="20"/>
        <v>1</v>
      </c>
      <c r="BZ718" s="435">
        <v>1</v>
      </c>
      <c r="CA718" s="436">
        <f t="shared" si="21"/>
        <v>0</v>
      </c>
    </row>
    <row r="719" spans="1:79" s="268" customFormat="1" ht="47.25">
      <c r="A719" s="269">
        <v>706</v>
      </c>
      <c r="B719" s="269" t="s">
        <v>862</v>
      </c>
      <c r="C719" s="269" t="s">
        <v>95</v>
      </c>
      <c r="D719" s="271" t="s">
        <v>863</v>
      </c>
      <c r="E719" s="272">
        <v>41058</v>
      </c>
      <c r="F719" s="238"/>
      <c r="G719" s="238"/>
      <c r="H719" s="272">
        <v>40909</v>
      </c>
      <c r="I719" s="272">
        <v>50405</v>
      </c>
      <c r="J719" s="269"/>
      <c r="K719" s="269" t="s">
        <v>2561</v>
      </c>
      <c r="L719" s="273"/>
      <c r="M719" s="238">
        <v>1.07</v>
      </c>
      <c r="N719" s="269" t="s">
        <v>2521</v>
      </c>
      <c r="O719" s="269" t="s">
        <v>82</v>
      </c>
      <c r="P719" s="269" t="s">
        <v>2522</v>
      </c>
      <c r="Q719" s="269"/>
      <c r="R719" s="294">
        <v>1010301434</v>
      </c>
      <c r="S719" s="238">
        <v>750</v>
      </c>
      <c r="T719" s="269" t="s">
        <v>266</v>
      </c>
      <c r="U719" s="269">
        <v>300</v>
      </c>
      <c r="V719" s="275">
        <v>300</v>
      </c>
      <c r="W719" s="269">
        <v>0</v>
      </c>
      <c r="X719" s="276">
        <v>27395</v>
      </c>
      <c r="Y719" s="293"/>
      <c r="Z719" s="277">
        <v>210022.8</v>
      </c>
      <c r="AA719" s="277"/>
      <c r="AB719" s="278">
        <v>210022.8</v>
      </c>
      <c r="AC719" s="278">
        <v>210022.8</v>
      </c>
      <c r="AD719" s="278">
        <v>0</v>
      </c>
      <c r="AE719" s="278">
        <v>0</v>
      </c>
      <c r="AF719" s="278">
        <v>700.07599999999991</v>
      </c>
      <c r="AG719" s="278">
        <v>700.07599999999991</v>
      </c>
      <c r="AH719" s="278">
        <v>0</v>
      </c>
      <c r="AI719" s="279">
        <v>700.07599999999991</v>
      </c>
      <c r="AJ719" s="277"/>
      <c r="AK719" s="280" t="e">
        <v>#REF!</v>
      </c>
      <c r="AL719" s="280" t="e">
        <v>#REF!</v>
      </c>
      <c r="AM719" s="281">
        <v>0</v>
      </c>
      <c r="AN719" s="281">
        <v>0</v>
      </c>
      <c r="AO719" s="281">
        <v>0</v>
      </c>
      <c r="AP719" s="282">
        <v>0</v>
      </c>
      <c r="AQ719" s="282">
        <v>0</v>
      </c>
      <c r="AR719" s="282">
        <v>0</v>
      </c>
      <c r="AS719" s="282">
        <v>0</v>
      </c>
      <c r="AT719" s="282">
        <v>0</v>
      </c>
      <c r="AU719" s="282">
        <v>0</v>
      </c>
      <c r="AV719" s="282">
        <v>0</v>
      </c>
      <c r="AW719" s="282">
        <v>0</v>
      </c>
      <c r="AX719" s="282">
        <v>0</v>
      </c>
      <c r="AY719" s="282">
        <v>0</v>
      </c>
      <c r="AZ719" s="282">
        <v>0</v>
      </c>
      <c r="BA719" s="282">
        <v>0</v>
      </c>
      <c r="BB719" s="281">
        <v>0</v>
      </c>
      <c r="BC719" s="281">
        <v>0</v>
      </c>
      <c r="BD719" s="283"/>
      <c r="BE719" s="284">
        <v>0.02</v>
      </c>
      <c r="BF719" s="280">
        <v>0</v>
      </c>
      <c r="BG719" s="285"/>
      <c r="BH719" s="286"/>
      <c r="BI719" s="285"/>
      <c r="BJ719" s="280">
        <v>0</v>
      </c>
      <c r="BK719" s="280">
        <v>0</v>
      </c>
      <c r="BL719" s="283"/>
      <c r="BM719" s="287">
        <v>0</v>
      </c>
      <c r="BN719" s="280">
        <v>0</v>
      </c>
      <c r="BO719" s="280">
        <v>0</v>
      </c>
      <c r="BP719" s="280" t="e">
        <v>#REF!</v>
      </c>
      <c r="BQ719" s="288" t="e">
        <v>#REF!</v>
      </c>
      <c r="BR719" s="289"/>
      <c r="BS719" s="290" t="e">
        <v>#REF!</v>
      </c>
      <c r="BU719" s="291"/>
      <c r="BV719" s="291">
        <v>0</v>
      </c>
      <c r="BW719" s="292">
        <v>0</v>
      </c>
      <c r="BX719" s="238" t="s">
        <v>857</v>
      </c>
      <c r="BY719" s="435">
        <f t="shared" ref="BY719:BY782" si="22">AC719/Z719*100%</f>
        <v>1</v>
      </c>
      <c r="BZ719" s="435">
        <v>1</v>
      </c>
      <c r="CA719" s="436">
        <f t="shared" ref="CA719:CA782" si="23">BZ719-BY719</f>
        <v>0</v>
      </c>
    </row>
    <row r="720" spans="1:79" s="268" customFormat="1" ht="47.25">
      <c r="A720" s="269">
        <v>707</v>
      </c>
      <c r="B720" s="269" t="s">
        <v>862</v>
      </c>
      <c r="C720" s="269" t="s">
        <v>95</v>
      </c>
      <c r="D720" s="271" t="s">
        <v>863</v>
      </c>
      <c r="E720" s="272">
        <v>41058</v>
      </c>
      <c r="F720" s="238"/>
      <c r="G720" s="238"/>
      <c r="H720" s="272">
        <v>40909</v>
      </c>
      <c r="I720" s="272">
        <v>50405</v>
      </c>
      <c r="J720" s="269"/>
      <c r="K720" s="269" t="s">
        <v>2562</v>
      </c>
      <c r="L720" s="273"/>
      <c r="M720" s="238">
        <v>0.46</v>
      </c>
      <c r="N720" s="269" t="s">
        <v>2563</v>
      </c>
      <c r="O720" s="269" t="s">
        <v>82</v>
      </c>
      <c r="P720" s="269" t="s">
        <v>2564</v>
      </c>
      <c r="Q720" s="269"/>
      <c r="R720" s="294">
        <v>1010301435</v>
      </c>
      <c r="S720" s="238">
        <v>751</v>
      </c>
      <c r="T720" s="269" t="s">
        <v>87</v>
      </c>
      <c r="U720" s="269">
        <v>240</v>
      </c>
      <c r="V720" s="275">
        <v>240</v>
      </c>
      <c r="W720" s="269">
        <v>0</v>
      </c>
      <c r="X720" s="276">
        <v>32478</v>
      </c>
      <c r="Y720" s="293"/>
      <c r="Z720" s="277">
        <v>230498.2</v>
      </c>
      <c r="AA720" s="277"/>
      <c r="AB720" s="278">
        <v>230498.2</v>
      </c>
      <c r="AC720" s="278">
        <v>230498.2</v>
      </c>
      <c r="AD720" s="278">
        <v>0</v>
      </c>
      <c r="AE720" s="278">
        <v>0</v>
      </c>
      <c r="AF720" s="278">
        <v>960.40916666666669</v>
      </c>
      <c r="AG720" s="278">
        <v>960.40916666666669</v>
      </c>
      <c r="AH720" s="278">
        <v>0</v>
      </c>
      <c r="AI720" s="279">
        <v>960.40916666666669</v>
      </c>
      <c r="AJ720" s="277"/>
      <c r="AK720" s="280" t="e">
        <v>#REF!</v>
      </c>
      <c r="AL720" s="280" t="e">
        <v>#REF!</v>
      </c>
      <c r="AM720" s="281">
        <v>0</v>
      </c>
      <c r="AN720" s="281">
        <v>0</v>
      </c>
      <c r="AO720" s="281">
        <v>0</v>
      </c>
      <c r="AP720" s="282">
        <v>0</v>
      </c>
      <c r="AQ720" s="282">
        <v>0</v>
      </c>
      <c r="AR720" s="282">
        <v>0</v>
      </c>
      <c r="AS720" s="282">
        <v>0</v>
      </c>
      <c r="AT720" s="282">
        <v>0</v>
      </c>
      <c r="AU720" s="282">
        <v>0</v>
      </c>
      <c r="AV720" s="282">
        <v>0</v>
      </c>
      <c r="AW720" s="282">
        <v>0</v>
      </c>
      <c r="AX720" s="282">
        <v>0</v>
      </c>
      <c r="AY720" s="282">
        <v>0</v>
      </c>
      <c r="AZ720" s="282">
        <v>0</v>
      </c>
      <c r="BA720" s="282">
        <v>0</v>
      </c>
      <c r="BB720" s="281">
        <v>0</v>
      </c>
      <c r="BC720" s="281">
        <v>0</v>
      </c>
      <c r="BD720" s="283"/>
      <c r="BE720" s="284">
        <v>0.02</v>
      </c>
      <c r="BF720" s="280">
        <v>0</v>
      </c>
      <c r="BG720" s="285"/>
      <c r="BH720" s="286"/>
      <c r="BI720" s="285"/>
      <c r="BJ720" s="280">
        <v>0</v>
      </c>
      <c r="BK720" s="280">
        <v>0</v>
      </c>
      <c r="BL720" s="283"/>
      <c r="BM720" s="287">
        <v>0</v>
      </c>
      <c r="BN720" s="280">
        <v>0</v>
      </c>
      <c r="BO720" s="280">
        <v>0</v>
      </c>
      <c r="BP720" s="280" t="e">
        <v>#REF!</v>
      </c>
      <c r="BQ720" s="288" t="e">
        <v>#REF!</v>
      </c>
      <c r="BR720" s="289"/>
      <c r="BS720" s="290" t="e">
        <v>#REF!</v>
      </c>
      <c r="BU720" s="291"/>
      <c r="BV720" s="291">
        <v>0</v>
      </c>
      <c r="BW720" s="292">
        <v>0</v>
      </c>
      <c r="BX720" s="238" t="s">
        <v>857</v>
      </c>
      <c r="BY720" s="435">
        <f t="shared" si="22"/>
        <v>1</v>
      </c>
      <c r="BZ720" s="435">
        <v>1</v>
      </c>
      <c r="CA720" s="436">
        <f t="shared" si="23"/>
        <v>0</v>
      </c>
    </row>
    <row r="721" spans="1:79" s="268" customFormat="1" ht="47.25">
      <c r="A721" s="269">
        <v>708</v>
      </c>
      <c r="B721" s="269" t="s">
        <v>862</v>
      </c>
      <c r="C721" s="269" t="s">
        <v>95</v>
      </c>
      <c r="D721" s="271" t="s">
        <v>863</v>
      </c>
      <c r="E721" s="272">
        <v>41058</v>
      </c>
      <c r="F721" s="238"/>
      <c r="G721" s="238"/>
      <c r="H721" s="272">
        <v>40909</v>
      </c>
      <c r="I721" s="272">
        <v>50405</v>
      </c>
      <c r="J721" s="269"/>
      <c r="K721" s="269" t="s">
        <v>2565</v>
      </c>
      <c r="L721" s="273"/>
      <c r="M721" s="238">
        <v>0.99399999999999999</v>
      </c>
      <c r="N721" s="269" t="s">
        <v>1800</v>
      </c>
      <c r="O721" s="269" t="s">
        <v>82</v>
      </c>
      <c r="P721" s="269" t="s">
        <v>1801</v>
      </c>
      <c r="Q721" s="269"/>
      <c r="R721" s="294">
        <v>1010301436</v>
      </c>
      <c r="S721" s="238">
        <v>752</v>
      </c>
      <c r="T721" s="269" t="s">
        <v>266</v>
      </c>
      <c r="U721" s="269">
        <v>300</v>
      </c>
      <c r="V721" s="275">
        <v>300</v>
      </c>
      <c r="W721" s="269">
        <v>0</v>
      </c>
      <c r="X721" s="276">
        <v>32112</v>
      </c>
      <c r="Y721" s="293"/>
      <c r="Z721" s="277">
        <v>53240.43</v>
      </c>
      <c r="AA721" s="277"/>
      <c r="AB721" s="278">
        <v>53240.43</v>
      </c>
      <c r="AC721" s="278">
        <v>53240.43</v>
      </c>
      <c r="AD721" s="278">
        <v>0</v>
      </c>
      <c r="AE721" s="278">
        <v>0</v>
      </c>
      <c r="AF721" s="278">
        <v>177.46809999999999</v>
      </c>
      <c r="AG721" s="278">
        <v>177.46809999999999</v>
      </c>
      <c r="AH721" s="278">
        <v>0</v>
      </c>
      <c r="AI721" s="279">
        <v>177.46809999999999</v>
      </c>
      <c r="AJ721" s="277"/>
      <c r="AK721" s="280" t="e">
        <v>#REF!</v>
      </c>
      <c r="AL721" s="280" t="e">
        <v>#REF!</v>
      </c>
      <c r="AM721" s="281">
        <v>0</v>
      </c>
      <c r="AN721" s="281">
        <v>0</v>
      </c>
      <c r="AO721" s="281">
        <v>0</v>
      </c>
      <c r="AP721" s="282">
        <v>0</v>
      </c>
      <c r="AQ721" s="282">
        <v>0</v>
      </c>
      <c r="AR721" s="282">
        <v>0</v>
      </c>
      <c r="AS721" s="282">
        <v>0</v>
      </c>
      <c r="AT721" s="282">
        <v>0</v>
      </c>
      <c r="AU721" s="282">
        <v>0</v>
      </c>
      <c r="AV721" s="282">
        <v>0</v>
      </c>
      <c r="AW721" s="282">
        <v>0</v>
      </c>
      <c r="AX721" s="282">
        <v>0</v>
      </c>
      <c r="AY721" s="282">
        <v>0</v>
      </c>
      <c r="AZ721" s="282">
        <v>0</v>
      </c>
      <c r="BA721" s="282">
        <v>0</v>
      </c>
      <c r="BB721" s="281">
        <v>0</v>
      </c>
      <c r="BC721" s="281">
        <v>0</v>
      </c>
      <c r="BD721" s="283"/>
      <c r="BE721" s="284">
        <v>0.02</v>
      </c>
      <c r="BF721" s="280">
        <v>0</v>
      </c>
      <c r="BG721" s="285"/>
      <c r="BH721" s="286"/>
      <c r="BI721" s="285"/>
      <c r="BJ721" s="280">
        <v>0</v>
      </c>
      <c r="BK721" s="280">
        <v>0</v>
      </c>
      <c r="BL721" s="283"/>
      <c r="BM721" s="287">
        <v>0</v>
      </c>
      <c r="BN721" s="280">
        <v>0</v>
      </c>
      <c r="BO721" s="280">
        <v>0</v>
      </c>
      <c r="BP721" s="280" t="e">
        <v>#REF!</v>
      </c>
      <c r="BQ721" s="288" t="e">
        <v>#REF!</v>
      </c>
      <c r="BR721" s="289"/>
      <c r="BS721" s="290" t="e">
        <v>#REF!</v>
      </c>
      <c r="BU721" s="291"/>
      <c r="BV721" s="291">
        <v>0</v>
      </c>
      <c r="BW721" s="292">
        <v>0</v>
      </c>
      <c r="BX721" s="238" t="s">
        <v>857</v>
      </c>
      <c r="BY721" s="435">
        <f t="shared" si="22"/>
        <v>1</v>
      </c>
      <c r="BZ721" s="435">
        <v>1</v>
      </c>
      <c r="CA721" s="436">
        <f t="shared" si="23"/>
        <v>0</v>
      </c>
    </row>
    <row r="722" spans="1:79" s="268" customFormat="1" ht="47.25">
      <c r="A722" s="269">
        <v>709</v>
      </c>
      <c r="B722" s="269" t="s">
        <v>862</v>
      </c>
      <c r="C722" s="269" t="s">
        <v>95</v>
      </c>
      <c r="D722" s="271" t="s">
        <v>863</v>
      </c>
      <c r="E722" s="272">
        <v>41058</v>
      </c>
      <c r="F722" s="238"/>
      <c r="G722" s="238"/>
      <c r="H722" s="272">
        <v>40909</v>
      </c>
      <c r="I722" s="272">
        <v>50405</v>
      </c>
      <c r="J722" s="269"/>
      <c r="K722" s="269" t="s">
        <v>2566</v>
      </c>
      <c r="L722" s="273"/>
      <c r="M722" s="238">
        <v>0.57499999999999996</v>
      </c>
      <c r="N722" s="269" t="s">
        <v>2234</v>
      </c>
      <c r="O722" s="269" t="s">
        <v>82</v>
      </c>
      <c r="P722" s="269" t="s">
        <v>2235</v>
      </c>
      <c r="Q722" s="269"/>
      <c r="R722" s="294">
        <v>1010301437</v>
      </c>
      <c r="S722" s="238">
        <v>753</v>
      </c>
      <c r="T722" s="269" t="s">
        <v>266</v>
      </c>
      <c r="U722" s="269">
        <v>300</v>
      </c>
      <c r="V722" s="275">
        <v>300</v>
      </c>
      <c r="W722" s="269">
        <v>0</v>
      </c>
      <c r="X722" s="276">
        <v>32112</v>
      </c>
      <c r="Y722" s="293"/>
      <c r="Z722" s="277">
        <v>53443.42</v>
      </c>
      <c r="AA722" s="277"/>
      <c r="AB722" s="278">
        <v>53443.42</v>
      </c>
      <c r="AC722" s="278">
        <v>53443.42</v>
      </c>
      <c r="AD722" s="278">
        <v>0</v>
      </c>
      <c r="AE722" s="278">
        <v>0</v>
      </c>
      <c r="AF722" s="278">
        <v>178.14473333333333</v>
      </c>
      <c r="AG722" s="278">
        <v>178.14473333333333</v>
      </c>
      <c r="AH722" s="278">
        <v>0</v>
      </c>
      <c r="AI722" s="279">
        <v>178.14473333333333</v>
      </c>
      <c r="AJ722" s="277"/>
      <c r="AK722" s="280" t="e">
        <v>#REF!</v>
      </c>
      <c r="AL722" s="280" t="e">
        <v>#REF!</v>
      </c>
      <c r="AM722" s="281">
        <v>0</v>
      </c>
      <c r="AN722" s="281">
        <v>0</v>
      </c>
      <c r="AO722" s="281">
        <v>0</v>
      </c>
      <c r="AP722" s="282">
        <v>0</v>
      </c>
      <c r="AQ722" s="282">
        <v>0</v>
      </c>
      <c r="AR722" s="282">
        <v>0</v>
      </c>
      <c r="AS722" s="282">
        <v>0</v>
      </c>
      <c r="AT722" s="282">
        <v>0</v>
      </c>
      <c r="AU722" s="282">
        <v>0</v>
      </c>
      <c r="AV722" s="282">
        <v>0</v>
      </c>
      <c r="AW722" s="282">
        <v>0</v>
      </c>
      <c r="AX722" s="282">
        <v>0</v>
      </c>
      <c r="AY722" s="282">
        <v>0</v>
      </c>
      <c r="AZ722" s="282">
        <v>0</v>
      </c>
      <c r="BA722" s="282">
        <v>0</v>
      </c>
      <c r="BB722" s="281">
        <v>0</v>
      </c>
      <c r="BC722" s="281">
        <v>0</v>
      </c>
      <c r="BD722" s="283"/>
      <c r="BE722" s="284">
        <v>0.02</v>
      </c>
      <c r="BF722" s="280">
        <v>0</v>
      </c>
      <c r="BG722" s="285"/>
      <c r="BH722" s="286"/>
      <c r="BI722" s="285"/>
      <c r="BJ722" s="280">
        <v>0</v>
      </c>
      <c r="BK722" s="280">
        <v>0</v>
      </c>
      <c r="BL722" s="283"/>
      <c r="BM722" s="287">
        <v>0</v>
      </c>
      <c r="BN722" s="280">
        <v>0</v>
      </c>
      <c r="BO722" s="280">
        <v>0</v>
      </c>
      <c r="BP722" s="280" t="e">
        <v>#REF!</v>
      </c>
      <c r="BQ722" s="288" t="e">
        <v>#REF!</v>
      </c>
      <c r="BR722" s="289"/>
      <c r="BS722" s="290" t="e">
        <v>#REF!</v>
      </c>
      <c r="BU722" s="291"/>
      <c r="BV722" s="291">
        <v>0</v>
      </c>
      <c r="BW722" s="292">
        <v>0</v>
      </c>
      <c r="BX722" s="238" t="s">
        <v>857</v>
      </c>
      <c r="BY722" s="435">
        <f t="shared" si="22"/>
        <v>1</v>
      </c>
      <c r="BZ722" s="435">
        <v>1</v>
      </c>
      <c r="CA722" s="436">
        <f t="shared" si="23"/>
        <v>0</v>
      </c>
    </row>
    <row r="723" spans="1:79" s="268" customFormat="1" ht="47.25">
      <c r="A723" s="269">
        <v>710</v>
      </c>
      <c r="B723" s="269" t="s">
        <v>862</v>
      </c>
      <c r="C723" s="269" t="s">
        <v>95</v>
      </c>
      <c r="D723" s="271" t="s">
        <v>863</v>
      </c>
      <c r="E723" s="272">
        <v>41058</v>
      </c>
      <c r="F723" s="238"/>
      <c r="G723" s="238"/>
      <c r="H723" s="272">
        <v>40909</v>
      </c>
      <c r="I723" s="272">
        <v>50405</v>
      </c>
      <c r="J723" s="269"/>
      <c r="K723" s="269" t="s">
        <v>2567</v>
      </c>
      <c r="L723" s="273"/>
      <c r="M723" s="238">
        <v>0.316</v>
      </c>
      <c r="N723" s="269" t="s">
        <v>2188</v>
      </c>
      <c r="O723" s="269" t="s">
        <v>82</v>
      </c>
      <c r="P723" s="269" t="s">
        <v>2189</v>
      </c>
      <c r="Q723" s="269"/>
      <c r="R723" s="294">
        <v>1010301438</v>
      </c>
      <c r="S723" s="238">
        <v>754</v>
      </c>
      <c r="T723" s="269" t="s">
        <v>266</v>
      </c>
      <c r="U723" s="269">
        <v>300</v>
      </c>
      <c r="V723" s="275">
        <v>300</v>
      </c>
      <c r="W723" s="269">
        <v>0</v>
      </c>
      <c r="X723" s="276">
        <v>32112</v>
      </c>
      <c r="Y723" s="293"/>
      <c r="Z723" s="277">
        <v>64775.49</v>
      </c>
      <c r="AA723" s="277"/>
      <c r="AB723" s="278">
        <v>64775.49</v>
      </c>
      <c r="AC723" s="278">
        <v>64775.49</v>
      </c>
      <c r="AD723" s="278">
        <v>0</v>
      </c>
      <c r="AE723" s="278">
        <v>0</v>
      </c>
      <c r="AF723" s="278">
        <v>215.91829999999999</v>
      </c>
      <c r="AG723" s="278">
        <v>215.91829999999999</v>
      </c>
      <c r="AH723" s="278">
        <v>0</v>
      </c>
      <c r="AI723" s="279">
        <v>215.91829999999999</v>
      </c>
      <c r="AJ723" s="277"/>
      <c r="AK723" s="280" t="e">
        <v>#REF!</v>
      </c>
      <c r="AL723" s="280" t="e">
        <v>#REF!</v>
      </c>
      <c r="AM723" s="281">
        <v>0</v>
      </c>
      <c r="AN723" s="281">
        <v>0</v>
      </c>
      <c r="AO723" s="281">
        <v>0</v>
      </c>
      <c r="AP723" s="282">
        <v>0</v>
      </c>
      <c r="AQ723" s="282">
        <v>0</v>
      </c>
      <c r="AR723" s="282">
        <v>0</v>
      </c>
      <c r="AS723" s="282">
        <v>0</v>
      </c>
      <c r="AT723" s="282">
        <v>0</v>
      </c>
      <c r="AU723" s="282">
        <v>0</v>
      </c>
      <c r="AV723" s="282">
        <v>0</v>
      </c>
      <c r="AW723" s="282">
        <v>0</v>
      </c>
      <c r="AX723" s="282">
        <v>0</v>
      </c>
      <c r="AY723" s="282">
        <v>0</v>
      </c>
      <c r="AZ723" s="282">
        <v>0</v>
      </c>
      <c r="BA723" s="282">
        <v>0</v>
      </c>
      <c r="BB723" s="281">
        <v>0</v>
      </c>
      <c r="BC723" s="281">
        <v>0</v>
      </c>
      <c r="BD723" s="283"/>
      <c r="BE723" s="284">
        <v>0.02</v>
      </c>
      <c r="BF723" s="280">
        <v>0</v>
      </c>
      <c r="BG723" s="285"/>
      <c r="BH723" s="286"/>
      <c r="BI723" s="285"/>
      <c r="BJ723" s="280">
        <v>0</v>
      </c>
      <c r="BK723" s="280">
        <v>0</v>
      </c>
      <c r="BL723" s="283"/>
      <c r="BM723" s="287">
        <v>0</v>
      </c>
      <c r="BN723" s="280">
        <v>0</v>
      </c>
      <c r="BO723" s="280">
        <v>0</v>
      </c>
      <c r="BP723" s="280" t="e">
        <v>#REF!</v>
      </c>
      <c r="BQ723" s="288" t="e">
        <v>#REF!</v>
      </c>
      <c r="BR723" s="289"/>
      <c r="BS723" s="290" t="e">
        <v>#REF!</v>
      </c>
      <c r="BU723" s="291"/>
      <c r="BV723" s="291">
        <v>0</v>
      </c>
      <c r="BW723" s="292">
        <v>0</v>
      </c>
      <c r="BX723" s="238" t="s">
        <v>857</v>
      </c>
      <c r="BY723" s="435">
        <f t="shared" si="22"/>
        <v>1</v>
      </c>
      <c r="BZ723" s="435">
        <v>1</v>
      </c>
      <c r="CA723" s="436">
        <f t="shared" si="23"/>
        <v>0</v>
      </c>
    </row>
    <row r="724" spans="1:79" s="268" customFormat="1" ht="47.25">
      <c r="A724" s="269">
        <v>711</v>
      </c>
      <c r="B724" s="269" t="s">
        <v>862</v>
      </c>
      <c r="C724" s="269" t="s">
        <v>95</v>
      </c>
      <c r="D724" s="271" t="s">
        <v>863</v>
      </c>
      <c r="E724" s="272">
        <v>41058</v>
      </c>
      <c r="F724" s="238"/>
      <c r="G724" s="238"/>
      <c r="H724" s="272">
        <v>40909</v>
      </c>
      <c r="I724" s="272">
        <v>50405</v>
      </c>
      <c r="J724" s="269"/>
      <c r="K724" s="269" t="s">
        <v>2568</v>
      </c>
      <c r="L724" s="273"/>
      <c r="M724" s="238">
        <v>0.38350000000000001</v>
      </c>
      <c r="N724" s="269" t="s">
        <v>1886</v>
      </c>
      <c r="O724" s="269" t="s">
        <v>82</v>
      </c>
      <c r="P724" s="269" t="s">
        <v>1887</v>
      </c>
      <c r="Q724" s="269"/>
      <c r="R724" s="294">
        <v>1010301439</v>
      </c>
      <c r="S724" s="238">
        <v>755</v>
      </c>
      <c r="T724" s="269" t="s">
        <v>266</v>
      </c>
      <c r="U724" s="269">
        <v>300</v>
      </c>
      <c r="V724" s="275">
        <v>300</v>
      </c>
      <c r="W724" s="269">
        <v>0</v>
      </c>
      <c r="X724" s="276">
        <v>27120</v>
      </c>
      <c r="Y724" s="293"/>
      <c r="Z724" s="277">
        <v>83997.65</v>
      </c>
      <c r="AA724" s="277"/>
      <c r="AB724" s="278">
        <v>83997.65</v>
      </c>
      <c r="AC724" s="278">
        <v>83997.65</v>
      </c>
      <c r="AD724" s="278">
        <v>0</v>
      </c>
      <c r="AE724" s="278">
        <v>0</v>
      </c>
      <c r="AF724" s="278">
        <v>279.99216666666666</v>
      </c>
      <c r="AG724" s="278">
        <v>279.99216666666666</v>
      </c>
      <c r="AH724" s="278">
        <v>0</v>
      </c>
      <c r="AI724" s="279">
        <v>279.99216666666666</v>
      </c>
      <c r="AJ724" s="277"/>
      <c r="AK724" s="280" t="e">
        <v>#REF!</v>
      </c>
      <c r="AL724" s="280" t="e">
        <v>#REF!</v>
      </c>
      <c r="AM724" s="281">
        <v>0</v>
      </c>
      <c r="AN724" s="281">
        <v>0</v>
      </c>
      <c r="AO724" s="281">
        <v>0</v>
      </c>
      <c r="AP724" s="282">
        <v>0</v>
      </c>
      <c r="AQ724" s="282">
        <v>0</v>
      </c>
      <c r="AR724" s="282">
        <v>0</v>
      </c>
      <c r="AS724" s="282">
        <v>0</v>
      </c>
      <c r="AT724" s="282">
        <v>0</v>
      </c>
      <c r="AU724" s="282">
        <v>0</v>
      </c>
      <c r="AV724" s="282">
        <v>0</v>
      </c>
      <c r="AW724" s="282">
        <v>0</v>
      </c>
      <c r="AX724" s="282">
        <v>0</v>
      </c>
      <c r="AY724" s="282">
        <v>0</v>
      </c>
      <c r="AZ724" s="282">
        <v>0</v>
      </c>
      <c r="BA724" s="282">
        <v>0</v>
      </c>
      <c r="BB724" s="281">
        <v>0</v>
      </c>
      <c r="BC724" s="281">
        <v>0</v>
      </c>
      <c r="BD724" s="283"/>
      <c r="BE724" s="284">
        <v>0.02</v>
      </c>
      <c r="BF724" s="280">
        <v>0</v>
      </c>
      <c r="BG724" s="285"/>
      <c r="BH724" s="286"/>
      <c r="BI724" s="285"/>
      <c r="BJ724" s="280">
        <v>0</v>
      </c>
      <c r="BK724" s="280">
        <v>0</v>
      </c>
      <c r="BL724" s="283"/>
      <c r="BM724" s="287">
        <v>0</v>
      </c>
      <c r="BN724" s="280">
        <v>0</v>
      </c>
      <c r="BO724" s="280">
        <v>0</v>
      </c>
      <c r="BP724" s="280" t="e">
        <v>#REF!</v>
      </c>
      <c r="BQ724" s="288" t="e">
        <v>#REF!</v>
      </c>
      <c r="BR724" s="289"/>
      <c r="BS724" s="290" t="e">
        <v>#REF!</v>
      </c>
      <c r="BU724" s="291"/>
      <c r="BV724" s="291">
        <v>0</v>
      </c>
      <c r="BW724" s="292">
        <v>0</v>
      </c>
      <c r="BX724" s="238" t="s">
        <v>857</v>
      </c>
      <c r="BY724" s="435">
        <f t="shared" si="22"/>
        <v>1</v>
      </c>
      <c r="BZ724" s="435">
        <v>1</v>
      </c>
      <c r="CA724" s="436">
        <f t="shared" si="23"/>
        <v>0</v>
      </c>
    </row>
    <row r="725" spans="1:79" s="268" customFormat="1" ht="47.25">
      <c r="A725" s="269">
        <v>712</v>
      </c>
      <c r="B725" s="269" t="s">
        <v>862</v>
      </c>
      <c r="C725" s="269" t="s">
        <v>95</v>
      </c>
      <c r="D725" s="271" t="s">
        <v>863</v>
      </c>
      <c r="E725" s="272">
        <v>41058</v>
      </c>
      <c r="F725" s="238"/>
      <c r="G725" s="238"/>
      <c r="H725" s="272">
        <v>40909</v>
      </c>
      <c r="I725" s="272">
        <v>50405</v>
      </c>
      <c r="J725" s="269"/>
      <c r="K725" s="269" t="s">
        <v>2569</v>
      </c>
      <c r="L725" s="273"/>
      <c r="M725" s="238">
        <v>0.8972</v>
      </c>
      <c r="N725" s="269" t="s">
        <v>1803</v>
      </c>
      <c r="O725" s="269" t="s">
        <v>82</v>
      </c>
      <c r="P725" s="269" t="s">
        <v>1804</v>
      </c>
      <c r="Q725" s="269"/>
      <c r="R725" s="294">
        <v>1010301440</v>
      </c>
      <c r="S725" s="238">
        <v>756</v>
      </c>
      <c r="T725" s="269" t="s">
        <v>266</v>
      </c>
      <c r="U725" s="269">
        <v>300</v>
      </c>
      <c r="V725" s="275">
        <v>300</v>
      </c>
      <c r="W725" s="269">
        <v>0</v>
      </c>
      <c r="X725" s="276">
        <v>27120</v>
      </c>
      <c r="Y725" s="293"/>
      <c r="Z725" s="277">
        <v>188841.36</v>
      </c>
      <c r="AA725" s="277"/>
      <c r="AB725" s="278">
        <v>188841.36</v>
      </c>
      <c r="AC725" s="278">
        <v>188841.36</v>
      </c>
      <c r="AD725" s="278">
        <v>0</v>
      </c>
      <c r="AE725" s="278">
        <v>0</v>
      </c>
      <c r="AF725" s="278">
        <v>629.47119999999995</v>
      </c>
      <c r="AG725" s="278">
        <v>629.47119999999995</v>
      </c>
      <c r="AH725" s="278">
        <v>0</v>
      </c>
      <c r="AI725" s="279">
        <v>629.47119999999995</v>
      </c>
      <c r="AJ725" s="277"/>
      <c r="AK725" s="280" t="e">
        <v>#REF!</v>
      </c>
      <c r="AL725" s="280" t="e">
        <v>#REF!</v>
      </c>
      <c r="AM725" s="281">
        <v>0</v>
      </c>
      <c r="AN725" s="281">
        <v>0</v>
      </c>
      <c r="AO725" s="281">
        <v>0</v>
      </c>
      <c r="AP725" s="282">
        <v>0</v>
      </c>
      <c r="AQ725" s="282">
        <v>0</v>
      </c>
      <c r="AR725" s="282">
        <v>0</v>
      </c>
      <c r="AS725" s="282">
        <v>0</v>
      </c>
      <c r="AT725" s="282">
        <v>0</v>
      </c>
      <c r="AU725" s="282">
        <v>0</v>
      </c>
      <c r="AV725" s="282">
        <v>0</v>
      </c>
      <c r="AW725" s="282">
        <v>0</v>
      </c>
      <c r="AX725" s="282">
        <v>0</v>
      </c>
      <c r="AY725" s="282">
        <v>0</v>
      </c>
      <c r="AZ725" s="282">
        <v>0</v>
      </c>
      <c r="BA725" s="282">
        <v>0</v>
      </c>
      <c r="BB725" s="281">
        <v>0</v>
      </c>
      <c r="BC725" s="281">
        <v>0</v>
      </c>
      <c r="BD725" s="283"/>
      <c r="BE725" s="284">
        <v>0.02</v>
      </c>
      <c r="BF725" s="280">
        <v>0</v>
      </c>
      <c r="BG725" s="285"/>
      <c r="BH725" s="286"/>
      <c r="BI725" s="285"/>
      <c r="BJ725" s="280">
        <v>0</v>
      </c>
      <c r="BK725" s="280">
        <v>0</v>
      </c>
      <c r="BL725" s="283"/>
      <c r="BM725" s="287">
        <v>0</v>
      </c>
      <c r="BN725" s="280">
        <v>0</v>
      </c>
      <c r="BO725" s="280">
        <v>0</v>
      </c>
      <c r="BP725" s="280" t="e">
        <v>#REF!</v>
      </c>
      <c r="BQ725" s="288" t="e">
        <v>#REF!</v>
      </c>
      <c r="BR725" s="289"/>
      <c r="BS725" s="290" t="e">
        <v>#REF!</v>
      </c>
      <c r="BU725" s="291"/>
      <c r="BV725" s="291">
        <v>0</v>
      </c>
      <c r="BW725" s="292">
        <v>0</v>
      </c>
      <c r="BX725" s="238" t="s">
        <v>857</v>
      </c>
      <c r="BY725" s="435">
        <f t="shared" si="22"/>
        <v>1</v>
      </c>
      <c r="BZ725" s="435">
        <v>1</v>
      </c>
      <c r="CA725" s="436">
        <f t="shared" si="23"/>
        <v>0</v>
      </c>
    </row>
    <row r="726" spans="1:79" s="268" customFormat="1" ht="47.25">
      <c r="A726" s="269">
        <v>713</v>
      </c>
      <c r="B726" s="269" t="s">
        <v>862</v>
      </c>
      <c r="C726" s="269" t="s">
        <v>95</v>
      </c>
      <c r="D726" s="271" t="s">
        <v>863</v>
      </c>
      <c r="E726" s="272">
        <v>41058</v>
      </c>
      <c r="F726" s="238"/>
      <c r="G726" s="238"/>
      <c r="H726" s="272">
        <v>40909</v>
      </c>
      <c r="I726" s="272">
        <v>50405</v>
      </c>
      <c r="J726" s="269"/>
      <c r="K726" s="269" t="s">
        <v>2570</v>
      </c>
      <c r="L726" s="273"/>
      <c r="M726" s="238">
        <v>4.1740000000000004</v>
      </c>
      <c r="N726" s="269" t="s">
        <v>2248</v>
      </c>
      <c r="O726" s="269" t="s">
        <v>82</v>
      </c>
      <c r="P726" s="269" t="s">
        <v>2249</v>
      </c>
      <c r="Q726" s="269"/>
      <c r="R726" s="294">
        <v>1010301441</v>
      </c>
      <c r="S726" s="238">
        <v>757</v>
      </c>
      <c r="T726" s="269" t="s">
        <v>87</v>
      </c>
      <c r="U726" s="269">
        <v>240</v>
      </c>
      <c r="V726" s="275">
        <v>240</v>
      </c>
      <c r="W726" s="269">
        <v>0</v>
      </c>
      <c r="X726" s="276">
        <v>33909</v>
      </c>
      <c r="Y726" s="293"/>
      <c r="Z726" s="277">
        <v>257447.16</v>
      </c>
      <c r="AA726" s="277"/>
      <c r="AB726" s="278">
        <v>257447.16</v>
      </c>
      <c r="AC726" s="278">
        <v>257447.16</v>
      </c>
      <c r="AD726" s="278">
        <v>0</v>
      </c>
      <c r="AE726" s="278">
        <v>0</v>
      </c>
      <c r="AF726" s="278">
        <v>1072.6965</v>
      </c>
      <c r="AG726" s="278">
        <v>1072.6965</v>
      </c>
      <c r="AH726" s="278">
        <v>0</v>
      </c>
      <c r="AI726" s="279">
        <v>1072.6965</v>
      </c>
      <c r="AJ726" s="277"/>
      <c r="AK726" s="280" t="e">
        <v>#REF!</v>
      </c>
      <c r="AL726" s="280" t="e">
        <v>#REF!</v>
      </c>
      <c r="AM726" s="281">
        <v>0</v>
      </c>
      <c r="AN726" s="281">
        <v>0</v>
      </c>
      <c r="AO726" s="281">
        <v>0</v>
      </c>
      <c r="AP726" s="282">
        <v>0</v>
      </c>
      <c r="AQ726" s="282">
        <v>0</v>
      </c>
      <c r="AR726" s="282">
        <v>0</v>
      </c>
      <c r="AS726" s="282">
        <v>0</v>
      </c>
      <c r="AT726" s="282">
        <v>0</v>
      </c>
      <c r="AU726" s="282">
        <v>0</v>
      </c>
      <c r="AV726" s="282">
        <v>0</v>
      </c>
      <c r="AW726" s="282">
        <v>0</v>
      </c>
      <c r="AX726" s="282">
        <v>0</v>
      </c>
      <c r="AY726" s="282">
        <v>0</v>
      </c>
      <c r="AZ726" s="282">
        <v>0</v>
      </c>
      <c r="BA726" s="282">
        <v>0</v>
      </c>
      <c r="BB726" s="281">
        <v>0</v>
      </c>
      <c r="BC726" s="281">
        <v>0</v>
      </c>
      <c r="BD726" s="283"/>
      <c r="BE726" s="284">
        <v>0.02</v>
      </c>
      <c r="BF726" s="280">
        <v>0</v>
      </c>
      <c r="BG726" s="285"/>
      <c r="BH726" s="286"/>
      <c r="BI726" s="285"/>
      <c r="BJ726" s="280">
        <v>0</v>
      </c>
      <c r="BK726" s="280">
        <v>0</v>
      </c>
      <c r="BL726" s="283"/>
      <c r="BM726" s="287">
        <v>0</v>
      </c>
      <c r="BN726" s="280">
        <v>0</v>
      </c>
      <c r="BO726" s="280">
        <v>0</v>
      </c>
      <c r="BP726" s="280" t="e">
        <v>#REF!</v>
      </c>
      <c r="BQ726" s="288" t="e">
        <v>#REF!</v>
      </c>
      <c r="BR726" s="289"/>
      <c r="BS726" s="290" t="e">
        <v>#REF!</v>
      </c>
      <c r="BU726" s="291"/>
      <c r="BV726" s="291">
        <v>0</v>
      </c>
      <c r="BW726" s="292">
        <v>0</v>
      </c>
      <c r="BX726" s="238" t="s">
        <v>857</v>
      </c>
      <c r="BY726" s="435">
        <f t="shared" si="22"/>
        <v>1</v>
      </c>
      <c r="BZ726" s="435">
        <v>1</v>
      </c>
      <c r="CA726" s="436">
        <f t="shared" si="23"/>
        <v>0</v>
      </c>
    </row>
    <row r="727" spans="1:79" s="268" customFormat="1" ht="47.25">
      <c r="A727" s="269">
        <v>714</v>
      </c>
      <c r="B727" s="269" t="s">
        <v>862</v>
      </c>
      <c r="C727" s="269" t="s">
        <v>95</v>
      </c>
      <c r="D727" s="271" t="s">
        <v>863</v>
      </c>
      <c r="E727" s="272">
        <v>41058</v>
      </c>
      <c r="F727" s="238"/>
      <c r="G727" s="238"/>
      <c r="H727" s="272">
        <v>40909</v>
      </c>
      <c r="I727" s="272">
        <v>50405</v>
      </c>
      <c r="J727" s="269"/>
      <c r="K727" s="269" t="s">
        <v>2571</v>
      </c>
      <c r="L727" s="273"/>
      <c r="M727" s="238">
        <v>0.03</v>
      </c>
      <c r="N727" s="269" t="s">
        <v>2572</v>
      </c>
      <c r="O727" s="269" t="s">
        <v>82</v>
      </c>
      <c r="P727" s="269" t="s">
        <v>2573</v>
      </c>
      <c r="Q727" s="269"/>
      <c r="R727" s="294">
        <v>1010301442</v>
      </c>
      <c r="S727" s="238">
        <v>758</v>
      </c>
      <c r="T727" s="269" t="s">
        <v>266</v>
      </c>
      <c r="U727" s="269">
        <v>300</v>
      </c>
      <c r="V727" s="275">
        <v>300</v>
      </c>
      <c r="W727" s="269">
        <v>0</v>
      </c>
      <c r="X727" s="276">
        <v>32933</v>
      </c>
      <c r="Y727" s="293"/>
      <c r="Z727" s="277">
        <v>160030.19</v>
      </c>
      <c r="AA727" s="277"/>
      <c r="AB727" s="278">
        <v>160030.19</v>
      </c>
      <c r="AC727" s="278">
        <v>160030.19</v>
      </c>
      <c r="AD727" s="278">
        <v>0</v>
      </c>
      <c r="AE727" s="278">
        <v>0</v>
      </c>
      <c r="AF727" s="278">
        <v>533.43396666666672</v>
      </c>
      <c r="AG727" s="278">
        <v>533.43396666666672</v>
      </c>
      <c r="AH727" s="278">
        <v>0</v>
      </c>
      <c r="AI727" s="279">
        <v>533.43396666666672</v>
      </c>
      <c r="AJ727" s="277"/>
      <c r="AK727" s="280" t="e">
        <v>#REF!</v>
      </c>
      <c r="AL727" s="280" t="e">
        <v>#REF!</v>
      </c>
      <c r="AM727" s="281">
        <v>0</v>
      </c>
      <c r="AN727" s="281">
        <v>0</v>
      </c>
      <c r="AO727" s="281">
        <v>0</v>
      </c>
      <c r="AP727" s="282">
        <v>0</v>
      </c>
      <c r="AQ727" s="282">
        <v>0</v>
      </c>
      <c r="AR727" s="282">
        <v>0</v>
      </c>
      <c r="AS727" s="282">
        <v>0</v>
      </c>
      <c r="AT727" s="282">
        <v>0</v>
      </c>
      <c r="AU727" s="282">
        <v>0</v>
      </c>
      <c r="AV727" s="282">
        <v>0</v>
      </c>
      <c r="AW727" s="282">
        <v>0</v>
      </c>
      <c r="AX727" s="282">
        <v>0</v>
      </c>
      <c r="AY727" s="282">
        <v>0</v>
      </c>
      <c r="AZ727" s="282">
        <v>0</v>
      </c>
      <c r="BA727" s="282">
        <v>0</v>
      </c>
      <c r="BB727" s="281">
        <v>0</v>
      </c>
      <c r="BC727" s="281">
        <v>0</v>
      </c>
      <c r="BD727" s="283"/>
      <c r="BE727" s="284">
        <v>0.02</v>
      </c>
      <c r="BF727" s="280">
        <v>0</v>
      </c>
      <c r="BG727" s="285"/>
      <c r="BH727" s="286"/>
      <c r="BI727" s="285"/>
      <c r="BJ727" s="280">
        <v>0</v>
      </c>
      <c r="BK727" s="280">
        <v>0</v>
      </c>
      <c r="BL727" s="283"/>
      <c r="BM727" s="287">
        <v>0</v>
      </c>
      <c r="BN727" s="280">
        <v>0</v>
      </c>
      <c r="BO727" s="280">
        <v>0</v>
      </c>
      <c r="BP727" s="280" t="e">
        <v>#REF!</v>
      </c>
      <c r="BQ727" s="288" t="e">
        <v>#REF!</v>
      </c>
      <c r="BR727" s="289"/>
      <c r="BS727" s="290" t="e">
        <v>#REF!</v>
      </c>
      <c r="BU727" s="291"/>
      <c r="BV727" s="291">
        <v>0</v>
      </c>
      <c r="BW727" s="292">
        <v>0</v>
      </c>
      <c r="BX727" s="238" t="s">
        <v>857</v>
      </c>
      <c r="BY727" s="435">
        <f t="shared" si="22"/>
        <v>1</v>
      </c>
      <c r="BZ727" s="435">
        <v>1</v>
      </c>
      <c r="CA727" s="436">
        <f t="shared" si="23"/>
        <v>0</v>
      </c>
    </row>
    <row r="728" spans="1:79" s="268" customFormat="1" ht="47.25">
      <c r="A728" s="269">
        <v>715</v>
      </c>
      <c r="B728" s="269" t="s">
        <v>862</v>
      </c>
      <c r="C728" s="269" t="s">
        <v>95</v>
      </c>
      <c r="D728" s="271" t="s">
        <v>863</v>
      </c>
      <c r="E728" s="272">
        <v>41058</v>
      </c>
      <c r="F728" s="238"/>
      <c r="G728" s="238"/>
      <c r="H728" s="272">
        <v>40909</v>
      </c>
      <c r="I728" s="272">
        <v>50405</v>
      </c>
      <c r="J728" s="269"/>
      <c r="K728" s="269" t="s">
        <v>2574</v>
      </c>
      <c r="L728" s="273"/>
      <c r="M728" s="238">
        <v>0.72799999999999998</v>
      </c>
      <c r="N728" s="269" t="s">
        <v>2575</v>
      </c>
      <c r="O728" s="269" t="s">
        <v>82</v>
      </c>
      <c r="P728" s="269" t="s">
        <v>2576</v>
      </c>
      <c r="Q728" s="269"/>
      <c r="R728" s="294">
        <v>1010301443</v>
      </c>
      <c r="S728" s="238">
        <v>759</v>
      </c>
      <c r="T728" s="269" t="s">
        <v>266</v>
      </c>
      <c r="U728" s="269">
        <v>300</v>
      </c>
      <c r="V728" s="275">
        <v>300</v>
      </c>
      <c r="W728" s="269">
        <v>0</v>
      </c>
      <c r="X728" s="276">
        <v>33025</v>
      </c>
      <c r="Y728" s="293"/>
      <c r="Z728" s="277">
        <v>91649.44</v>
      </c>
      <c r="AA728" s="277"/>
      <c r="AB728" s="278">
        <v>91649.44</v>
      </c>
      <c r="AC728" s="278">
        <v>91649.44</v>
      </c>
      <c r="AD728" s="278">
        <v>0</v>
      </c>
      <c r="AE728" s="278">
        <v>0</v>
      </c>
      <c r="AF728" s="278">
        <v>305.49813333333333</v>
      </c>
      <c r="AG728" s="278">
        <v>305.49813333333333</v>
      </c>
      <c r="AH728" s="278">
        <v>0</v>
      </c>
      <c r="AI728" s="279">
        <v>305.49813333333333</v>
      </c>
      <c r="AJ728" s="277"/>
      <c r="AK728" s="280" t="e">
        <v>#REF!</v>
      </c>
      <c r="AL728" s="280" t="e">
        <v>#REF!</v>
      </c>
      <c r="AM728" s="281">
        <v>0</v>
      </c>
      <c r="AN728" s="281">
        <v>0</v>
      </c>
      <c r="AO728" s="281">
        <v>0</v>
      </c>
      <c r="AP728" s="282">
        <v>0</v>
      </c>
      <c r="AQ728" s="282">
        <v>0</v>
      </c>
      <c r="AR728" s="282">
        <v>0</v>
      </c>
      <c r="AS728" s="282">
        <v>0</v>
      </c>
      <c r="AT728" s="282">
        <v>0</v>
      </c>
      <c r="AU728" s="282">
        <v>0</v>
      </c>
      <c r="AV728" s="282">
        <v>0</v>
      </c>
      <c r="AW728" s="282">
        <v>0</v>
      </c>
      <c r="AX728" s="282">
        <v>0</v>
      </c>
      <c r="AY728" s="282">
        <v>0</v>
      </c>
      <c r="AZ728" s="282">
        <v>0</v>
      </c>
      <c r="BA728" s="282">
        <v>0</v>
      </c>
      <c r="BB728" s="281">
        <v>0</v>
      </c>
      <c r="BC728" s="281">
        <v>0</v>
      </c>
      <c r="BD728" s="283"/>
      <c r="BE728" s="284">
        <v>0.02</v>
      </c>
      <c r="BF728" s="280">
        <v>0</v>
      </c>
      <c r="BG728" s="285"/>
      <c r="BH728" s="286"/>
      <c r="BI728" s="285"/>
      <c r="BJ728" s="280">
        <v>0</v>
      </c>
      <c r="BK728" s="280">
        <v>0</v>
      </c>
      <c r="BL728" s="283"/>
      <c r="BM728" s="287">
        <v>0</v>
      </c>
      <c r="BN728" s="280">
        <v>0</v>
      </c>
      <c r="BO728" s="280">
        <v>0</v>
      </c>
      <c r="BP728" s="280" t="e">
        <v>#REF!</v>
      </c>
      <c r="BQ728" s="288" t="e">
        <v>#REF!</v>
      </c>
      <c r="BR728" s="289"/>
      <c r="BS728" s="290" t="e">
        <v>#REF!</v>
      </c>
      <c r="BU728" s="291"/>
      <c r="BV728" s="291">
        <v>0</v>
      </c>
      <c r="BW728" s="292">
        <v>0</v>
      </c>
      <c r="BX728" s="238" t="s">
        <v>857</v>
      </c>
      <c r="BY728" s="435">
        <f t="shared" si="22"/>
        <v>1</v>
      </c>
      <c r="BZ728" s="435">
        <v>1</v>
      </c>
      <c r="CA728" s="436">
        <f t="shared" si="23"/>
        <v>0</v>
      </c>
    </row>
    <row r="729" spans="1:79" s="268" customFormat="1" ht="47.25">
      <c r="A729" s="269">
        <v>716</v>
      </c>
      <c r="B729" s="269" t="s">
        <v>862</v>
      </c>
      <c r="C729" s="269" t="s">
        <v>95</v>
      </c>
      <c r="D729" s="271" t="s">
        <v>863</v>
      </c>
      <c r="E729" s="272">
        <v>41058</v>
      </c>
      <c r="F729" s="238"/>
      <c r="G729" s="238"/>
      <c r="H729" s="272">
        <v>40909</v>
      </c>
      <c r="I729" s="272">
        <v>50405</v>
      </c>
      <c r="J729" s="269"/>
      <c r="K729" s="269" t="s">
        <v>2577</v>
      </c>
      <c r="L729" s="273"/>
      <c r="M729" s="238">
        <v>0.152</v>
      </c>
      <c r="N729" s="269" t="s">
        <v>1782</v>
      </c>
      <c r="O729" s="269" t="s">
        <v>82</v>
      </c>
      <c r="P729" s="269" t="s">
        <v>2578</v>
      </c>
      <c r="Q729" s="269"/>
      <c r="R729" s="294">
        <v>1010301444</v>
      </c>
      <c r="S729" s="238">
        <v>760</v>
      </c>
      <c r="T729" s="269" t="s">
        <v>266</v>
      </c>
      <c r="U729" s="269">
        <v>300</v>
      </c>
      <c r="V729" s="275">
        <v>300</v>
      </c>
      <c r="W729" s="269">
        <v>0</v>
      </c>
      <c r="X729" s="276">
        <v>37926</v>
      </c>
      <c r="Y729" s="293"/>
      <c r="Z729" s="277">
        <v>235779.18</v>
      </c>
      <c r="AA729" s="277"/>
      <c r="AB729" s="278">
        <v>235779.18</v>
      </c>
      <c r="AC729" s="278">
        <v>150207.70879999999</v>
      </c>
      <c r="AD729" s="278">
        <v>85571.4712</v>
      </c>
      <c r="AE729" s="278">
        <v>76140.304000000004</v>
      </c>
      <c r="AF729" s="278">
        <v>785.93060000000003</v>
      </c>
      <c r="AG729" s="278">
        <v>785.93060000000003</v>
      </c>
      <c r="AH729" s="278">
        <v>0</v>
      </c>
      <c r="AI729" s="279">
        <v>785.93060000000003</v>
      </c>
      <c r="AJ729" s="277"/>
      <c r="AK729" s="280" t="e">
        <v>#REF!</v>
      </c>
      <c r="AL729" s="280" t="e">
        <v>#REF!</v>
      </c>
      <c r="AM729" s="281">
        <v>9431.1671999999999</v>
      </c>
      <c r="AN729" s="281">
        <v>9431.1671999999999</v>
      </c>
      <c r="AO729" s="281">
        <v>85571.4712</v>
      </c>
      <c r="AP729" s="282">
        <v>84785.540599999993</v>
      </c>
      <c r="AQ729" s="282">
        <v>83999.609999999986</v>
      </c>
      <c r="AR729" s="282">
        <v>83213.679399999979</v>
      </c>
      <c r="AS729" s="282">
        <v>82427.748799999972</v>
      </c>
      <c r="AT729" s="282">
        <v>81641.818199999965</v>
      </c>
      <c r="AU729" s="282">
        <v>80855.887599999958</v>
      </c>
      <c r="AV729" s="282">
        <v>80069.956999999951</v>
      </c>
      <c r="AW729" s="282">
        <v>79284.026399999944</v>
      </c>
      <c r="AX729" s="282">
        <v>78498.095799999937</v>
      </c>
      <c r="AY729" s="282">
        <v>77712.16519999993</v>
      </c>
      <c r="AZ729" s="282">
        <v>76926.234599999923</v>
      </c>
      <c r="BA729" s="282">
        <v>76140.303999999916</v>
      </c>
      <c r="BB729" s="281">
        <v>80855.887599999958</v>
      </c>
      <c r="BC729" s="281">
        <v>80855.887600000002</v>
      </c>
      <c r="BD729" s="283"/>
      <c r="BE729" s="284">
        <v>0.02</v>
      </c>
      <c r="BF729" s="280">
        <v>0</v>
      </c>
      <c r="BG729" s="285"/>
      <c r="BH729" s="286"/>
      <c r="BI729" s="285"/>
      <c r="BJ729" s="280">
        <v>0</v>
      </c>
      <c r="BK729" s="280">
        <v>0</v>
      </c>
      <c r="BL729" s="283"/>
      <c r="BM729" s="287">
        <v>0</v>
      </c>
      <c r="BN729" s="280">
        <v>0</v>
      </c>
      <c r="BO729" s="280">
        <v>0</v>
      </c>
      <c r="BP729" s="280" t="e">
        <v>#REF!</v>
      </c>
      <c r="BQ729" s="288" t="e">
        <v>#REF!</v>
      </c>
      <c r="BR729" s="289"/>
      <c r="BS729" s="290" t="e">
        <v>#REF!</v>
      </c>
      <c r="BU729" s="291">
        <v>9431.16</v>
      </c>
      <c r="BV729" s="291">
        <v>-7.2000000000116415E-3</v>
      </c>
      <c r="BW729" s="292">
        <v>0</v>
      </c>
      <c r="BX729" s="238" t="s">
        <v>857</v>
      </c>
      <c r="BY729" s="435">
        <f t="shared" si="22"/>
        <v>0.63706943420534412</v>
      </c>
      <c r="BZ729" s="435">
        <v>0.67706943420534416</v>
      </c>
      <c r="CA729" s="436">
        <f t="shared" si="23"/>
        <v>4.0000000000000036E-2</v>
      </c>
    </row>
    <row r="730" spans="1:79" s="268" customFormat="1" ht="47.25">
      <c r="A730" s="269">
        <v>717</v>
      </c>
      <c r="B730" s="269" t="s">
        <v>862</v>
      </c>
      <c r="C730" s="269" t="s">
        <v>95</v>
      </c>
      <c r="D730" s="271" t="s">
        <v>863</v>
      </c>
      <c r="E730" s="272">
        <v>41058</v>
      </c>
      <c r="F730" s="238"/>
      <c r="G730" s="238"/>
      <c r="H730" s="272">
        <v>40909</v>
      </c>
      <c r="I730" s="272">
        <v>50405</v>
      </c>
      <c r="J730" s="269"/>
      <c r="K730" s="269" t="s">
        <v>2579</v>
      </c>
      <c r="L730" s="273"/>
      <c r="M730" s="238">
        <v>0.30099999999999999</v>
      </c>
      <c r="N730" s="269" t="s">
        <v>1803</v>
      </c>
      <c r="O730" s="269" t="s">
        <v>82</v>
      </c>
      <c r="P730" s="269" t="s">
        <v>1804</v>
      </c>
      <c r="Q730" s="269"/>
      <c r="R730" s="294">
        <v>1010301445</v>
      </c>
      <c r="S730" s="238">
        <v>761</v>
      </c>
      <c r="T730" s="269" t="s">
        <v>266</v>
      </c>
      <c r="U730" s="269">
        <v>300</v>
      </c>
      <c r="V730" s="275">
        <v>300</v>
      </c>
      <c r="W730" s="269">
        <v>0</v>
      </c>
      <c r="X730" s="276">
        <v>31837</v>
      </c>
      <c r="Y730" s="293"/>
      <c r="Z730" s="277">
        <v>60252.37</v>
      </c>
      <c r="AA730" s="277"/>
      <c r="AB730" s="278">
        <v>60252.37</v>
      </c>
      <c r="AC730" s="278">
        <v>60252.37</v>
      </c>
      <c r="AD730" s="278">
        <v>0</v>
      </c>
      <c r="AE730" s="278">
        <v>0</v>
      </c>
      <c r="AF730" s="278">
        <v>200.84123333333335</v>
      </c>
      <c r="AG730" s="278">
        <v>200.84123333333335</v>
      </c>
      <c r="AH730" s="278">
        <v>0</v>
      </c>
      <c r="AI730" s="279">
        <v>200.84123333333335</v>
      </c>
      <c r="AJ730" s="277"/>
      <c r="AK730" s="280" t="e">
        <v>#REF!</v>
      </c>
      <c r="AL730" s="280" t="e">
        <v>#REF!</v>
      </c>
      <c r="AM730" s="281">
        <v>0</v>
      </c>
      <c r="AN730" s="281">
        <v>0</v>
      </c>
      <c r="AO730" s="281">
        <v>0</v>
      </c>
      <c r="AP730" s="282">
        <v>0</v>
      </c>
      <c r="AQ730" s="282">
        <v>0</v>
      </c>
      <c r="AR730" s="282">
        <v>0</v>
      </c>
      <c r="AS730" s="282">
        <v>0</v>
      </c>
      <c r="AT730" s="282">
        <v>0</v>
      </c>
      <c r="AU730" s="282">
        <v>0</v>
      </c>
      <c r="AV730" s="282">
        <v>0</v>
      </c>
      <c r="AW730" s="282">
        <v>0</v>
      </c>
      <c r="AX730" s="282">
        <v>0</v>
      </c>
      <c r="AY730" s="282">
        <v>0</v>
      </c>
      <c r="AZ730" s="282">
        <v>0</v>
      </c>
      <c r="BA730" s="282">
        <v>0</v>
      </c>
      <c r="BB730" s="281">
        <v>0</v>
      </c>
      <c r="BC730" s="281">
        <v>0</v>
      </c>
      <c r="BD730" s="283"/>
      <c r="BE730" s="284">
        <v>0.02</v>
      </c>
      <c r="BF730" s="280">
        <v>0</v>
      </c>
      <c r="BG730" s="285"/>
      <c r="BH730" s="286"/>
      <c r="BI730" s="285"/>
      <c r="BJ730" s="280">
        <v>0</v>
      </c>
      <c r="BK730" s="280">
        <v>0</v>
      </c>
      <c r="BL730" s="283"/>
      <c r="BM730" s="287">
        <v>0</v>
      </c>
      <c r="BN730" s="280">
        <v>0</v>
      </c>
      <c r="BO730" s="280">
        <v>0</v>
      </c>
      <c r="BP730" s="280" t="e">
        <v>#REF!</v>
      </c>
      <c r="BQ730" s="288" t="e">
        <v>#REF!</v>
      </c>
      <c r="BR730" s="289"/>
      <c r="BS730" s="290" t="e">
        <v>#REF!</v>
      </c>
      <c r="BU730" s="291"/>
      <c r="BV730" s="291">
        <v>0</v>
      </c>
      <c r="BW730" s="292">
        <v>0</v>
      </c>
      <c r="BX730" s="238" t="s">
        <v>857</v>
      </c>
      <c r="BY730" s="435">
        <f t="shared" si="22"/>
        <v>1</v>
      </c>
      <c r="BZ730" s="435">
        <v>1</v>
      </c>
      <c r="CA730" s="436">
        <f t="shared" si="23"/>
        <v>0</v>
      </c>
    </row>
    <row r="731" spans="1:79" s="268" customFormat="1" ht="47.25">
      <c r="A731" s="269">
        <v>718</v>
      </c>
      <c r="B731" s="269" t="s">
        <v>862</v>
      </c>
      <c r="C731" s="269" t="s">
        <v>95</v>
      </c>
      <c r="D731" s="271" t="s">
        <v>863</v>
      </c>
      <c r="E731" s="272">
        <v>41058</v>
      </c>
      <c r="F731" s="238"/>
      <c r="G731" s="238"/>
      <c r="H731" s="272">
        <v>40909</v>
      </c>
      <c r="I731" s="272">
        <v>50405</v>
      </c>
      <c r="J731" s="269"/>
      <c r="K731" s="269" t="s">
        <v>2580</v>
      </c>
      <c r="L731" s="273"/>
      <c r="M731" s="238">
        <v>0.17</v>
      </c>
      <c r="N731" s="269" t="s">
        <v>2581</v>
      </c>
      <c r="O731" s="269" t="s">
        <v>82</v>
      </c>
      <c r="P731" s="269" t="s">
        <v>2582</v>
      </c>
      <c r="Q731" s="269"/>
      <c r="R731" s="294">
        <v>1010301446</v>
      </c>
      <c r="S731" s="238">
        <v>762</v>
      </c>
      <c r="T731" s="269" t="s">
        <v>87</v>
      </c>
      <c r="U731" s="269">
        <v>240</v>
      </c>
      <c r="V731" s="275">
        <v>240</v>
      </c>
      <c r="W731" s="269">
        <v>0</v>
      </c>
      <c r="X731" s="276">
        <v>37956</v>
      </c>
      <c r="Y731" s="293"/>
      <c r="Z731" s="277">
        <v>120546.6</v>
      </c>
      <c r="AA731" s="277"/>
      <c r="AB731" s="278">
        <v>120546.6</v>
      </c>
      <c r="AC731" s="278">
        <v>94595.74</v>
      </c>
      <c r="AD731" s="278">
        <v>25950.86</v>
      </c>
      <c r="AE731" s="278">
        <v>19923.53</v>
      </c>
      <c r="AF731" s="278">
        <v>502.27750000000003</v>
      </c>
      <c r="AG731" s="278">
        <v>502.27750000000003</v>
      </c>
      <c r="AH731" s="278">
        <v>0</v>
      </c>
      <c r="AI731" s="279">
        <v>502.27750000000003</v>
      </c>
      <c r="AJ731" s="277"/>
      <c r="AK731" s="280" t="e">
        <v>#REF!</v>
      </c>
      <c r="AL731" s="280" t="e">
        <v>#REF!</v>
      </c>
      <c r="AM731" s="281">
        <v>6027.33</v>
      </c>
      <c r="AN731" s="281">
        <v>6027.33</v>
      </c>
      <c r="AO731" s="281">
        <v>25950.86</v>
      </c>
      <c r="AP731" s="282">
        <v>25448.5825</v>
      </c>
      <c r="AQ731" s="282">
        <v>24946.305</v>
      </c>
      <c r="AR731" s="282">
        <v>24444.0275</v>
      </c>
      <c r="AS731" s="282">
        <v>23941.75</v>
      </c>
      <c r="AT731" s="282">
        <v>23439.4725</v>
      </c>
      <c r="AU731" s="282">
        <v>22937.195</v>
      </c>
      <c r="AV731" s="282">
        <v>22434.9175</v>
      </c>
      <c r="AW731" s="282">
        <v>21932.639999999999</v>
      </c>
      <c r="AX731" s="282">
        <v>21430.362499999999</v>
      </c>
      <c r="AY731" s="282">
        <v>20928.084999999999</v>
      </c>
      <c r="AZ731" s="282">
        <v>20425.807499999999</v>
      </c>
      <c r="BA731" s="282">
        <v>19923.53</v>
      </c>
      <c r="BB731" s="281">
        <v>22937.195000000003</v>
      </c>
      <c r="BC731" s="281">
        <v>22937.195</v>
      </c>
      <c r="BD731" s="283"/>
      <c r="BE731" s="284">
        <v>0.02</v>
      </c>
      <c r="BF731" s="280">
        <v>0</v>
      </c>
      <c r="BG731" s="285"/>
      <c r="BH731" s="286"/>
      <c r="BI731" s="285"/>
      <c r="BJ731" s="280">
        <v>0</v>
      </c>
      <c r="BK731" s="280">
        <v>0</v>
      </c>
      <c r="BL731" s="283"/>
      <c r="BM731" s="287">
        <v>0</v>
      </c>
      <c r="BN731" s="280">
        <v>0</v>
      </c>
      <c r="BO731" s="280">
        <v>0</v>
      </c>
      <c r="BP731" s="280" t="e">
        <v>#REF!</v>
      </c>
      <c r="BQ731" s="288" t="e">
        <v>#REF!</v>
      </c>
      <c r="BR731" s="289"/>
      <c r="BS731" s="290" t="e">
        <v>#REF!</v>
      </c>
      <c r="BU731" s="291">
        <v>6027.36</v>
      </c>
      <c r="BV731" s="291">
        <v>2.9999999999745341E-2</v>
      </c>
      <c r="BW731" s="292">
        <v>0</v>
      </c>
      <c r="BX731" s="238" t="s">
        <v>857</v>
      </c>
      <c r="BY731" s="435">
        <f t="shared" si="22"/>
        <v>0.78472341816359814</v>
      </c>
      <c r="BZ731" s="435">
        <v>0.83472341816359819</v>
      </c>
      <c r="CA731" s="436">
        <f t="shared" si="23"/>
        <v>5.0000000000000044E-2</v>
      </c>
    </row>
    <row r="732" spans="1:79" s="268" customFormat="1" ht="47.25">
      <c r="A732" s="269">
        <v>719</v>
      </c>
      <c r="B732" s="269" t="s">
        <v>862</v>
      </c>
      <c r="C732" s="269" t="s">
        <v>95</v>
      </c>
      <c r="D732" s="271" t="s">
        <v>863</v>
      </c>
      <c r="E732" s="272">
        <v>41058</v>
      </c>
      <c r="F732" s="238"/>
      <c r="G732" s="238"/>
      <c r="H732" s="272">
        <v>40909</v>
      </c>
      <c r="I732" s="272">
        <v>50405</v>
      </c>
      <c r="J732" s="269"/>
      <c r="K732" s="269" t="s">
        <v>2583</v>
      </c>
      <c r="L732" s="273"/>
      <c r="M732" s="238">
        <v>0.94650000000000001</v>
      </c>
      <c r="N732" s="269" t="s">
        <v>2421</v>
      </c>
      <c r="O732" s="269" t="s">
        <v>82</v>
      </c>
      <c r="P732" s="269" t="s">
        <v>2422</v>
      </c>
      <c r="Q732" s="269"/>
      <c r="R732" s="294">
        <v>1010301447</v>
      </c>
      <c r="S732" s="238">
        <v>763</v>
      </c>
      <c r="T732" s="269" t="s">
        <v>266</v>
      </c>
      <c r="U732" s="269">
        <v>300</v>
      </c>
      <c r="V732" s="275">
        <v>300</v>
      </c>
      <c r="W732" s="269">
        <v>0</v>
      </c>
      <c r="X732" s="276">
        <v>26330</v>
      </c>
      <c r="Y732" s="293"/>
      <c r="Z732" s="277">
        <v>205049.58</v>
      </c>
      <c r="AA732" s="277"/>
      <c r="AB732" s="278">
        <v>205049.58</v>
      </c>
      <c r="AC732" s="278">
        <v>205049.58</v>
      </c>
      <c r="AD732" s="278">
        <v>0</v>
      </c>
      <c r="AE732" s="278">
        <v>0</v>
      </c>
      <c r="AF732" s="278">
        <v>683.49860000000001</v>
      </c>
      <c r="AG732" s="278">
        <v>683.49860000000001</v>
      </c>
      <c r="AH732" s="278">
        <v>0</v>
      </c>
      <c r="AI732" s="279">
        <v>683.49860000000001</v>
      </c>
      <c r="AJ732" s="277"/>
      <c r="AK732" s="280" t="e">
        <v>#REF!</v>
      </c>
      <c r="AL732" s="280" t="e">
        <v>#REF!</v>
      </c>
      <c r="AM732" s="281">
        <v>0</v>
      </c>
      <c r="AN732" s="281">
        <v>0</v>
      </c>
      <c r="AO732" s="281">
        <v>0</v>
      </c>
      <c r="AP732" s="282">
        <v>0</v>
      </c>
      <c r="AQ732" s="282">
        <v>0</v>
      </c>
      <c r="AR732" s="282">
        <v>0</v>
      </c>
      <c r="AS732" s="282">
        <v>0</v>
      </c>
      <c r="AT732" s="282">
        <v>0</v>
      </c>
      <c r="AU732" s="282">
        <v>0</v>
      </c>
      <c r="AV732" s="282">
        <v>0</v>
      </c>
      <c r="AW732" s="282">
        <v>0</v>
      </c>
      <c r="AX732" s="282">
        <v>0</v>
      </c>
      <c r="AY732" s="282">
        <v>0</v>
      </c>
      <c r="AZ732" s="282">
        <v>0</v>
      </c>
      <c r="BA732" s="282">
        <v>0</v>
      </c>
      <c r="BB732" s="281">
        <v>0</v>
      </c>
      <c r="BC732" s="281">
        <v>0</v>
      </c>
      <c r="BD732" s="283"/>
      <c r="BE732" s="284">
        <v>0.02</v>
      </c>
      <c r="BF732" s="280">
        <v>0</v>
      </c>
      <c r="BG732" s="285"/>
      <c r="BH732" s="286"/>
      <c r="BI732" s="285"/>
      <c r="BJ732" s="280">
        <v>0</v>
      </c>
      <c r="BK732" s="280">
        <v>0</v>
      </c>
      <c r="BL732" s="283"/>
      <c r="BM732" s="287">
        <v>0</v>
      </c>
      <c r="BN732" s="280">
        <v>0</v>
      </c>
      <c r="BO732" s="280">
        <v>0</v>
      </c>
      <c r="BP732" s="280" t="e">
        <v>#REF!</v>
      </c>
      <c r="BQ732" s="288" t="e">
        <v>#REF!</v>
      </c>
      <c r="BR732" s="289"/>
      <c r="BS732" s="290" t="e">
        <v>#REF!</v>
      </c>
      <c r="BU732" s="291"/>
      <c r="BV732" s="291">
        <v>0</v>
      </c>
      <c r="BW732" s="292">
        <v>0</v>
      </c>
      <c r="BX732" s="238" t="s">
        <v>857</v>
      </c>
      <c r="BY732" s="435">
        <f t="shared" si="22"/>
        <v>1</v>
      </c>
      <c r="BZ732" s="435">
        <v>1</v>
      </c>
      <c r="CA732" s="436">
        <f t="shared" si="23"/>
        <v>0</v>
      </c>
    </row>
    <row r="733" spans="1:79" s="268" customFormat="1" ht="47.25">
      <c r="A733" s="269">
        <v>720</v>
      </c>
      <c r="B733" s="269" t="s">
        <v>862</v>
      </c>
      <c r="C733" s="269" t="s">
        <v>95</v>
      </c>
      <c r="D733" s="271" t="s">
        <v>863</v>
      </c>
      <c r="E733" s="272">
        <v>41058</v>
      </c>
      <c r="F733" s="238"/>
      <c r="G733" s="238"/>
      <c r="H733" s="272">
        <v>40909</v>
      </c>
      <c r="I733" s="272">
        <v>50405</v>
      </c>
      <c r="J733" s="269"/>
      <c r="K733" s="269" t="s">
        <v>2584</v>
      </c>
      <c r="L733" s="273"/>
      <c r="M733" s="238">
        <v>2.7404000000000002</v>
      </c>
      <c r="N733" s="269" t="s">
        <v>2339</v>
      </c>
      <c r="O733" s="269" t="s">
        <v>82</v>
      </c>
      <c r="P733" s="269" t="s">
        <v>2124</v>
      </c>
      <c r="Q733" s="269"/>
      <c r="R733" s="294">
        <v>1010301448</v>
      </c>
      <c r="S733" s="238">
        <v>764</v>
      </c>
      <c r="T733" s="269" t="s">
        <v>266</v>
      </c>
      <c r="U733" s="269">
        <v>300</v>
      </c>
      <c r="V733" s="275">
        <v>300</v>
      </c>
      <c r="W733" s="269">
        <v>0</v>
      </c>
      <c r="X733" s="276">
        <v>38322</v>
      </c>
      <c r="Y733" s="293"/>
      <c r="Z733" s="277">
        <v>550492.98</v>
      </c>
      <c r="AA733" s="277"/>
      <c r="AB733" s="278">
        <v>550492.98</v>
      </c>
      <c r="AC733" s="278">
        <v>326835.31819999998</v>
      </c>
      <c r="AD733" s="278">
        <v>223657.6618</v>
      </c>
      <c r="AE733" s="278">
        <v>201637.94260000001</v>
      </c>
      <c r="AF733" s="278">
        <v>1834.9766</v>
      </c>
      <c r="AG733" s="278">
        <v>1834.9766</v>
      </c>
      <c r="AH733" s="278">
        <v>0</v>
      </c>
      <c r="AI733" s="279">
        <v>1834.9766</v>
      </c>
      <c r="AJ733" s="277"/>
      <c r="AK733" s="280" t="e">
        <v>#REF!</v>
      </c>
      <c r="AL733" s="280" t="e">
        <v>#REF!</v>
      </c>
      <c r="AM733" s="281">
        <v>22019.7192</v>
      </c>
      <c r="AN733" s="281">
        <v>22019.7192</v>
      </c>
      <c r="AO733" s="281">
        <v>223657.6618</v>
      </c>
      <c r="AP733" s="282">
        <v>221822.68520000001</v>
      </c>
      <c r="AQ733" s="282">
        <v>219987.70860000001</v>
      </c>
      <c r="AR733" s="282">
        <v>218152.73200000002</v>
      </c>
      <c r="AS733" s="282">
        <v>216317.75540000002</v>
      </c>
      <c r="AT733" s="282">
        <v>214482.77880000003</v>
      </c>
      <c r="AU733" s="282">
        <v>212647.80220000003</v>
      </c>
      <c r="AV733" s="282">
        <v>210812.82560000004</v>
      </c>
      <c r="AW733" s="282">
        <v>208977.84900000005</v>
      </c>
      <c r="AX733" s="282">
        <v>207142.87240000005</v>
      </c>
      <c r="AY733" s="282">
        <v>205307.89580000006</v>
      </c>
      <c r="AZ733" s="282">
        <v>203472.91920000006</v>
      </c>
      <c r="BA733" s="282">
        <v>201637.94260000007</v>
      </c>
      <c r="BB733" s="281">
        <v>212647.80220000006</v>
      </c>
      <c r="BC733" s="281">
        <v>212647.80220000001</v>
      </c>
      <c r="BD733" s="283"/>
      <c r="BE733" s="284">
        <v>0.02</v>
      </c>
      <c r="BF733" s="280">
        <v>0</v>
      </c>
      <c r="BG733" s="285"/>
      <c r="BH733" s="286"/>
      <c r="BI733" s="285"/>
      <c r="BJ733" s="280">
        <v>0</v>
      </c>
      <c r="BK733" s="280">
        <v>0</v>
      </c>
      <c r="BL733" s="283"/>
      <c r="BM733" s="287">
        <v>0</v>
      </c>
      <c r="BN733" s="280">
        <v>0</v>
      </c>
      <c r="BO733" s="280">
        <v>0</v>
      </c>
      <c r="BP733" s="280" t="e">
        <v>#REF!</v>
      </c>
      <c r="BQ733" s="288" t="e">
        <v>#REF!</v>
      </c>
      <c r="BR733" s="289"/>
      <c r="BS733" s="290" t="e">
        <v>#REF!</v>
      </c>
      <c r="BU733" s="291">
        <v>22019.759999999998</v>
      </c>
      <c r="BV733" s="291">
        <v>4.0799999998853309E-2</v>
      </c>
      <c r="BW733" s="292">
        <v>0</v>
      </c>
      <c r="BX733" s="238" t="s">
        <v>857</v>
      </c>
      <c r="BY733" s="435">
        <f t="shared" si="22"/>
        <v>0.5937138711559955</v>
      </c>
      <c r="BZ733" s="435">
        <v>0.63371387115599542</v>
      </c>
      <c r="CA733" s="436">
        <f t="shared" si="23"/>
        <v>3.9999999999999925E-2</v>
      </c>
    </row>
    <row r="734" spans="1:79" s="268" customFormat="1" ht="47.25">
      <c r="A734" s="269">
        <v>721</v>
      </c>
      <c r="B734" s="269" t="s">
        <v>862</v>
      </c>
      <c r="C734" s="269" t="s">
        <v>95</v>
      </c>
      <c r="D734" s="271" t="s">
        <v>863</v>
      </c>
      <c r="E734" s="272">
        <v>41058</v>
      </c>
      <c r="F734" s="238"/>
      <c r="G734" s="238"/>
      <c r="H734" s="272">
        <v>40909</v>
      </c>
      <c r="I734" s="272">
        <v>50405</v>
      </c>
      <c r="J734" s="269"/>
      <c r="K734" s="269" t="s">
        <v>2585</v>
      </c>
      <c r="L734" s="273"/>
      <c r="M734" s="238">
        <v>0.80449999999999999</v>
      </c>
      <c r="N734" s="269" t="s">
        <v>1993</v>
      </c>
      <c r="O734" s="269" t="s">
        <v>82</v>
      </c>
      <c r="P734" s="269" t="s">
        <v>1994</v>
      </c>
      <c r="Q734" s="269"/>
      <c r="R734" s="294">
        <v>1010301449</v>
      </c>
      <c r="S734" s="238">
        <v>765</v>
      </c>
      <c r="T734" s="269" t="s">
        <v>87</v>
      </c>
      <c r="U734" s="269">
        <v>240</v>
      </c>
      <c r="V734" s="275">
        <v>240</v>
      </c>
      <c r="W734" s="269">
        <v>0</v>
      </c>
      <c r="X734" s="276">
        <v>35339</v>
      </c>
      <c r="Y734" s="293"/>
      <c r="Z734" s="277">
        <v>286915.84000000003</v>
      </c>
      <c r="AA734" s="277"/>
      <c r="AB734" s="278">
        <v>286915.84000000003</v>
      </c>
      <c r="AC734" s="278">
        <v>286915.84000000003</v>
      </c>
      <c r="AD734" s="278">
        <v>0</v>
      </c>
      <c r="AE734" s="278">
        <v>0</v>
      </c>
      <c r="AF734" s="278">
        <v>1195.4826666666668</v>
      </c>
      <c r="AG734" s="278">
        <v>1195.4826666666668</v>
      </c>
      <c r="AH734" s="278">
        <v>0</v>
      </c>
      <c r="AI734" s="279">
        <v>1195.4826666666668</v>
      </c>
      <c r="AJ734" s="277"/>
      <c r="AK734" s="280" t="e">
        <v>#REF!</v>
      </c>
      <c r="AL734" s="280" t="e">
        <v>#REF!</v>
      </c>
      <c r="AM734" s="281">
        <v>0</v>
      </c>
      <c r="AN734" s="281">
        <v>0</v>
      </c>
      <c r="AO734" s="281">
        <v>0</v>
      </c>
      <c r="AP734" s="282">
        <v>0</v>
      </c>
      <c r="AQ734" s="282">
        <v>0</v>
      </c>
      <c r="AR734" s="282">
        <v>0</v>
      </c>
      <c r="AS734" s="282">
        <v>0</v>
      </c>
      <c r="AT734" s="282">
        <v>0</v>
      </c>
      <c r="AU734" s="282">
        <v>0</v>
      </c>
      <c r="AV734" s="282">
        <v>0</v>
      </c>
      <c r="AW734" s="282">
        <v>0</v>
      </c>
      <c r="AX734" s="282">
        <v>0</v>
      </c>
      <c r="AY734" s="282">
        <v>0</v>
      </c>
      <c r="AZ734" s="282">
        <v>0</v>
      </c>
      <c r="BA734" s="282">
        <v>0</v>
      </c>
      <c r="BB734" s="281">
        <v>0</v>
      </c>
      <c r="BC734" s="281">
        <v>0</v>
      </c>
      <c r="BD734" s="283"/>
      <c r="BE734" s="284">
        <v>0.02</v>
      </c>
      <c r="BF734" s="280">
        <v>0</v>
      </c>
      <c r="BG734" s="285"/>
      <c r="BH734" s="286"/>
      <c r="BI734" s="285"/>
      <c r="BJ734" s="280">
        <v>0</v>
      </c>
      <c r="BK734" s="280">
        <v>0</v>
      </c>
      <c r="BL734" s="283"/>
      <c r="BM734" s="287">
        <v>0</v>
      </c>
      <c r="BN734" s="280">
        <v>0</v>
      </c>
      <c r="BO734" s="280">
        <v>0</v>
      </c>
      <c r="BP734" s="280" t="e">
        <v>#REF!</v>
      </c>
      <c r="BQ734" s="288" t="e">
        <v>#REF!</v>
      </c>
      <c r="BR734" s="289"/>
      <c r="BS734" s="290" t="e">
        <v>#REF!</v>
      </c>
      <c r="BU734" s="291"/>
      <c r="BV734" s="291">
        <v>0</v>
      </c>
      <c r="BW734" s="292">
        <v>0</v>
      </c>
      <c r="BX734" s="238" t="s">
        <v>857</v>
      </c>
      <c r="BY734" s="435">
        <f t="shared" si="22"/>
        <v>1</v>
      </c>
      <c r="BZ734" s="435">
        <v>1</v>
      </c>
      <c r="CA734" s="436">
        <f t="shared" si="23"/>
        <v>0</v>
      </c>
    </row>
    <row r="735" spans="1:79" s="268" customFormat="1" ht="47.25">
      <c r="A735" s="269">
        <v>722</v>
      </c>
      <c r="B735" s="269" t="s">
        <v>862</v>
      </c>
      <c r="C735" s="269" t="s">
        <v>95</v>
      </c>
      <c r="D735" s="271" t="s">
        <v>863</v>
      </c>
      <c r="E735" s="272">
        <v>41058</v>
      </c>
      <c r="F735" s="238"/>
      <c r="G735" s="238"/>
      <c r="H735" s="272">
        <v>40909</v>
      </c>
      <c r="I735" s="272">
        <v>50405</v>
      </c>
      <c r="J735" s="269"/>
      <c r="K735" s="269" t="s">
        <v>2579</v>
      </c>
      <c r="L735" s="273"/>
      <c r="M735" s="238">
        <v>0.30099999999999999</v>
      </c>
      <c r="N735" s="269" t="s">
        <v>2586</v>
      </c>
      <c r="O735" s="269" t="s">
        <v>82</v>
      </c>
      <c r="P735" s="269" t="s">
        <v>1804</v>
      </c>
      <c r="Q735" s="269"/>
      <c r="R735" s="294">
        <v>1010301456</v>
      </c>
      <c r="S735" s="238">
        <v>767</v>
      </c>
      <c r="T735" s="269" t="s">
        <v>266</v>
      </c>
      <c r="U735" s="269">
        <v>300</v>
      </c>
      <c r="V735" s="275">
        <v>300</v>
      </c>
      <c r="W735" s="269">
        <v>0</v>
      </c>
      <c r="X735" s="276">
        <v>31837</v>
      </c>
      <c r="Y735" s="293"/>
      <c r="Z735" s="277">
        <v>274595.31</v>
      </c>
      <c r="AA735" s="277"/>
      <c r="AB735" s="278">
        <v>274595.31</v>
      </c>
      <c r="AC735" s="278">
        <v>274595.31</v>
      </c>
      <c r="AD735" s="278">
        <v>0</v>
      </c>
      <c r="AE735" s="278">
        <v>0</v>
      </c>
      <c r="AF735" s="278">
        <v>915.31769999999995</v>
      </c>
      <c r="AG735" s="278">
        <v>915.31769999999995</v>
      </c>
      <c r="AH735" s="278">
        <v>0</v>
      </c>
      <c r="AI735" s="279">
        <v>915.31769999999995</v>
      </c>
      <c r="AJ735" s="277"/>
      <c r="AK735" s="280" t="e">
        <v>#REF!</v>
      </c>
      <c r="AL735" s="280" t="e">
        <v>#REF!</v>
      </c>
      <c r="AM735" s="281">
        <v>0</v>
      </c>
      <c r="AN735" s="281">
        <v>0</v>
      </c>
      <c r="AO735" s="281">
        <v>0</v>
      </c>
      <c r="AP735" s="282">
        <v>0</v>
      </c>
      <c r="AQ735" s="282">
        <v>0</v>
      </c>
      <c r="AR735" s="282">
        <v>0</v>
      </c>
      <c r="AS735" s="282">
        <v>0</v>
      </c>
      <c r="AT735" s="282">
        <v>0</v>
      </c>
      <c r="AU735" s="282">
        <v>0</v>
      </c>
      <c r="AV735" s="282">
        <v>0</v>
      </c>
      <c r="AW735" s="282">
        <v>0</v>
      </c>
      <c r="AX735" s="282">
        <v>0</v>
      </c>
      <c r="AY735" s="282">
        <v>0</v>
      </c>
      <c r="AZ735" s="282">
        <v>0</v>
      </c>
      <c r="BA735" s="282">
        <v>0</v>
      </c>
      <c r="BB735" s="281">
        <v>0</v>
      </c>
      <c r="BC735" s="281">
        <v>0</v>
      </c>
      <c r="BD735" s="283"/>
      <c r="BE735" s="284">
        <v>0.02</v>
      </c>
      <c r="BF735" s="280">
        <v>0</v>
      </c>
      <c r="BG735" s="285"/>
      <c r="BH735" s="286"/>
      <c r="BI735" s="285"/>
      <c r="BJ735" s="280">
        <v>0</v>
      </c>
      <c r="BK735" s="280">
        <v>0</v>
      </c>
      <c r="BL735" s="283"/>
      <c r="BM735" s="287">
        <v>0</v>
      </c>
      <c r="BN735" s="280">
        <v>0</v>
      </c>
      <c r="BO735" s="280">
        <v>0</v>
      </c>
      <c r="BP735" s="280" t="e">
        <v>#REF!</v>
      </c>
      <c r="BQ735" s="288" t="e">
        <v>#REF!</v>
      </c>
      <c r="BR735" s="289"/>
      <c r="BS735" s="290" t="e">
        <v>#REF!</v>
      </c>
      <c r="BU735" s="291"/>
      <c r="BV735" s="291">
        <v>0</v>
      </c>
      <c r="BW735" s="292">
        <v>0</v>
      </c>
      <c r="BX735" s="238" t="s">
        <v>857</v>
      </c>
      <c r="BY735" s="435">
        <f t="shared" si="22"/>
        <v>1</v>
      </c>
      <c r="BZ735" s="435">
        <v>1</v>
      </c>
      <c r="CA735" s="436">
        <f t="shared" si="23"/>
        <v>0</v>
      </c>
    </row>
    <row r="736" spans="1:79" s="268" customFormat="1" ht="47.25">
      <c r="A736" s="269">
        <v>723</v>
      </c>
      <c r="B736" s="269" t="s">
        <v>862</v>
      </c>
      <c r="C736" s="269" t="s">
        <v>95</v>
      </c>
      <c r="D736" s="271" t="s">
        <v>863</v>
      </c>
      <c r="E736" s="272">
        <v>41058</v>
      </c>
      <c r="F736" s="238"/>
      <c r="G736" s="238"/>
      <c r="H736" s="272">
        <v>40909</v>
      </c>
      <c r="I736" s="272">
        <v>50405</v>
      </c>
      <c r="J736" s="269"/>
      <c r="K736" s="269" t="s">
        <v>2587</v>
      </c>
      <c r="L736" s="273"/>
      <c r="M736" s="238">
        <v>0.70799999999999996</v>
      </c>
      <c r="N736" s="269" t="s">
        <v>1919</v>
      </c>
      <c r="O736" s="269" t="s">
        <v>82</v>
      </c>
      <c r="P736" s="269" t="s">
        <v>2588</v>
      </c>
      <c r="Q736" s="269"/>
      <c r="R736" s="294">
        <v>1010301467</v>
      </c>
      <c r="S736" s="238">
        <v>768</v>
      </c>
      <c r="T736" s="269" t="s">
        <v>266</v>
      </c>
      <c r="U736" s="269">
        <v>300</v>
      </c>
      <c r="V736" s="275">
        <v>300</v>
      </c>
      <c r="W736" s="269">
        <v>0</v>
      </c>
      <c r="X736" s="276">
        <v>27120</v>
      </c>
      <c r="Y736" s="293"/>
      <c r="Z736" s="277">
        <v>540044.15</v>
      </c>
      <c r="AA736" s="277"/>
      <c r="AB736" s="278">
        <v>540044.15</v>
      </c>
      <c r="AC736" s="278">
        <v>540044.15</v>
      </c>
      <c r="AD736" s="278">
        <v>0</v>
      </c>
      <c r="AE736" s="278">
        <v>0</v>
      </c>
      <c r="AF736" s="278">
        <v>1800.1471666666666</v>
      </c>
      <c r="AG736" s="278">
        <v>1800.1471666666666</v>
      </c>
      <c r="AH736" s="278">
        <v>0</v>
      </c>
      <c r="AI736" s="279">
        <v>1800.1471666666666</v>
      </c>
      <c r="AJ736" s="277"/>
      <c r="AK736" s="280" t="e">
        <v>#REF!</v>
      </c>
      <c r="AL736" s="280" t="e">
        <v>#REF!</v>
      </c>
      <c r="AM736" s="281">
        <v>0</v>
      </c>
      <c r="AN736" s="281">
        <v>0</v>
      </c>
      <c r="AO736" s="281">
        <v>0</v>
      </c>
      <c r="AP736" s="282">
        <v>0</v>
      </c>
      <c r="AQ736" s="282">
        <v>0</v>
      </c>
      <c r="AR736" s="282">
        <v>0</v>
      </c>
      <c r="AS736" s="282">
        <v>0</v>
      </c>
      <c r="AT736" s="282">
        <v>0</v>
      </c>
      <c r="AU736" s="282">
        <v>0</v>
      </c>
      <c r="AV736" s="282">
        <v>0</v>
      </c>
      <c r="AW736" s="282">
        <v>0</v>
      </c>
      <c r="AX736" s="282">
        <v>0</v>
      </c>
      <c r="AY736" s="282">
        <v>0</v>
      </c>
      <c r="AZ736" s="282">
        <v>0</v>
      </c>
      <c r="BA736" s="282">
        <v>0</v>
      </c>
      <c r="BB736" s="281">
        <v>0</v>
      </c>
      <c r="BC736" s="281">
        <v>0</v>
      </c>
      <c r="BD736" s="283"/>
      <c r="BE736" s="284">
        <v>0.02</v>
      </c>
      <c r="BF736" s="280">
        <v>0</v>
      </c>
      <c r="BG736" s="285"/>
      <c r="BH736" s="286"/>
      <c r="BI736" s="285"/>
      <c r="BJ736" s="280">
        <v>0</v>
      </c>
      <c r="BK736" s="280">
        <v>0</v>
      </c>
      <c r="BL736" s="283"/>
      <c r="BM736" s="287">
        <v>0</v>
      </c>
      <c r="BN736" s="280">
        <v>0</v>
      </c>
      <c r="BO736" s="280">
        <v>0</v>
      </c>
      <c r="BP736" s="280" t="e">
        <v>#REF!</v>
      </c>
      <c r="BQ736" s="288" t="e">
        <v>#REF!</v>
      </c>
      <c r="BR736" s="289"/>
      <c r="BS736" s="290" t="e">
        <v>#REF!</v>
      </c>
      <c r="BU736" s="291"/>
      <c r="BV736" s="291">
        <v>0</v>
      </c>
      <c r="BW736" s="292">
        <v>0</v>
      </c>
      <c r="BX736" s="238" t="s">
        <v>857</v>
      </c>
      <c r="BY736" s="435">
        <f t="shared" si="22"/>
        <v>1</v>
      </c>
      <c r="BZ736" s="435">
        <v>1</v>
      </c>
      <c r="CA736" s="436">
        <f t="shared" si="23"/>
        <v>0</v>
      </c>
    </row>
    <row r="737" spans="1:79" s="268" customFormat="1" ht="31.5">
      <c r="A737" s="269">
        <v>724</v>
      </c>
      <c r="B737" s="269" t="s">
        <v>862</v>
      </c>
      <c r="C737" s="269" t="s">
        <v>95</v>
      </c>
      <c r="D737" s="271" t="s">
        <v>863</v>
      </c>
      <c r="E737" s="272">
        <v>41058</v>
      </c>
      <c r="F737" s="238"/>
      <c r="G737" s="238"/>
      <c r="H737" s="272">
        <v>40909</v>
      </c>
      <c r="I737" s="272">
        <v>50405</v>
      </c>
      <c r="J737" s="269"/>
      <c r="K737" s="269" t="s">
        <v>2589</v>
      </c>
      <c r="L737" s="273"/>
      <c r="M737" s="238">
        <v>1.0879000000000001</v>
      </c>
      <c r="N737" s="269" t="s">
        <v>2590</v>
      </c>
      <c r="O737" s="269" t="s">
        <v>82</v>
      </c>
      <c r="P737" s="269" t="s">
        <v>1923</v>
      </c>
      <c r="Q737" s="269"/>
      <c r="R737" s="294">
        <v>1010301478</v>
      </c>
      <c r="S737" s="238">
        <v>769</v>
      </c>
      <c r="T737" s="269" t="s">
        <v>131</v>
      </c>
      <c r="U737" s="269">
        <v>600</v>
      </c>
      <c r="V737" s="275">
        <v>600</v>
      </c>
      <c r="W737" s="269">
        <v>0</v>
      </c>
      <c r="X737" s="276">
        <v>27120</v>
      </c>
      <c r="Y737" s="293"/>
      <c r="Z737" s="277">
        <v>328855.09000000003</v>
      </c>
      <c r="AA737" s="277"/>
      <c r="AB737" s="278">
        <v>328855.09000000003</v>
      </c>
      <c r="AC737" s="278">
        <v>328855.09000000003</v>
      </c>
      <c r="AD737" s="278">
        <v>0</v>
      </c>
      <c r="AE737" s="278">
        <v>0</v>
      </c>
      <c r="AF737" s="278">
        <v>548.09181666666666</v>
      </c>
      <c r="AG737" s="278">
        <v>548.09181666666666</v>
      </c>
      <c r="AH737" s="278">
        <v>0</v>
      </c>
      <c r="AI737" s="279">
        <v>548.09181666666666</v>
      </c>
      <c r="AJ737" s="277"/>
      <c r="AK737" s="280" t="e">
        <v>#REF!</v>
      </c>
      <c r="AL737" s="280" t="e">
        <v>#REF!</v>
      </c>
      <c r="AM737" s="281">
        <v>0</v>
      </c>
      <c r="AN737" s="281">
        <v>0</v>
      </c>
      <c r="AO737" s="281">
        <v>0</v>
      </c>
      <c r="AP737" s="282">
        <v>0</v>
      </c>
      <c r="AQ737" s="282">
        <v>0</v>
      </c>
      <c r="AR737" s="282">
        <v>0</v>
      </c>
      <c r="AS737" s="282">
        <v>0</v>
      </c>
      <c r="AT737" s="282">
        <v>0</v>
      </c>
      <c r="AU737" s="282">
        <v>0</v>
      </c>
      <c r="AV737" s="282">
        <v>0</v>
      </c>
      <c r="AW737" s="282">
        <v>0</v>
      </c>
      <c r="AX737" s="282">
        <v>0</v>
      </c>
      <c r="AY737" s="282">
        <v>0</v>
      </c>
      <c r="AZ737" s="282">
        <v>0</v>
      </c>
      <c r="BA737" s="282">
        <v>0</v>
      </c>
      <c r="BB737" s="281">
        <v>0</v>
      </c>
      <c r="BC737" s="281">
        <v>0</v>
      </c>
      <c r="BD737" s="283"/>
      <c r="BE737" s="284">
        <v>0.02</v>
      </c>
      <c r="BF737" s="280">
        <v>0</v>
      </c>
      <c r="BG737" s="285"/>
      <c r="BH737" s="286"/>
      <c r="BI737" s="285"/>
      <c r="BJ737" s="280">
        <v>0</v>
      </c>
      <c r="BK737" s="280">
        <v>0</v>
      </c>
      <c r="BL737" s="283"/>
      <c r="BM737" s="287">
        <v>0</v>
      </c>
      <c r="BN737" s="280">
        <v>0</v>
      </c>
      <c r="BO737" s="280">
        <v>0</v>
      </c>
      <c r="BP737" s="280" t="e">
        <v>#REF!</v>
      </c>
      <c r="BQ737" s="288" t="e">
        <v>#REF!</v>
      </c>
      <c r="BR737" s="289"/>
      <c r="BS737" s="290" t="e">
        <v>#REF!</v>
      </c>
      <c r="BU737" s="291"/>
      <c r="BV737" s="291">
        <v>0</v>
      </c>
      <c r="BW737" s="292">
        <v>0</v>
      </c>
      <c r="BX737" s="238" t="s">
        <v>857</v>
      </c>
      <c r="BY737" s="435">
        <f t="shared" si="22"/>
        <v>1</v>
      </c>
      <c r="BZ737" s="435">
        <v>1</v>
      </c>
      <c r="CA737" s="436">
        <f t="shared" si="23"/>
        <v>0</v>
      </c>
    </row>
    <row r="738" spans="1:79" s="268" customFormat="1" ht="47.25">
      <c r="A738" s="269">
        <v>725</v>
      </c>
      <c r="B738" s="269" t="s">
        <v>862</v>
      </c>
      <c r="C738" s="269" t="s">
        <v>95</v>
      </c>
      <c r="D738" s="271" t="s">
        <v>863</v>
      </c>
      <c r="E738" s="272">
        <v>41058</v>
      </c>
      <c r="F738" s="238"/>
      <c r="G738" s="238"/>
      <c r="H738" s="272">
        <v>40909</v>
      </c>
      <c r="I738" s="272">
        <v>50405</v>
      </c>
      <c r="J738" s="269"/>
      <c r="K738" s="269" t="s">
        <v>2074</v>
      </c>
      <c r="L738" s="273"/>
      <c r="M738" s="238">
        <v>1.32002</v>
      </c>
      <c r="N738" s="269" t="s">
        <v>2432</v>
      </c>
      <c r="O738" s="269" t="s">
        <v>82</v>
      </c>
      <c r="P738" s="269" t="s">
        <v>1771</v>
      </c>
      <c r="Q738" s="269"/>
      <c r="R738" s="294">
        <v>1010301490</v>
      </c>
      <c r="S738" s="238">
        <v>770</v>
      </c>
      <c r="T738" s="269" t="s">
        <v>193</v>
      </c>
      <c r="U738" s="269">
        <v>360</v>
      </c>
      <c r="V738" s="275">
        <v>360</v>
      </c>
      <c r="W738" s="269">
        <v>0</v>
      </c>
      <c r="X738" s="276">
        <v>29312</v>
      </c>
      <c r="Y738" s="293"/>
      <c r="Z738" s="277">
        <v>162814.67000000001</v>
      </c>
      <c r="AA738" s="277"/>
      <c r="AB738" s="278">
        <v>162814.67000000001</v>
      </c>
      <c r="AC738" s="278">
        <v>162814.67000000001</v>
      </c>
      <c r="AD738" s="278">
        <v>0</v>
      </c>
      <c r="AE738" s="278">
        <v>0</v>
      </c>
      <c r="AF738" s="278">
        <v>452.26297222222223</v>
      </c>
      <c r="AG738" s="278">
        <v>452.26297222222223</v>
      </c>
      <c r="AH738" s="278">
        <v>0</v>
      </c>
      <c r="AI738" s="279">
        <v>452.26297222222223</v>
      </c>
      <c r="AJ738" s="277"/>
      <c r="AK738" s="280" t="e">
        <v>#REF!</v>
      </c>
      <c r="AL738" s="280" t="e">
        <v>#REF!</v>
      </c>
      <c r="AM738" s="281">
        <v>0</v>
      </c>
      <c r="AN738" s="281">
        <v>0</v>
      </c>
      <c r="AO738" s="281">
        <v>0</v>
      </c>
      <c r="AP738" s="282">
        <v>0</v>
      </c>
      <c r="AQ738" s="282">
        <v>0</v>
      </c>
      <c r="AR738" s="282">
        <v>0</v>
      </c>
      <c r="AS738" s="282">
        <v>0</v>
      </c>
      <c r="AT738" s="282">
        <v>0</v>
      </c>
      <c r="AU738" s="282">
        <v>0</v>
      </c>
      <c r="AV738" s="282">
        <v>0</v>
      </c>
      <c r="AW738" s="282">
        <v>0</v>
      </c>
      <c r="AX738" s="282">
        <v>0</v>
      </c>
      <c r="AY738" s="282">
        <v>0</v>
      </c>
      <c r="AZ738" s="282">
        <v>0</v>
      </c>
      <c r="BA738" s="282">
        <v>0</v>
      </c>
      <c r="BB738" s="281">
        <v>0</v>
      </c>
      <c r="BC738" s="281">
        <v>0</v>
      </c>
      <c r="BD738" s="283"/>
      <c r="BE738" s="284">
        <v>0.02</v>
      </c>
      <c r="BF738" s="280">
        <v>0</v>
      </c>
      <c r="BG738" s="285"/>
      <c r="BH738" s="286"/>
      <c r="BI738" s="285"/>
      <c r="BJ738" s="280">
        <v>0</v>
      </c>
      <c r="BK738" s="280">
        <v>0</v>
      </c>
      <c r="BL738" s="283"/>
      <c r="BM738" s="287">
        <v>0</v>
      </c>
      <c r="BN738" s="280">
        <v>0</v>
      </c>
      <c r="BO738" s="280">
        <v>0</v>
      </c>
      <c r="BP738" s="280" t="e">
        <v>#REF!</v>
      </c>
      <c r="BQ738" s="288" t="e">
        <v>#REF!</v>
      </c>
      <c r="BR738" s="289"/>
      <c r="BS738" s="290" t="e">
        <v>#REF!</v>
      </c>
      <c r="BU738" s="291"/>
      <c r="BV738" s="291">
        <v>0</v>
      </c>
      <c r="BW738" s="292">
        <v>0</v>
      </c>
      <c r="BX738" s="238" t="s">
        <v>857</v>
      </c>
      <c r="BY738" s="435">
        <f t="shared" si="22"/>
        <v>1</v>
      </c>
      <c r="BZ738" s="435">
        <v>1</v>
      </c>
      <c r="CA738" s="436">
        <f t="shared" si="23"/>
        <v>0</v>
      </c>
    </row>
    <row r="739" spans="1:79" s="268" customFormat="1" ht="31.5">
      <c r="A739" s="269">
        <v>726</v>
      </c>
      <c r="B739" s="269" t="s">
        <v>862</v>
      </c>
      <c r="C739" s="269" t="s">
        <v>95</v>
      </c>
      <c r="D739" s="271" t="s">
        <v>863</v>
      </c>
      <c r="E739" s="272">
        <v>41058</v>
      </c>
      <c r="F739" s="238"/>
      <c r="G739" s="238"/>
      <c r="H739" s="272">
        <v>40909</v>
      </c>
      <c r="I739" s="272">
        <v>50405</v>
      </c>
      <c r="J739" s="269"/>
      <c r="K739" s="269" t="s">
        <v>2591</v>
      </c>
      <c r="L739" s="273"/>
      <c r="M739" s="238">
        <v>0.37</v>
      </c>
      <c r="N739" s="269" t="s">
        <v>2278</v>
      </c>
      <c r="O739" s="269" t="s">
        <v>82</v>
      </c>
      <c r="P739" s="269" t="s">
        <v>2279</v>
      </c>
      <c r="Q739" s="269"/>
      <c r="R739" s="294">
        <v>1010301491</v>
      </c>
      <c r="S739" s="238">
        <v>771</v>
      </c>
      <c r="T739" s="269" t="s">
        <v>131</v>
      </c>
      <c r="U739" s="269">
        <v>600</v>
      </c>
      <c r="V739" s="275">
        <v>600</v>
      </c>
      <c r="W739" s="269">
        <v>0</v>
      </c>
      <c r="X739" s="276">
        <v>32112</v>
      </c>
      <c r="Y739" s="293"/>
      <c r="Z739" s="277">
        <v>30077.64</v>
      </c>
      <c r="AA739" s="277"/>
      <c r="AB739" s="278">
        <v>30077.64</v>
      </c>
      <c r="AC739" s="278">
        <v>30077.64</v>
      </c>
      <c r="AD739" s="278">
        <v>0</v>
      </c>
      <c r="AE739" s="278">
        <v>0</v>
      </c>
      <c r="AF739" s="278">
        <v>50.129399999999997</v>
      </c>
      <c r="AG739" s="278">
        <v>50.129399999999997</v>
      </c>
      <c r="AH739" s="278">
        <v>0</v>
      </c>
      <c r="AI739" s="279">
        <v>50.129399999999997</v>
      </c>
      <c r="AJ739" s="277"/>
      <c r="AK739" s="280" t="e">
        <v>#REF!</v>
      </c>
      <c r="AL739" s="280" t="e">
        <v>#REF!</v>
      </c>
      <c r="AM739" s="281">
        <v>0</v>
      </c>
      <c r="AN739" s="281">
        <v>0</v>
      </c>
      <c r="AO739" s="281">
        <v>0</v>
      </c>
      <c r="AP739" s="282">
        <v>0</v>
      </c>
      <c r="AQ739" s="282">
        <v>0</v>
      </c>
      <c r="AR739" s="282">
        <v>0</v>
      </c>
      <c r="AS739" s="282">
        <v>0</v>
      </c>
      <c r="AT739" s="282">
        <v>0</v>
      </c>
      <c r="AU739" s="282">
        <v>0</v>
      </c>
      <c r="AV739" s="282">
        <v>0</v>
      </c>
      <c r="AW739" s="282">
        <v>0</v>
      </c>
      <c r="AX739" s="282">
        <v>0</v>
      </c>
      <c r="AY739" s="282">
        <v>0</v>
      </c>
      <c r="AZ739" s="282">
        <v>0</v>
      </c>
      <c r="BA739" s="282">
        <v>0</v>
      </c>
      <c r="BB739" s="281">
        <v>0</v>
      </c>
      <c r="BC739" s="281">
        <v>0</v>
      </c>
      <c r="BD739" s="283"/>
      <c r="BE739" s="284">
        <v>0.02</v>
      </c>
      <c r="BF739" s="280">
        <v>0</v>
      </c>
      <c r="BG739" s="285"/>
      <c r="BH739" s="286"/>
      <c r="BI739" s="285"/>
      <c r="BJ739" s="280">
        <v>0</v>
      </c>
      <c r="BK739" s="280">
        <v>0</v>
      </c>
      <c r="BL739" s="283"/>
      <c r="BM739" s="287">
        <v>0</v>
      </c>
      <c r="BN739" s="280">
        <v>0</v>
      </c>
      <c r="BO739" s="280">
        <v>0</v>
      </c>
      <c r="BP739" s="280" t="e">
        <v>#REF!</v>
      </c>
      <c r="BQ739" s="288" t="e">
        <v>#REF!</v>
      </c>
      <c r="BR739" s="289"/>
      <c r="BS739" s="290" t="e">
        <v>#REF!</v>
      </c>
      <c r="BU739" s="291"/>
      <c r="BV739" s="291">
        <v>0</v>
      </c>
      <c r="BW739" s="292">
        <v>0</v>
      </c>
      <c r="BX739" s="238" t="s">
        <v>857</v>
      </c>
      <c r="BY739" s="435">
        <f t="shared" si="22"/>
        <v>1</v>
      </c>
      <c r="BZ739" s="435">
        <v>1</v>
      </c>
      <c r="CA739" s="436">
        <f t="shared" si="23"/>
        <v>0</v>
      </c>
    </row>
    <row r="740" spans="1:79" s="268" customFormat="1" ht="47.25">
      <c r="A740" s="269">
        <v>727</v>
      </c>
      <c r="B740" s="269" t="s">
        <v>862</v>
      </c>
      <c r="C740" s="269" t="s">
        <v>95</v>
      </c>
      <c r="D740" s="271" t="s">
        <v>863</v>
      </c>
      <c r="E740" s="272">
        <v>41058</v>
      </c>
      <c r="F740" s="238"/>
      <c r="G740" s="238"/>
      <c r="H740" s="272">
        <v>40909</v>
      </c>
      <c r="I740" s="272">
        <v>50405</v>
      </c>
      <c r="J740" s="269"/>
      <c r="K740" s="269" t="s">
        <v>2591</v>
      </c>
      <c r="L740" s="273"/>
      <c r="M740" s="238">
        <v>0.2465</v>
      </c>
      <c r="N740" s="269" t="s">
        <v>2278</v>
      </c>
      <c r="O740" s="269" t="s">
        <v>82</v>
      </c>
      <c r="P740" s="269" t="s">
        <v>2279</v>
      </c>
      <c r="Q740" s="269"/>
      <c r="R740" s="294">
        <v>1010301492</v>
      </c>
      <c r="S740" s="238">
        <v>772</v>
      </c>
      <c r="T740" s="269" t="s">
        <v>266</v>
      </c>
      <c r="U740" s="269">
        <v>300</v>
      </c>
      <c r="V740" s="275">
        <v>300</v>
      </c>
      <c r="W740" s="269">
        <v>0</v>
      </c>
      <c r="X740" s="276">
        <v>32112</v>
      </c>
      <c r="Y740" s="293"/>
      <c r="Z740" s="277">
        <v>9959.69</v>
      </c>
      <c r="AA740" s="277"/>
      <c r="AB740" s="278">
        <v>9959.69</v>
      </c>
      <c r="AC740" s="278">
        <v>9959.69</v>
      </c>
      <c r="AD740" s="278">
        <v>0</v>
      </c>
      <c r="AE740" s="278">
        <v>0</v>
      </c>
      <c r="AF740" s="278">
        <v>33.198966666666671</v>
      </c>
      <c r="AG740" s="278">
        <v>33.198966666666671</v>
      </c>
      <c r="AH740" s="278">
        <v>0</v>
      </c>
      <c r="AI740" s="279">
        <v>33.198966666666671</v>
      </c>
      <c r="AJ740" s="277"/>
      <c r="AK740" s="280" t="e">
        <v>#REF!</v>
      </c>
      <c r="AL740" s="280" t="e">
        <v>#REF!</v>
      </c>
      <c r="AM740" s="281">
        <v>0</v>
      </c>
      <c r="AN740" s="281">
        <v>0</v>
      </c>
      <c r="AO740" s="281">
        <v>0</v>
      </c>
      <c r="AP740" s="282">
        <v>0</v>
      </c>
      <c r="AQ740" s="282">
        <v>0</v>
      </c>
      <c r="AR740" s="282">
        <v>0</v>
      </c>
      <c r="AS740" s="282">
        <v>0</v>
      </c>
      <c r="AT740" s="282">
        <v>0</v>
      </c>
      <c r="AU740" s="282">
        <v>0</v>
      </c>
      <c r="AV740" s="282">
        <v>0</v>
      </c>
      <c r="AW740" s="282">
        <v>0</v>
      </c>
      <c r="AX740" s="282">
        <v>0</v>
      </c>
      <c r="AY740" s="282">
        <v>0</v>
      </c>
      <c r="AZ740" s="282">
        <v>0</v>
      </c>
      <c r="BA740" s="282">
        <v>0</v>
      </c>
      <c r="BB740" s="281">
        <v>0</v>
      </c>
      <c r="BC740" s="281">
        <v>0</v>
      </c>
      <c r="BD740" s="283"/>
      <c r="BE740" s="284">
        <v>0.02</v>
      </c>
      <c r="BF740" s="280">
        <v>0</v>
      </c>
      <c r="BG740" s="285"/>
      <c r="BH740" s="286"/>
      <c r="BI740" s="285"/>
      <c r="BJ740" s="280">
        <v>0</v>
      </c>
      <c r="BK740" s="280">
        <v>0</v>
      </c>
      <c r="BL740" s="283"/>
      <c r="BM740" s="287">
        <v>0</v>
      </c>
      <c r="BN740" s="280">
        <v>0</v>
      </c>
      <c r="BO740" s="280">
        <v>0</v>
      </c>
      <c r="BP740" s="280" t="e">
        <v>#REF!</v>
      </c>
      <c r="BQ740" s="288" t="e">
        <v>#REF!</v>
      </c>
      <c r="BR740" s="289"/>
      <c r="BS740" s="290" t="e">
        <v>#REF!</v>
      </c>
      <c r="BU740" s="291"/>
      <c r="BV740" s="291">
        <v>0</v>
      </c>
      <c r="BW740" s="292">
        <v>0</v>
      </c>
      <c r="BX740" s="238" t="s">
        <v>857</v>
      </c>
      <c r="BY740" s="435">
        <f t="shared" si="22"/>
        <v>1</v>
      </c>
      <c r="BZ740" s="435">
        <v>1</v>
      </c>
      <c r="CA740" s="436">
        <f t="shared" si="23"/>
        <v>0</v>
      </c>
    </row>
    <row r="741" spans="1:79" s="268" customFormat="1" ht="47.25">
      <c r="A741" s="269">
        <v>728</v>
      </c>
      <c r="B741" s="269" t="s">
        <v>862</v>
      </c>
      <c r="C741" s="269" t="s">
        <v>95</v>
      </c>
      <c r="D741" s="271" t="s">
        <v>863</v>
      </c>
      <c r="E741" s="272">
        <v>41058</v>
      </c>
      <c r="F741" s="238"/>
      <c r="G741" s="238"/>
      <c r="H741" s="272">
        <v>40909</v>
      </c>
      <c r="I741" s="272">
        <v>50405</v>
      </c>
      <c r="J741" s="269"/>
      <c r="K741" s="269" t="s">
        <v>2592</v>
      </c>
      <c r="L741" s="273"/>
      <c r="M741" s="238">
        <v>0.42799999999999999</v>
      </c>
      <c r="N741" s="269" t="s">
        <v>2402</v>
      </c>
      <c r="O741" s="269" t="s">
        <v>82</v>
      </c>
      <c r="P741" s="269" t="s">
        <v>2403</v>
      </c>
      <c r="Q741" s="269"/>
      <c r="R741" s="294">
        <v>1010301493</v>
      </c>
      <c r="S741" s="238">
        <v>773</v>
      </c>
      <c r="T741" s="269" t="s">
        <v>266</v>
      </c>
      <c r="U741" s="269">
        <v>300</v>
      </c>
      <c r="V741" s="275">
        <v>300</v>
      </c>
      <c r="W741" s="269">
        <v>0</v>
      </c>
      <c r="X741" s="276">
        <v>32082</v>
      </c>
      <c r="Y741" s="293"/>
      <c r="Z741" s="277">
        <v>733910.42</v>
      </c>
      <c r="AA741" s="277"/>
      <c r="AB741" s="278">
        <v>733910.42</v>
      </c>
      <c r="AC741" s="278">
        <v>733910.42</v>
      </c>
      <c r="AD741" s="278">
        <v>0</v>
      </c>
      <c r="AE741" s="278">
        <v>0</v>
      </c>
      <c r="AF741" s="278">
        <v>2446.3680666666669</v>
      </c>
      <c r="AG741" s="278">
        <v>2446.3680666666669</v>
      </c>
      <c r="AH741" s="278">
        <v>0</v>
      </c>
      <c r="AI741" s="279">
        <v>2446.3680666666669</v>
      </c>
      <c r="AJ741" s="277"/>
      <c r="AK741" s="280" t="e">
        <v>#REF!</v>
      </c>
      <c r="AL741" s="280" t="e">
        <v>#REF!</v>
      </c>
      <c r="AM741" s="281">
        <v>0</v>
      </c>
      <c r="AN741" s="281">
        <v>0</v>
      </c>
      <c r="AO741" s="281">
        <v>0</v>
      </c>
      <c r="AP741" s="282">
        <v>0</v>
      </c>
      <c r="AQ741" s="282">
        <v>0</v>
      </c>
      <c r="AR741" s="282">
        <v>0</v>
      </c>
      <c r="AS741" s="282">
        <v>0</v>
      </c>
      <c r="AT741" s="282">
        <v>0</v>
      </c>
      <c r="AU741" s="282">
        <v>0</v>
      </c>
      <c r="AV741" s="282">
        <v>0</v>
      </c>
      <c r="AW741" s="282">
        <v>0</v>
      </c>
      <c r="AX741" s="282">
        <v>0</v>
      </c>
      <c r="AY741" s="282">
        <v>0</v>
      </c>
      <c r="AZ741" s="282">
        <v>0</v>
      </c>
      <c r="BA741" s="282">
        <v>0</v>
      </c>
      <c r="BB741" s="281">
        <v>0</v>
      </c>
      <c r="BC741" s="281">
        <v>0</v>
      </c>
      <c r="BD741" s="283"/>
      <c r="BE741" s="284">
        <v>0.02</v>
      </c>
      <c r="BF741" s="280">
        <v>0</v>
      </c>
      <c r="BG741" s="285"/>
      <c r="BH741" s="286"/>
      <c r="BI741" s="285"/>
      <c r="BJ741" s="280">
        <v>0</v>
      </c>
      <c r="BK741" s="280">
        <v>0</v>
      </c>
      <c r="BL741" s="283"/>
      <c r="BM741" s="287">
        <v>0</v>
      </c>
      <c r="BN741" s="280">
        <v>0</v>
      </c>
      <c r="BO741" s="280">
        <v>0</v>
      </c>
      <c r="BP741" s="280" t="e">
        <v>#REF!</v>
      </c>
      <c r="BQ741" s="288" t="e">
        <v>#REF!</v>
      </c>
      <c r="BR741" s="289"/>
      <c r="BS741" s="290" t="e">
        <v>#REF!</v>
      </c>
      <c r="BU741" s="291"/>
      <c r="BV741" s="291">
        <v>0</v>
      </c>
      <c r="BW741" s="292">
        <v>0</v>
      </c>
      <c r="BX741" s="238" t="s">
        <v>857</v>
      </c>
      <c r="BY741" s="435">
        <f t="shared" si="22"/>
        <v>1</v>
      </c>
      <c r="BZ741" s="435">
        <v>1</v>
      </c>
      <c r="CA741" s="436">
        <f t="shared" si="23"/>
        <v>0</v>
      </c>
    </row>
    <row r="742" spans="1:79" s="268" customFormat="1" ht="47.25">
      <c r="A742" s="269">
        <v>729</v>
      </c>
      <c r="B742" s="269" t="s">
        <v>862</v>
      </c>
      <c r="C742" s="269" t="s">
        <v>95</v>
      </c>
      <c r="D742" s="271" t="s">
        <v>863</v>
      </c>
      <c r="E742" s="272">
        <v>41058</v>
      </c>
      <c r="F742" s="238"/>
      <c r="G742" s="238"/>
      <c r="H742" s="272">
        <v>40909</v>
      </c>
      <c r="I742" s="272">
        <v>50405</v>
      </c>
      <c r="J742" s="269"/>
      <c r="K742" s="269" t="s">
        <v>2593</v>
      </c>
      <c r="L742" s="273"/>
      <c r="M742" s="238">
        <v>0.47849999999999998</v>
      </c>
      <c r="N742" s="269" t="s">
        <v>2594</v>
      </c>
      <c r="O742" s="269" t="s">
        <v>82</v>
      </c>
      <c r="P742" s="269" t="s">
        <v>2253</v>
      </c>
      <c r="Q742" s="269"/>
      <c r="R742" s="294">
        <v>1010301494</v>
      </c>
      <c r="S742" s="238">
        <v>774</v>
      </c>
      <c r="T742" s="269" t="s">
        <v>266</v>
      </c>
      <c r="U742" s="269">
        <v>300</v>
      </c>
      <c r="V742" s="275">
        <v>300</v>
      </c>
      <c r="W742" s="269">
        <v>0</v>
      </c>
      <c r="X742" s="276">
        <v>32112</v>
      </c>
      <c r="Y742" s="293"/>
      <c r="Z742" s="277">
        <v>74933.759999999995</v>
      </c>
      <c r="AA742" s="277"/>
      <c r="AB742" s="278">
        <v>74933.759999999995</v>
      </c>
      <c r="AC742" s="278">
        <v>74933.759999999995</v>
      </c>
      <c r="AD742" s="278">
        <v>0</v>
      </c>
      <c r="AE742" s="278">
        <v>0</v>
      </c>
      <c r="AF742" s="278">
        <v>249.77919999999997</v>
      </c>
      <c r="AG742" s="278">
        <v>249.77919999999997</v>
      </c>
      <c r="AH742" s="278">
        <v>0</v>
      </c>
      <c r="AI742" s="279">
        <v>249.77919999999997</v>
      </c>
      <c r="AJ742" s="277"/>
      <c r="AK742" s="280" t="e">
        <v>#REF!</v>
      </c>
      <c r="AL742" s="280" t="e">
        <v>#REF!</v>
      </c>
      <c r="AM742" s="281">
        <v>0</v>
      </c>
      <c r="AN742" s="281">
        <v>0</v>
      </c>
      <c r="AO742" s="281">
        <v>0</v>
      </c>
      <c r="AP742" s="282">
        <v>0</v>
      </c>
      <c r="AQ742" s="282">
        <v>0</v>
      </c>
      <c r="AR742" s="282">
        <v>0</v>
      </c>
      <c r="AS742" s="282">
        <v>0</v>
      </c>
      <c r="AT742" s="282">
        <v>0</v>
      </c>
      <c r="AU742" s="282">
        <v>0</v>
      </c>
      <c r="AV742" s="282">
        <v>0</v>
      </c>
      <c r="AW742" s="282">
        <v>0</v>
      </c>
      <c r="AX742" s="282">
        <v>0</v>
      </c>
      <c r="AY742" s="282">
        <v>0</v>
      </c>
      <c r="AZ742" s="282">
        <v>0</v>
      </c>
      <c r="BA742" s="282">
        <v>0</v>
      </c>
      <c r="BB742" s="281">
        <v>0</v>
      </c>
      <c r="BC742" s="281">
        <v>0</v>
      </c>
      <c r="BD742" s="283"/>
      <c r="BE742" s="284">
        <v>0.02</v>
      </c>
      <c r="BF742" s="280">
        <v>0</v>
      </c>
      <c r="BG742" s="285"/>
      <c r="BH742" s="286"/>
      <c r="BI742" s="285"/>
      <c r="BJ742" s="280">
        <v>0</v>
      </c>
      <c r="BK742" s="280">
        <v>0</v>
      </c>
      <c r="BL742" s="283"/>
      <c r="BM742" s="287">
        <v>0</v>
      </c>
      <c r="BN742" s="280">
        <v>0</v>
      </c>
      <c r="BO742" s="280">
        <v>0</v>
      </c>
      <c r="BP742" s="280" t="e">
        <v>#REF!</v>
      </c>
      <c r="BQ742" s="288" t="e">
        <v>#REF!</v>
      </c>
      <c r="BR742" s="289"/>
      <c r="BS742" s="290" t="e">
        <v>#REF!</v>
      </c>
      <c r="BU742" s="291"/>
      <c r="BV742" s="291">
        <v>0</v>
      </c>
      <c r="BW742" s="292">
        <v>0</v>
      </c>
      <c r="BX742" s="238" t="s">
        <v>857</v>
      </c>
      <c r="BY742" s="435">
        <f t="shared" si="22"/>
        <v>1</v>
      </c>
      <c r="BZ742" s="435">
        <v>1</v>
      </c>
      <c r="CA742" s="436">
        <f t="shared" si="23"/>
        <v>0</v>
      </c>
    </row>
    <row r="743" spans="1:79" s="268" customFormat="1" ht="31.5">
      <c r="A743" s="269">
        <v>730</v>
      </c>
      <c r="B743" s="269" t="s">
        <v>862</v>
      </c>
      <c r="C743" s="269" t="s">
        <v>95</v>
      </c>
      <c r="D743" s="271" t="s">
        <v>863</v>
      </c>
      <c r="E743" s="272">
        <v>41058</v>
      </c>
      <c r="F743" s="238"/>
      <c r="G743" s="238"/>
      <c r="H743" s="272">
        <v>40909</v>
      </c>
      <c r="I743" s="272">
        <v>50405</v>
      </c>
      <c r="J743" s="269"/>
      <c r="K743" s="269" t="s">
        <v>2595</v>
      </c>
      <c r="L743" s="273"/>
      <c r="M743" s="238">
        <v>3.3000000000000002E-2</v>
      </c>
      <c r="N743" s="269" t="s">
        <v>2596</v>
      </c>
      <c r="O743" s="269" t="s">
        <v>82</v>
      </c>
      <c r="P743" s="269" t="s">
        <v>2597</v>
      </c>
      <c r="Q743" s="269"/>
      <c r="R743" s="294">
        <v>1010301495</v>
      </c>
      <c r="S743" s="238">
        <v>775</v>
      </c>
      <c r="T743" s="269" t="s">
        <v>131</v>
      </c>
      <c r="U743" s="269">
        <v>600</v>
      </c>
      <c r="V743" s="275">
        <v>600</v>
      </c>
      <c r="W743" s="269">
        <v>0</v>
      </c>
      <c r="X743" s="276">
        <v>32112</v>
      </c>
      <c r="Y743" s="293"/>
      <c r="Z743" s="277">
        <v>5436.57</v>
      </c>
      <c r="AA743" s="277"/>
      <c r="AB743" s="278">
        <v>5436.57</v>
      </c>
      <c r="AC743" s="278">
        <v>5436.57</v>
      </c>
      <c r="AD743" s="278">
        <v>0</v>
      </c>
      <c r="AE743" s="278">
        <v>0</v>
      </c>
      <c r="AF743" s="278">
        <v>9.0609500000000001</v>
      </c>
      <c r="AG743" s="278">
        <v>9.0609500000000001</v>
      </c>
      <c r="AH743" s="278">
        <v>0</v>
      </c>
      <c r="AI743" s="279">
        <v>9.0609500000000001</v>
      </c>
      <c r="AJ743" s="277"/>
      <c r="AK743" s="280" t="e">
        <v>#REF!</v>
      </c>
      <c r="AL743" s="280" t="e">
        <v>#REF!</v>
      </c>
      <c r="AM743" s="281">
        <v>0</v>
      </c>
      <c r="AN743" s="281">
        <v>0</v>
      </c>
      <c r="AO743" s="281">
        <v>0</v>
      </c>
      <c r="AP743" s="282">
        <v>0</v>
      </c>
      <c r="AQ743" s="282">
        <v>0</v>
      </c>
      <c r="AR743" s="282">
        <v>0</v>
      </c>
      <c r="AS743" s="282">
        <v>0</v>
      </c>
      <c r="AT743" s="282">
        <v>0</v>
      </c>
      <c r="AU743" s="282">
        <v>0</v>
      </c>
      <c r="AV743" s="282">
        <v>0</v>
      </c>
      <c r="AW743" s="282">
        <v>0</v>
      </c>
      <c r="AX743" s="282">
        <v>0</v>
      </c>
      <c r="AY743" s="282">
        <v>0</v>
      </c>
      <c r="AZ743" s="282">
        <v>0</v>
      </c>
      <c r="BA743" s="282">
        <v>0</v>
      </c>
      <c r="BB743" s="281">
        <v>0</v>
      </c>
      <c r="BC743" s="281">
        <v>0</v>
      </c>
      <c r="BD743" s="283"/>
      <c r="BE743" s="284">
        <v>0.02</v>
      </c>
      <c r="BF743" s="280">
        <v>0</v>
      </c>
      <c r="BG743" s="285"/>
      <c r="BH743" s="286"/>
      <c r="BI743" s="285"/>
      <c r="BJ743" s="280">
        <v>0</v>
      </c>
      <c r="BK743" s="280">
        <v>0</v>
      </c>
      <c r="BL743" s="283"/>
      <c r="BM743" s="287">
        <v>0</v>
      </c>
      <c r="BN743" s="280">
        <v>0</v>
      </c>
      <c r="BO743" s="280">
        <v>0</v>
      </c>
      <c r="BP743" s="280" t="e">
        <v>#REF!</v>
      </c>
      <c r="BQ743" s="288" t="e">
        <v>#REF!</v>
      </c>
      <c r="BR743" s="289"/>
      <c r="BS743" s="290" t="e">
        <v>#REF!</v>
      </c>
      <c r="BU743" s="291"/>
      <c r="BV743" s="291">
        <v>0</v>
      </c>
      <c r="BW743" s="292">
        <v>0</v>
      </c>
      <c r="BX743" s="238" t="s">
        <v>857</v>
      </c>
      <c r="BY743" s="435">
        <f t="shared" si="22"/>
        <v>1</v>
      </c>
      <c r="BZ743" s="435">
        <v>1</v>
      </c>
      <c r="CA743" s="436">
        <f t="shared" si="23"/>
        <v>0</v>
      </c>
    </row>
    <row r="744" spans="1:79" s="268" customFormat="1" ht="47.25">
      <c r="A744" s="269">
        <v>731</v>
      </c>
      <c r="B744" s="269" t="s">
        <v>862</v>
      </c>
      <c r="C744" s="269" t="s">
        <v>95</v>
      </c>
      <c r="D744" s="271" t="s">
        <v>863</v>
      </c>
      <c r="E744" s="272">
        <v>41058</v>
      </c>
      <c r="F744" s="238"/>
      <c r="G744" s="238"/>
      <c r="H744" s="272">
        <v>40909</v>
      </c>
      <c r="I744" s="272">
        <v>50405</v>
      </c>
      <c r="J744" s="269"/>
      <c r="K744" s="269" t="s">
        <v>2595</v>
      </c>
      <c r="L744" s="273"/>
      <c r="M744" s="238">
        <v>0.2</v>
      </c>
      <c r="N744" s="269" t="s">
        <v>2596</v>
      </c>
      <c r="O744" s="269" t="s">
        <v>82</v>
      </c>
      <c r="P744" s="269" t="s">
        <v>2597</v>
      </c>
      <c r="Q744" s="269"/>
      <c r="R744" s="294">
        <v>1010301496</v>
      </c>
      <c r="S744" s="238">
        <v>776</v>
      </c>
      <c r="T744" s="269" t="s">
        <v>266</v>
      </c>
      <c r="U744" s="269">
        <v>300</v>
      </c>
      <c r="V744" s="275">
        <v>300</v>
      </c>
      <c r="W744" s="269">
        <v>0</v>
      </c>
      <c r="X744" s="276">
        <v>32112</v>
      </c>
      <c r="Y744" s="293"/>
      <c r="Z744" s="277">
        <v>72038.960000000006</v>
      </c>
      <c r="AA744" s="277"/>
      <c r="AB744" s="278">
        <v>72038.960000000006</v>
      </c>
      <c r="AC744" s="278">
        <v>72038.960000000006</v>
      </c>
      <c r="AD744" s="278">
        <v>0</v>
      </c>
      <c r="AE744" s="278">
        <v>0</v>
      </c>
      <c r="AF744" s="278">
        <v>240.12986666666669</v>
      </c>
      <c r="AG744" s="278">
        <v>240.12986666666669</v>
      </c>
      <c r="AH744" s="278">
        <v>0</v>
      </c>
      <c r="AI744" s="279">
        <v>240.12986666666669</v>
      </c>
      <c r="AJ744" s="277"/>
      <c r="AK744" s="280" t="e">
        <v>#REF!</v>
      </c>
      <c r="AL744" s="280" t="e">
        <v>#REF!</v>
      </c>
      <c r="AM744" s="281">
        <v>0</v>
      </c>
      <c r="AN744" s="281">
        <v>0</v>
      </c>
      <c r="AO744" s="281">
        <v>0</v>
      </c>
      <c r="AP744" s="282">
        <v>0</v>
      </c>
      <c r="AQ744" s="282">
        <v>0</v>
      </c>
      <c r="AR744" s="282">
        <v>0</v>
      </c>
      <c r="AS744" s="282">
        <v>0</v>
      </c>
      <c r="AT744" s="282">
        <v>0</v>
      </c>
      <c r="AU744" s="282">
        <v>0</v>
      </c>
      <c r="AV744" s="282">
        <v>0</v>
      </c>
      <c r="AW744" s="282">
        <v>0</v>
      </c>
      <c r="AX744" s="282">
        <v>0</v>
      </c>
      <c r="AY744" s="282">
        <v>0</v>
      </c>
      <c r="AZ744" s="282">
        <v>0</v>
      </c>
      <c r="BA744" s="282">
        <v>0</v>
      </c>
      <c r="BB744" s="281">
        <v>0</v>
      </c>
      <c r="BC744" s="281">
        <v>0</v>
      </c>
      <c r="BD744" s="283"/>
      <c r="BE744" s="284">
        <v>0.02</v>
      </c>
      <c r="BF744" s="280">
        <v>0</v>
      </c>
      <c r="BG744" s="285"/>
      <c r="BH744" s="286"/>
      <c r="BI744" s="285"/>
      <c r="BJ744" s="280">
        <v>0</v>
      </c>
      <c r="BK744" s="280">
        <v>0</v>
      </c>
      <c r="BL744" s="283"/>
      <c r="BM744" s="287">
        <v>0</v>
      </c>
      <c r="BN744" s="280">
        <v>0</v>
      </c>
      <c r="BO744" s="280">
        <v>0</v>
      </c>
      <c r="BP744" s="280" t="e">
        <v>#REF!</v>
      </c>
      <c r="BQ744" s="288" t="e">
        <v>#REF!</v>
      </c>
      <c r="BR744" s="289"/>
      <c r="BS744" s="290" t="e">
        <v>#REF!</v>
      </c>
      <c r="BU744" s="291"/>
      <c r="BV744" s="291">
        <v>0</v>
      </c>
      <c r="BW744" s="292">
        <v>0</v>
      </c>
      <c r="BX744" s="238" t="s">
        <v>857</v>
      </c>
      <c r="BY744" s="435">
        <f t="shared" si="22"/>
        <v>1</v>
      </c>
      <c r="BZ744" s="435">
        <v>1</v>
      </c>
      <c r="CA744" s="436">
        <f t="shared" si="23"/>
        <v>0</v>
      </c>
    </row>
    <row r="745" spans="1:79" s="268" customFormat="1" ht="47.25">
      <c r="A745" s="269">
        <v>732</v>
      </c>
      <c r="B745" s="269" t="s">
        <v>862</v>
      </c>
      <c r="C745" s="269" t="s">
        <v>95</v>
      </c>
      <c r="D745" s="271" t="s">
        <v>863</v>
      </c>
      <c r="E745" s="272">
        <v>41058</v>
      </c>
      <c r="F745" s="238"/>
      <c r="G745" s="238"/>
      <c r="H745" s="272">
        <v>40909</v>
      </c>
      <c r="I745" s="272">
        <v>50405</v>
      </c>
      <c r="J745" s="269"/>
      <c r="K745" s="269" t="s">
        <v>2595</v>
      </c>
      <c r="L745" s="273"/>
      <c r="M745" s="238">
        <v>0.2</v>
      </c>
      <c r="N745" s="269" t="s">
        <v>2596</v>
      </c>
      <c r="O745" s="269" t="s">
        <v>82</v>
      </c>
      <c r="P745" s="269" t="s">
        <v>2597</v>
      </c>
      <c r="Q745" s="269"/>
      <c r="R745" s="294">
        <v>1010301497</v>
      </c>
      <c r="S745" s="238">
        <v>777</v>
      </c>
      <c r="T745" s="269" t="s">
        <v>266</v>
      </c>
      <c r="U745" s="269">
        <v>300</v>
      </c>
      <c r="V745" s="275">
        <v>300</v>
      </c>
      <c r="W745" s="269">
        <v>0</v>
      </c>
      <c r="X745" s="276">
        <v>32112</v>
      </c>
      <c r="Y745" s="293"/>
      <c r="Z745" s="277">
        <v>30430.67</v>
      </c>
      <c r="AA745" s="277"/>
      <c r="AB745" s="278">
        <v>30430.67</v>
      </c>
      <c r="AC745" s="278">
        <v>30430.67</v>
      </c>
      <c r="AD745" s="278">
        <v>0</v>
      </c>
      <c r="AE745" s="278">
        <v>0</v>
      </c>
      <c r="AF745" s="278">
        <v>101.43556666666666</v>
      </c>
      <c r="AG745" s="278">
        <v>101.43556666666666</v>
      </c>
      <c r="AH745" s="278">
        <v>0</v>
      </c>
      <c r="AI745" s="279">
        <v>101.43556666666666</v>
      </c>
      <c r="AJ745" s="277"/>
      <c r="AK745" s="280" t="e">
        <v>#REF!</v>
      </c>
      <c r="AL745" s="280" t="e">
        <v>#REF!</v>
      </c>
      <c r="AM745" s="281">
        <v>0</v>
      </c>
      <c r="AN745" s="281">
        <v>0</v>
      </c>
      <c r="AO745" s="281">
        <v>0</v>
      </c>
      <c r="AP745" s="282">
        <v>0</v>
      </c>
      <c r="AQ745" s="282">
        <v>0</v>
      </c>
      <c r="AR745" s="282">
        <v>0</v>
      </c>
      <c r="AS745" s="282">
        <v>0</v>
      </c>
      <c r="AT745" s="282">
        <v>0</v>
      </c>
      <c r="AU745" s="282">
        <v>0</v>
      </c>
      <c r="AV745" s="282">
        <v>0</v>
      </c>
      <c r="AW745" s="282">
        <v>0</v>
      </c>
      <c r="AX745" s="282">
        <v>0</v>
      </c>
      <c r="AY745" s="282">
        <v>0</v>
      </c>
      <c r="AZ745" s="282">
        <v>0</v>
      </c>
      <c r="BA745" s="282">
        <v>0</v>
      </c>
      <c r="BB745" s="281">
        <v>0</v>
      </c>
      <c r="BC745" s="281">
        <v>0</v>
      </c>
      <c r="BD745" s="283"/>
      <c r="BE745" s="284">
        <v>0.02</v>
      </c>
      <c r="BF745" s="280">
        <v>0</v>
      </c>
      <c r="BG745" s="285"/>
      <c r="BH745" s="286"/>
      <c r="BI745" s="285"/>
      <c r="BJ745" s="280">
        <v>0</v>
      </c>
      <c r="BK745" s="280">
        <v>0</v>
      </c>
      <c r="BL745" s="283"/>
      <c r="BM745" s="287">
        <v>0</v>
      </c>
      <c r="BN745" s="280">
        <v>0</v>
      </c>
      <c r="BO745" s="280">
        <v>0</v>
      </c>
      <c r="BP745" s="280" t="e">
        <v>#REF!</v>
      </c>
      <c r="BQ745" s="288" t="e">
        <v>#REF!</v>
      </c>
      <c r="BR745" s="289"/>
      <c r="BS745" s="290" t="e">
        <v>#REF!</v>
      </c>
      <c r="BU745" s="291"/>
      <c r="BV745" s="291">
        <v>0</v>
      </c>
      <c r="BW745" s="292">
        <v>0</v>
      </c>
      <c r="BX745" s="238" t="s">
        <v>857</v>
      </c>
      <c r="BY745" s="435">
        <f t="shared" si="22"/>
        <v>1</v>
      </c>
      <c r="BZ745" s="435">
        <v>1</v>
      </c>
      <c r="CA745" s="436">
        <f t="shared" si="23"/>
        <v>0</v>
      </c>
    </row>
    <row r="746" spans="1:79" s="268" customFormat="1" ht="47.25">
      <c r="A746" s="269">
        <v>733</v>
      </c>
      <c r="B746" s="269" t="s">
        <v>862</v>
      </c>
      <c r="C746" s="269" t="s">
        <v>95</v>
      </c>
      <c r="D746" s="271" t="s">
        <v>863</v>
      </c>
      <c r="E746" s="272">
        <v>41058</v>
      </c>
      <c r="F746" s="238"/>
      <c r="G746" s="238"/>
      <c r="H746" s="272">
        <v>40909</v>
      </c>
      <c r="I746" s="272">
        <v>50405</v>
      </c>
      <c r="J746" s="269"/>
      <c r="K746" s="269" t="s">
        <v>2598</v>
      </c>
      <c r="L746" s="273"/>
      <c r="M746" s="238">
        <v>0.38900000000000001</v>
      </c>
      <c r="N746" s="269" t="s">
        <v>2599</v>
      </c>
      <c r="O746" s="269" t="s">
        <v>82</v>
      </c>
      <c r="P746" s="269" t="s">
        <v>2600</v>
      </c>
      <c r="Q746" s="269"/>
      <c r="R746" s="294">
        <v>1010301498</v>
      </c>
      <c r="S746" s="238">
        <v>778</v>
      </c>
      <c r="T746" s="269" t="s">
        <v>266</v>
      </c>
      <c r="U746" s="269">
        <v>300</v>
      </c>
      <c r="V746" s="275">
        <v>300</v>
      </c>
      <c r="W746" s="269">
        <v>0</v>
      </c>
      <c r="X746" s="276">
        <v>27120</v>
      </c>
      <c r="Y746" s="293"/>
      <c r="Z746" s="277">
        <v>68491.070000000007</v>
      </c>
      <c r="AA746" s="277"/>
      <c r="AB746" s="278">
        <v>68491.070000000007</v>
      </c>
      <c r="AC746" s="278">
        <v>68491.070000000007</v>
      </c>
      <c r="AD746" s="278">
        <v>0</v>
      </c>
      <c r="AE746" s="278">
        <v>0</v>
      </c>
      <c r="AF746" s="278">
        <v>228.30356666666668</v>
      </c>
      <c r="AG746" s="278">
        <v>228.30356666666668</v>
      </c>
      <c r="AH746" s="278">
        <v>0</v>
      </c>
      <c r="AI746" s="279">
        <v>228.30356666666668</v>
      </c>
      <c r="AJ746" s="277"/>
      <c r="AK746" s="280" t="e">
        <v>#REF!</v>
      </c>
      <c r="AL746" s="280" t="e">
        <v>#REF!</v>
      </c>
      <c r="AM746" s="281">
        <v>0</v>
      </c>
      <c r="AN746" s="281">
        <v>0</v>
      </c>
      <c r="AO746" s="281">
        <v>0</v>
      </c>
      <c r="AP746" s="282">
        <v>0</v>
      </c>
      <c r="AQ746" s="282">
        <v>0</v>
      </c>
      <c r="AR746" s="282">
        <v>0</v>
      </c>
      <c r="AS746" s="282">
        <v>0</v>
      </c>
      <c r="AT746" s="282">
        <v>0</v>
      </c>
      <c r="AU746" s="282">
        <v>0</v>
      </c>
      <c r="AV746" s="282">
        <v>0</v>
      </c>
      <c r="AW746" s="282">
        <v>0</v>
      </c>
      <c r="AX746" s="282">
        <v>0</v>
      </c>
      <c r="AY746" s="282">
        <v>0</v>
      </c>
      <c r="AZ746" s="282">
        <v>0</v>
      </c>
      <c r="BA746" s="282">
        <v>0</v>
      </c>
      <c r="BB746" s="281">
        <v>0</v>
      </c>
      <c r="BC746" s="281">
        <v>0</v>
      </c>
      <c r="BD746" s="283"/>
      <c r="BE746" s="284">
        <v>0.02</v>
      </c>
      <c r="BF746" s="280">
        <v>0</v>
      </c>
      <c r="BG746" s="285"/>
      <c r="BH746" s="286"/>
      <c r="BI746" s="285"/>
      <c r="BJ746" s="280">
        <v>0</v>
      </c>
      <c r="BK746" s="280">
        <v>0</v>
      </c>
      <c r="BL746" s="283"/>
      <c r="BM746" s="287">
        <v>0</v>
      </c>
      <c r="BN746" s="280">
        <v>0</v>
      </c>
      <c r="BO746" s="280">
        <v>0</v>
      </c>
      <c r="BP746" s="280" t="e">
        <v>#REF!</v>
      </c>
      <c r="BQ746" s="288" t="e">
        <v>#REF!</v>
      </c>
      <c r="BR746" s="289"/>
      <c r="BS746" s="290" t="e">
        <v>#REF!</v>
      </c>
      <c r="BU746" s="291"/>
      <c r="BV746" s="291">
        <v>0</v>
      </c>
      <c r="BW746" s="292">
        <v>0</v>
      </c>
      <c r="BX746" s="238" t="s">
        <v>857</v>
      </c>
      <c r="BY746" s="435">
        <f t="shared" si="22"/>
        <v>1</v>
      </c>
      <c r="BZ746" s="435">
        <v>1</v>
      </c>
      <c r="CA746" s="436">
        <f t="shared" si="23"/>
        <v>0</v>
      </c>
    </row>
    <row r="747" spans="1:79" s="268" customFormat="1" ht="47.25">
      <c r="A747" s="269">
        <v>734</v>
      </c>
      <c r="B747" s="269" t="s">
        <v>862</v>
      </c>
      <c r="C747" s="269" t="s">
        <v>95</v>
      </c>
      <c r="D747" s="271" t="s">
        <v>863</v>
      </c>
      <c r="E747" s="272">
        <v>41058</v>
      </c>
      <c r="F747" s="238"/>
      <c r="G747" s="238"/>
      <c r="H747" s="272">
        <v>40909</v>
      </c>
      <c r="I747" s="272">
        <v>50405</v>
      </c>
      <c r="J747" s="269"/>
      <c r="K747" s="269" t="s">
        <v>2601</v>
      </c>
      <c r="L747" s="273"/>
      <c r="M747" s="238">
        <v>9.5000000000000001E-2</v>
      </c>
      <c r="N747" s="269" t="s">
        <v>1840</v>
      </c>
      <c r="O747" s="269" t="s">
        <v>82</v>
      </c>
      <c r="P747" s="269" t="s">
        <v>1841</v>
      </c>
      <c r="Q747" s="269"/>
      <c r="R747" s="294">
        <v>1010301499</v>
      </c>
      <c r="S747" s="238">
        <v>779</v>
      </c>
      <c r="T747" s="269" t="s">
        <v>266</v>
      </c>
      <c r="U747" s="269">
        <v>300</v>
      </c>
      <c r="V747" s="275">
        <v>300</v>
      </c>
      <c r="W747" s="269">
        <v>0</v>
      </c>
      <c r="X747" s="276">
        <v>35400</v>
      </c>
      <c r="Y747" s="293"/>
      <c r="Z747" s="277">
        <v>76191.399999999994</v>
      </c>
      <c r="AA747" s="277"/>
      <c r="AB747" s="278">
        <v>76191.399999999994</v>
      </c>
      <c r="AC747" s="278">
        <v>69638.055999999997</v>
      </c>
      <c r="AD747" s="278">
        <v>6553.3439999999973</v>
      </c>
      <c r="AE747" s="278">
        <v>3505.6879999999974</v>
      </c>
      <c r="AF747" s="278">
        <v>253.97133333333332</v>
      </c>
      <c r="AG747" s="278">
        <v>253.97133333333332</v>
      </c>
      <c r="AH747" s="278">
        <v>0</v>
      </c>
      <c r="AI747" s="279">
        <v>253.97133333333332</v>
      </c>
      <c r="AJ747" s="277"/>
      <c r="AK747" s="280" t="e">
        <v>#REF!</v>
      </c>
      <c r="AL747" s="280" t="e">
        <v>#REF!</v>
      </c>
      <c r="AM747" s="281">
        <v>3047.6559999999999</v>
      </c>
      <c r="AN747" s="281">
        <v>3047.6559999999999</v>
      </c>
      <c r="AO747" s="281">
        <v>6553.3439999999973</v>
      </c>
      <c r="AP747" s="282">
        <v>6299.3726666666644</v>
      </c>
      <c r="AQ747" s="282">
        <v>6045.4013333333314</v>
      </c>
      <c r="AR747" s="282">
        <v>5791.4299999999985</v>
      </c>
      <c r="AS747" s="282">
        <v>5537.4586666666655</v>
      </c>
      <c r="AT747" s="282">
        <v>5283.4873333333326</v>
      </c>
      <c r="AU747" s="282">
        <v>5029.5159999999996</v>
      </c>
      <c r="AV747" s="282">
        <v>4775.5446666666667</v>
      </c>
      <c r="AW747" s="282">
        <v>4521.5733333333337</v>
      </c>
      <c r="AX747" s="282">
        <v>4267.6020000000008</v>
      </c>
      <c r="AY747" s="282">
        <v>4013.6306666666674</v>
      </c>
      <c r="AZ747" s="282">
        <v>3759.659333333334</v>
      </c>
      <c r="BA747" s="282">
        <v>3505.6880000000006</v>
      </c>
      <c r="BB747" s="281">
        <v>5029.5159999999996</v>
      </c>
      <c r="BC747" s="281">
        <v>5029.5159999999978</v>
      </c>
      <c r="BD747" s="283"/>
      <c r="BE747" s="284">
        <v>0.02</v>
      </c>
      <c r="BF747" s="280">
        <v>0</v>
      </c>
      <c r="BG747" s="285"/>
      <c r="BH747" s="286"/>
      <c r="BI747" s="285"/>
      <c r="BJ747" s="280">
        <v>0</v>
      </c>
      <c r="BK747" s="280">
        <v>0</v>
      </c>
      <c r="BL747" s="283"/>
      <c r="BM747" s="287">
        <v>0</v>
      </c>
      <c r="BN747" s="280">
        <v>0</v>
      </c>
      <c r="BO747" s="280">
        <v>0</v>
      </c>
      <c r="BP747" s="280" t="e">
        <v>#REF!</v>
      </c>
      <c r="BQ747" s="288" t="e">
        <v>#REF!</v>
      </c>
      <c r="BR747" s="289"/>
      <c r="BS747" s="290" t="e">
        <v>#REF!</v>
      </c>
      <c r="BU747" s="291">
        <v>3047.64</v>
      </c>
      <c r="BV747" s="291">
        <v>-1.6000000000076398E-2</v>
      </c>
      <c r="BW747" s="292">
        <v>0</v>
      </c>
      <c r="BX747" s="238" t="s">
        <v>857</v>
      </c>
      <c r="BY747" s="435">
        <f t="shared" si="22"/>
        <v>0.913988402890615</v>
      </c>
      <c r="BZ747" s="435">
        <v>0.95398840289061504</v>
      </c>
      <c r="CA747" s="436">
        <f t="shared" si="23"/>
        <v>4.0000000000000036E-2</v>
      </c>
    </row>
    <row r="748" spans="1:79" s="268" customFormat="1" ht="31.5">
      <c r="A748" s="269">
        <v>735</v>
      </c>
      <c r="B748" s="269" t="s">
        <v>862</v>
      </c>
      <c r="C748" s="269" t="s">
        <v>95</v>
      </c>
      <c r="D748" s="271" t="s">
        <v>863</v>
      </c>
      <c r="E748" s="272">
        <v>41058</v>
      </c>
      <c r="F748" s="238"/>
      <c r="G748" s="238"/>
      <c r="H748" s="272">
        <v>40909</v>
      </c>
      <c r="I748" s="272">
        <v>50405</v>
      </c>
      <c r="J748" s="269"/>
      <c r="K748" s="269" t="s">
        <v>2602</v>
      </c>
      <c r="L748" s="273"/>
      <c r="M748" s="238">
        <v>0.28000000000000003</v>
      </c>
      <c r="N748" s="269" t="s">
        <v>2603</v>
      </c>
      <c r="O748" s="269" t="s">
        <v>82</v>
      </c>
      <c r="P748" s="269" t="s">
        <v>1789</v>
      </c>
      <c r="Q748" s="269"/>
      <c r="R748" s="294">
        <v>1010301500</v>
      </c>
      <c r="S748" s="238">
        <v>780</v>
      </c>
      <c r="T748" s="269" t="s">
        <v>131</v>
      </c>
      <c r="U748" s="269">
        <v>361</v>
      </c>
      <c r="V748" s="275">
        <v>361</v>
      </c>
      <c r="W748" s="269">
        <v>0</v>
      </c>
      <c r="X748" s="276">
        <v>31747</v>
      </c>
      <c r="Y748" s="293"/>
      <c r="Z748" s="277">
        <v>79509.83</v>
      </c>
      <c r="AA748" s="277"/>
      <c r="AB748" s="278">
        <v>79509.83</v>
      </c>
      <c r="AC748" s="278">
        <v>55861.402637257612</v>
      </c>
      <c r="AD748" s="278">
        <v>23648.42736274239</v>
      </c>
      <c r="AE748" s="278">
        <v>21005.441323961226</v>
      </c>
      <c r="AF748" s="278">
        <v>220.24883656509695</v>
      </c>
      <c r="AG748" s="278">
        <v>220.24883656509695</v>
      </c>
      <c r="AH748" s="278">
        <v>0</v>
      </c>
      <c r="AI748" s="279">
        <v>220.24883656509695</v>
      </c>
      <c r="AJ748" s="277"/>
      <c r="AK748" s="280" t="e">
        <v>#REF!</v>
      </c>
      <c r="AL748" s="280" t="e">
        <v>#REF!</v>
      </c>
      <c r="AM748" s="281">
        <v>2642.9860387811632</v>
      </c>
      <c r="AN748" s="281">
        <v>2642.9860387811632</v>
      </c>
      <c r="AO748" s="281">
        <v>23648.42736274239</v>
      </c>
      <c r="AP748" s="282">
        <v>23428.178526177293</v>
      </c>
      <c r="AQ748" s="282">
        <v>23207.929689612196</v>
      </c>
      <c r="AR748" s="282">
        <v>22987.680853047099</v>
      </c>
      <c r="AS748" s="282">
        <v>22767.432016482002</v>
      </c>
      <c r="AT748" s="282">
        <v>22547.183179916905</v>
      </c>
      <c r="AU748" s="282">
        <v>22326.934343351808</v>
      </c>
      <c r="AV748" s="282">
        <v>22106.685506786711</v>
      </c>
      <c r="AW748" s="282">
        <v>21886.436670221614</v>
      </c>
      <c r="AX748" s="282">
        <v>21666.187833656517</v>
      </c>
      <c r="AY748" s="282">
        <v>21445.93899709142</v>
      </c>
      <c r="AZ748" s="282">
        <v>21225.690160526323</v>
      </c>
      <c r="BA748" s="282">
        <v>21005.441323961226</v>
      </c>
      <c r="BB748" s="281">
        <v>22326.934343351812</v>
      </c>
      <c r="BC748" s="281">
        <v>22326.934343351808</v>
      </c>
      <c r="BD748" s="283"/>
      <c r="BE748" s="284">
        <v>0.02</v>
      </c>
      <c r="BF748" s="280">
        <v>0</v>
      </c>
      <c r="BG748" s="285"/>
      <c r="BH748" s="286"/>
      <c r="BI748" s="285"/>
      <c r="BJ748" s="280">
        <v>0</v>
      </c>
      <c r="BK748" s="280">
        <v>0</v>
      </c>
      <c r="BL748" s="283"/>
      <c r="BM748" s="287">
        <v>0</v>
      </c>
      <c r="BN748" s="280">
        <v>0</v>
      </c>
      <c r="BO748" s="280">
        <v>0</v>
      </c>
      <c r="BP748" s="280" t="e">
        <v>#REF!</v>
      </c>
      <c r="BQ748" s="288" t="e">
        <v>#REF!</v>
      </c>
      <c r="BR748" s="289"/>
      <c r="BS748" s="290" t="e">
        <v>#REF!</v>
      </c>
      <c r="BU748" s="291">
        <v>2643</v>
      </c>
      <c r="BV748" s="291">
        <v>1.3961218836811895E-2</v>
      </c>
      <c r="BW748" s="292">
        <v>0</v>
      </c>
      <c r="BX748" s="238" t="s">
        <v>857</v>
      </c>
      <c r="BY748" s="435">
        <f t="shared" si="22"/>
        <v>0.70257228115388515</v>
      </c>
      <c r="BZ748" s="435">
        <v>0.73581327838380206</v>
      </c>
      <c r="CA748" s="436">
        <f t="shared" si="23"/>
        <v>3.3240997229916913E-2</v>
      </c>
    </row>
    <row r="749" spans="1:79" s="268" customFormat="1" ht="47.25">
      <c r="A749" s="269">
        <v>736</v>
      </c>
      <c r="B749" s="269" t="s">
        <v>862</v>
      </c>
      <c r="C749" s="269" t="s">
        <v>95</v>
      </c>
      <c r="D749" s="271" t="s">
        <v>863</v>
      </c>
      <c r="E749" s="272">
        <v>41058</v>
      </c>
      <c r="F749" s="238"/>
      <c r="G749" s="238"/>
      <c r="H749" s="272">
        <v>40909</v>
      </c>
      <c r="I749" s="272">
        <v>50405</v>
      </c>
      <c r="J749" s="269"/>
      <c r="K749" s="269" t="s">
        <v>2604</v>
      </c>
      <c r="L749" s="273"/>
      <c r="M749" s="238">
        <v>0.71</v>
      </c>
      <c r="N749" s="269" t="s">
        <v>2605</v>
      </c>
      <c r="O749" s="269" t="s">
        <v>82</v>
      </c>
      <c r="P749" s="269" t="s">
        <v>2534</v>
      </c>
      <c r="Q749" s="269"/>
      <c r="R749" s="294">
        <v>1010301501</v>
      </c>
      <c r="S749" s="238">
        <v>781</v>
      </c>
      <c r="T749" s="269" t="s">
        <v>266</v>
      </c>
      <c r="U749" s="269">
        <v>300</v>
      </c>
      <c r="V749" s="275">
        <v>300</v>
      </c>
      <c r="W749" s="269">
        <v>0</v>
      </c>
      <c r="X749" s="276">
        <v>32905</v>
      </c>
      <c r="Y749" s="293"/>
      <c r="Z749" s="277">
        <v>136355.51999999999</v>
      </c>
      <c r="AA749" s="277"/>
      <c r="AB749" s="278">
        <v>136355.51999999999</v>
      </c>
      <c r="AC749" s="278">
        <v>136355.51999999999</v>
      </c>
      <c r="AD749" s="278">
        <v>0</v>
      </c>
      <c r="AE749" s="278">
        <v>0</v>
      </c>
      <c r="AF749" s="278">
        <v>454.51839999999999</v>
      </c>
      <c r="AG749" s="278">
        <v>454.51839999999999</v>
      </c>
      <c r="AH749" s="278">
        <v>0</v>
      </c>
      <c r="AI749" s="279">
        <v>454.51839999999999</v>
      </c>
      <c r="AJ749" s="277"/>
      <c r="AK749" s="280" t="e">
        <v>#REF!</v>
      </c>
      <c r="AL749" s="280" t="e">
        <v>#REF!</v>
      </c>
      <c r="AM749" s="281">
        <v>0</v>
      </c>
      <c r="AN749" s="281">
        <v>0</v>
      </c>
      <c r="AO749" s="281">
        <v>0</v>
      </c>
      <c r="AP749" s="282">
        <v>0</v>
      </c>
      <c r="AQ749" s="282">
        <v>0</v>
      </c>
      <c r="AR749" s="282">
        <v>0</v>
      </c>
      <c r="AS749" s="282">
        <v>0</v>
      </c>
      <c r="AT749" s="282">
        <v>0</v>
      </c>
      <c r="AU749" s="282">
        <v>0</v>
      </c>
      <c r="AV749" s="282">
        <v>0</v>
      </c>
      <c r="AW749" s="282">
        <v>0</v>
      </c>
      <c r="AX749" s="282">
        <v>0</v>
      </c>
      <c r="AY749" s="282">
        <v>0</v>
      </c>
      <c r="AZ749" s="282">
        <v>0</v>
      </c>
      <c r="BA749" s="282">
        <v>0</v>
      </c>
      <c r="BB749" s="281">
        <v>0</v>
      </c>
      <c r="BC749" s="281">
        <v>0</v>
      </c>
      <c r="BD749" s="283"/>
      <c r="BE749" s="284">
        <v>0.02</v>
      </c>
      <c r="BF749" s="280">
        <v>0</v>
      </c>
      <c r="BG749" s="285"/>
      <c r="BH749" s="286"/>
      <c r="BI749" s="285"/>
      <c r="BJ749" s="280">
        <v>0</v>
      </c>
      <c r="BK749" s="280">
        <v>0</v>
      </c>
      <c r="BL749" s="283"/>
      <c r="BM749" s="287">
        <v>0</v>
      </c>
      <c r="BN749" s="280">
        <v>0</v>
      </c>
      <c r="BO749" s="280">
        <v>0</v>
      </c>
      <c r="BP749" s="280" t="e">
        <v>#REF!</v>
      </c>
      <c r="BQ749" s="288" t="e">
        <v>#REF!</v>
      </c>
      <c r="BR749" s="289"/>
      <c r="BS749" s="290" t="e">
        <v>#REF!</v>
      </c>
      <c r="BU749" s="291"/>
      <c r="BV749" s="291">
        <v>0</v>
      </c>
      <c r="BW749" s="292">
        <v>0</v>
      </c>
      <c r="BX749" s="238" t="s">
        <v>857</v>
      </c>
      <c r="BY749" s="435">
        <f t="shared" si="22"/>
        <v>1</v>
      </c>
      <c r="BZ749" s="435">
        <v>1</v>
      </c>
      <c r="CA749" s="436">
        <f t="shared" si="23"/>
        <v>0</v>
      </c>
    </row>
    <row r="750" spans="1:79" s="268" customFormat="1" ht="31.5">
      <c r="A750" s="269">
        <v>737</v>
      </c>
      <c r="B750" s="269" t="s">
        <v>862</v>
      </c>
      <c r="C750" s="269" t="s">
        <v>95</v>
      </c>
      <c r="D750" s="271" t="s">
        <v>863</v>
      </c>
      <c r="E750" s="272">
        <v>41058</v>
      </c>
      <c r="F750" s="238" t="s">
        <v>1931</v>
      </c>
      <c r="G750" s="296">
        <v>42730</v>
      </c>
      <c r="H750" s="272">
        <v>40909</v>
      </c>
      <c r="I750" s="272">
        <v>50405</v>
      </c>
      <c r="J750" s="269"/>
      <c r="K750" s="269" t="s">
        <v>2606</v>
      </c>
      <c r="L750" s="273"/>
      <c r="M750" s="238">
        <v>0.48499999999999999</v>
      </c>
      <c r="N750" s="269" t="s">
        <v>2113</v>
      </c>
      <c r="O750" s="269" t="s">
        <v>82</v>
      </c>
      <c r="P750" s="269" t="s">
        <v>2114</v>
      </c>
      <c r="Q750" s="269"/>
      <c r="R750" s="294">
        <v>1010301502</v>
      </c>
      <c r="S750" s="238">
        <v>782</v>
      </c>
      <c r="T750" s="269" t="s">
        <v>131</v>
      </c>
      <c r="U750" s="269">
        <v>361</v>
      </c>
      <c r="V750" s="275">
        <v>361</v>
      </c>
      <c r="W750" s="269">
        <v>0</v>
      </c>
      <c r="X750" s="276">
        <v>30682</v>
      </c>
      <c r="Y750" s="293"/>
      <c r="Z750" s="277">
        <v>538771.99</v>
      </c>
      <c r="AA750" s="277"/>
      <c r="AB750" s="278">
        <v>538771.99</v>
      </c>
      <c r="AC750" s="278">
        <v>421180.96601108031</v>
      </c>
      <c r="AD750" s="278">
        <v>117591.02398891968</v>
      </c>
      <c r="AE750" s="278">
        <v>99681.705761772871</v>
      </c>
      <c r="AF750" s="278">
        <v>1492.4431855955679</v>
      </c>
      <c r="AG750" s="278">
        <v>1492.4431855955679</v>
      </c>
      <c r="AH750" s="278">
        <v>0</v>
      </c>
      <c r="AI750" s="279">
        <v>1492.4431855955679</v>
      </c>
      <c r="AJ750" s="277"/>
      <c r="AK750" s="280" t="e">
        <v>#REF!</v>
      </c>
      <c r="AL750" s="280" t="e">
        <v>#REF!</v>
      </c>
      <c r="AM750" s="281">
        <v>17909.318227146814</v>
      </c>
      <c r="AN750" s="281">
        <v>17909.318227146814</v>
      </c>
      <c r="AO750" s="281">
        <v>117591.02398891968</v>
      </c>
      <c r="AP750" s="282">
        <v>116098.58080332412</v>
      </c>
      <c r="AQ750" s="282">
        <v>114606.13761772856</v>
      </c>
      <c r="AR750" s="282">
        <v>113113.69443213299</v>
      </c>
      <c r="AS750" s="282">
        <v>111621.25124653743</v>
      </c>
      <c r="AT750" s="282">
        <v>110128.80806094187</v>
      </c>
      <c r="AU750" s="282">
        <v>108636.36487534631</v>
      </c>
      <c r="AV750" s="282">
        <v>107143.92168975074</v>
      </c>
      <c r="AW750" s="282">
        <v>105651.47850415518</v>
      </c>
      <c r="AX750" s="282">
        <v>104159.03531855962</v>
      </c>
      <c r="AY750" s="282">
        <v>102666.59213296406</v>
      </c>
      <c r="AZ750" s="282">
        <v>101174.14894736849</v>
      </c>
      <c r="BA750" s="282">
        <v>99681.70576177293</v>
      </c>
      <c r="BB750" s="281">
        <v>108636.36487534632</v>
      </c>
      <c r="BC750" s="281">
        <v>108636.36487534628</v>
      </c>
      <c r="BD750" s="283"/>
      <c r="BE750" s="284">
        <v>0.02</v>
      </c>
      <c r="BF750" s="280">
        <v>0</v>
      </c>
      <c r="BG750" s="285"/>
      <c r="BH750" s="286"/>
      <c r="BI750" s="285"/>
      <c r="BJ750" s="280">
        <v>0</v>
      </c>
      <c r="BK750" s="280">
        <v>0</v>
      </c>
      <c r="BL750" s="283"/>
      <c r="BM750" s="287">
        <v>0</v>
      </c>
      <c r="BN750" s="280">
        <v>0</v>
      </c>
      <c r="BO750" s="280">
        <v>0</v>
      </c>
      <c r="BP750" s="280" t="e">
        <v>#REF!</v>
      </c>
      <c r="BQ750" s="288" t="e">
        <v>#REF!</v>
      </c>
      <c r="BR750" s="289"/>
      <c r="BS750" s="290" t="e">
        <v>#REF!</v>
      </c>
      <c r="BU750" s="291">
        <v>17909.28</v>
      </c>
      <c r="BV750" s="291">
        <v>-3.8227146815188462E-2</v>
      </c>
      <c r="BW750" s="292">
        <v>0</v>
      </c>
      <c r="BX750" s="238" t="s">
        <v>857</v>
      </c>
      <c r="BY750" s="435">
        <f t="shared" si="22"/>
        <v>0.78174250671620904</v>
      </c>
      <c r="BZ750" s="435">
        <v>0.81498350394612595</v>
      </c>
      <c r="CA750" s="436">
        <f t="shared" si="23"/>
        <v>3.3240997229916913E-2</v>
      </c>
    </row>
    <row r="751" spans="1:79" s="268" customFormat="1" ht="47.25">
      <c r="A751" s="269">
        <v>738</v>
      </c>
      <c r="B751" s="269" t="s">
        <v>862</v>
      </c>
      <c r="C751" s="269" t="s">
        <v>95</v>
      </c>
      <c r="D751" s="271" t="s">
        <v>863</v>
      </c>
      <c r="E751" s="272">
        <v>41058</v>
      </c>
      <c r="F751" s="238"/>
      <c r="G751" s="238"/>
      <c r="H751" s="272">
        <v>40909</v>
      </c>
      <c r="I751" s="272">
        <v>50405</v>
      </c>
      <c r="J751" s="269"/>
      <c r="K751" s="269" t="s">
        <v>2607</v>
      </c>
      <c r="L751" s="273"/>
      <c r="M751" s="238">
        <v>0.54400000000000004</v>
      </c>
      <c r="N751" s="269" t="s">
        <v>2211</v>
      </c>
      <c r="O751" s="269" t="s">
        <v>82</v>
      </c>
      <c r="P751" s="269" t="s">
        <v>2608</v>
      </c>
      <c r="Q751" s="269"/>
      <c r="R751" s="294">
        <v>1010301503</v>
      </c>
      <c r="S751" s="238">
        <v>783</v>
      </c>
      <c r="T751" s="269" t="s">
        <v>266</v>
      </c>
      <c r="U751" s="269">
        <v>300</v>
      </c>
      <c r="V751" s="275">
        <v>300</v>
      </c>
      <c r="W751" s="269">
        <v>0</v>
      </c>
      <c r="X751" s="276">
        <v>37561</v>
      </c>
      <c r="Y751" s="293"/>
      <c r="Z751" s="277">
        <v>326583.76</v>
      </c>
      <c r="AA751" s="277"/>
      <c r="AB751" s="278">
        <v>326583.76</v>
      </c>
      <c r="AC751" s="278">
        <v>221099.37839999999</v>
      </c>
      <c r="AD751" s="278">
        <v>105484.38160000002</v>
      </c>
      <c r="AE751" s="278">
        <v>92421.031200000027</v>
      </c>
      <c r="AF751" s="278">
        <v>1088.6125333333334</v>
      </c>
      <c r="AG751" s="278">
        <v>1088.6125333333334</v>
      </c>
      <c r="AH751" s="278">
        <v>0</v>
      </c>
      <c r="AI751" s="279">
        <v>1088.6125333333334</v>
      </c>
      <c r="AJ751" s="277"/>
      <c r="AK751" s="280" t="e">
        <v>#REF!</v>
      </c>
      <c r="AL751" s="280" t="e">
        <v>#REF!</v>
      </c>
      <c r="AM751" s="281">
        <v>13063.350400000001</v>
      </c>
      <c r="AN751" s="281">
        <v>13063.350400000001</v>
      </c>
      <c r="AO751" s="281">
        <v>105484.38160000002</v>
      </c>
      <c r="AP751" s="282">
        <v>104395.76906666669</v>
      </c>
      <c r="AQ751" s="282">
        <v>103307.15653333336</v>
      </c>
      <c r="AR751" s="282">
        <v>102218.54400000002</v>
      </c>
      <c r="AS751" s="282">
        <v>101129.93146666669</v>
      </c>
      <c r="AT751" s="282">
        <v>100041.31893333336</v>
      </c>
      <c r="AU751" s="282">
        <v>98952.706400000025</v>
      </c>
      <c r="AV751" s="282">
        <v>97864.093866666692</v>
      </c>
      <c r="AW751" s="282">
        <v>96775.481333333359</v>
      </c>
      <c r="AX751" s="282">
        <v>95686.868800000026</v>
      </c>
      <c r="AY751" s="282">
        <v>94598.256266666693</v>
      </c>
      <c r="AZ751" s="282">
        <v>93509.64373333336</v>
      </c>
      <c r="BA751" s="282">
        <v>92421.031200000027</v>
      </c>
      <c r="BB751" s="281">
        <v>98952.706400000025</v>
      </c>
      <c r="BC751" s="281">
        <v>98952.706400000025</v>
      </c>
      <c r="BD751" s="283"/>
      <c r="BE751" s="284">
        <v>0.02</v>
      </c>
      <c r="BF751" s="280">
        <v>0</v>
      </c>
      <c r="BG751" s="285"/>
      <c r="BH751" s="286"/>
      <c r="BI751" s="285"/>
      <c r="BJ751" s="280">
        <v>0</v>
      </c>
      <c r="BK751" s="280">
        <v>0</v>
      </c>
      <c r="BL751" s="283"/>
      <c r="BM751" s="287">
        <v>0</v>
      </c>
      <c r="BN751" s="280">
        <v>0</v>
      </c>
      <c r="BO751" s="280">
        <v>0</v>
      </c>
      <c r="BP751" s="280" t="e">
        <v>#REF!</v>
      </c>
      <c r="BQ751" s="288" t="e">
        <v>#REF!</v>
      </c>
      <c r="BR751" s="289"/>
      <c r="BS751" s="290" t="e">
        <v>#REF!</v>
      </c>
      <c r="BU751" s="291">
        <v>13063.32</v>
      </c>
      <c r="BV751" s="291">
        <v>-3.0400000001463923E-2</v>
      </c>
      <c r="BW751" s="292">
        <v>0</v>
      </c>
      <c r="BX751" s="238" t="s">
        <v>857</v>
      </c>
      <c r="BY751" s="435">
        <f t="shared" si="22"/>
        <v>0.67700665336206545</v>
      </c>
      <c r="BZ751" s="435">
        <v>0.71700665336206548</v>
      </c>
      <c r="CA751" s="436">
        <f t="shared" si="23"/>
        <v>4.0000000000000036E-2</v>
      </c>
    </row>
    <row r="752" spans="1:79" s="268" customFormat="1" ht="47.25">
      <c r="A752" s="269">
        <v>739</v>
      </c>
      <c r="B752" s="269" t="s">
        <v>862</v>
      </c>
      <c r="C752" s="269" t="s">
        <v>95</v>
      </c>
      <c r="D752" s="271" t="s">
        <v>863</v>
      </c>
      <c r="E752" s="272">
        <v>41058</v>
      </c>
      <c r="F752" s="238"/>
      <c r="G752" s="238"/>
      <c r="H752" s="272">
        <v>40909</v>
      </c>
      <c r="I752" s="272">
        <v>50405</v>
      </c>
      <c r="J752" s="269"/>
      <c r="K752" s="269" t="s">
        <v>2592</v>
      </c>
      <c r="L752" s="273"/>
      <c r="M752" s="238">
        <v>0.02</v>
      </c>
      <c r="N752" s="269" t="s">
        <v>2402</v>
      </c>
      <c r="O752" s="269" t="s">
        <v>82</v>
      </c>
      <c r="P752" s="269" t="s">
        <v>2403</v>
      </c>
      <c r="Q752" s="269"/>
      <c r="R752" s="294">
        <v>1010301504</v>
      </c>
      <c r="S752" s="238">
        <v>784</v>
      </c>
      <c r="T752" s="269" t="s">
        <v>87</v>
      </c>
      <c r="U752" s="269">
        <v>240</v>
      </c>
      <c r="V752" s="275">
        <v>240</v>
      </c>
      <c r="W752" s="269">
        <v>0</v>
      </c>
      <c r="X752" s="276">
        <v>32082</v>
      </c>
      <c r="Y752" s="293"/>
      <c r="Z752" s="277">
        <v>253863.97</v>
      </c>
      <c r="AA752" s="277"/>
      <c r="AB752" s="278">
        <v>253863.97</v>
      </c>
      <c r="AC752" s="278">
        <v>253863.97</v>
      </c>
      <c r="AD752" s="278">
        <v>0</v>
      </c>
      <c r="AE752" s="278">
        <v>0</v>
      </c>
      <c r="AF752" s="278">
        <v>1057.7665416666666</v>
      </c>
      <c r="AG752" s="278">
        <v>1057.7665416666666</v>
      </c>
      <c r="AH752" s="278">
        <v>0</v>
      </c>
      <c r="AI752" s="279">
        <v>1057.7665416666666</v>
      </c>
      <c r="AJ752" s="277"/>
      <c r="AK752" s="280" t="e">
        <v>#REF!</v>
      </c>
      <c r="AL752" s="280" t="e">
        <v>#REF!</v>
      </c>
      <c r="AM752" s="281">
        <v>0</v>
      </c>
      <c r="AN752" s="281">
        <v>0</v>
      </c>
      <c r="AO752" s="281">
        <v>0</v>
      </c>
      <c r="AP752" s="282">
        <v>0</v>
      </c>
      <c r="AQ752" s="282">
        <v>0</v>
      </c>
      <c r="AR752" s="282">
        <v>0</v>
      </c>
      <c r="AS752" s="282">
        <v>0</v>
      </c>
      <c r="AT752" s="282">
        <v>0</v>
      </c>
      <c r="AU752" s="282">
        <v>0</v>
      </c>
      <c r="AV752" s="282">
        <v>0</v>
      </c>
      <c r="AW752" s="282">
        <v>0</v>
      </c>
      <c r="AX752" s="282">
        <v>0</v>
      </c>
      <c r="AY752" s="282">
        <v>0</v>
      </c>
      <c r="AZ752" s="282">
        <v>0</v>
      </c>
      <c r="BA752" s="282">
        <v>0</v>
      </c>
      <c r="BB752" s="281">
        <v>0</v>
      </c>
      <c r="BC752" s="281">
        <v>0</v>
      </c>
      <c r="BD752" s="283"/>
      <c r="BE752" s="284">
        <v>0.02</v>
      </c>
      <c r="BF752" s="280">
        <v>0</v>
      </c>
      <c r="BG752" s="285"/>
      <c r="BH752" s="286"/>
      <c r="BI752" s="285"/>
      <c r="BJ752" s="280">
        <v>0</v>
      </c>
      <c r="BK752" s="280">
        <v>0</v>
      </c>
      <c r="BL752" s="283"/>
      <c r="BM752" s="287">
        <v>0</v>
      </c>
      <c r="BN752" s="280">
        <v>0</v>
      </c>
      <c r="BO752" s="280">
        <v>0</v>
      </c>
      <c r="BP752" s="280" t="e">
        <v>#REF!</v>
      </c>
      <c r="BQ752" s="288" t="e">
        <v>#REF!</v>
      </c>
      <c r="BR752" s="289"/>
      <c r="BS752" s="290" t="e">
        <v>#REF!</v>
      </c>
      <c r="BU752" s="291"/>
      <c r="BV752" s="291">
        <v>0</v>
      </c>
      <c r="BW752" s="292">
        <v>0</v>
      </c>
      <c r="BX752" s="238" t="s">
        <v>857</v>
      </c>
      <c r="BY752" s="435">
        <f t="shared" si="22"/>
        <v>1</v>
      </c>
      <c r="BZ752" s="435">
        <v>1</v>
      </c>
      <c r="CA752" s="436">
        <f t="shared" si="23"/>
        <v>0</v>
      </c>
    </row>
    <row r="753" spans="1:79" s="268" customFormat="1" ht="47.25">
      <c r="A753" s="269">
        <v>740</v>
      </c>
      <c r="B753" s="269" t="s">
        <v>862</v>
      </c>
      <c r="C753" s="269" t="s">
        <v>95</v>
      </c>
      <c r="D753" s="271" t="s">
        <v>863</v>
      </c>
      <c r="E753" s="272">
        <v>41058</v>
      </c>
      <c r="F753" s="238"/>
      <c r="G753" s="238"/>
      <c r="H753" s="272">
        <v>40909</v>
      </c>
      <c r="I753" s="272">
        <v>50405</v>
      </c>
      <c r="J753" s="269"/>
      <c r="K753" s="269" t="s">
        <v>2609</v>
      </c>
      <c r="L753" s="273"/>
      <c r="M753" s="238">
        <v>1.24</v>
      </c>
      <c r="N753" s="269" t="s">
        <v>2610</v>
      </c>
      <c r="O753" s="269" t="s">
        <v>82</v>
      </c>
      <c r="P753" s="269" t="s">
        <v>2611</v>
      </c>
      <c r="Q753" s="269"/>
      <c r="R753" s="294">
        <v>1010301505</v>
      </c>
      <c r="S753" s="238">
        <v>785</v>
      </c>
      <c r="T753" s="269" t="s">
        <v>266</v>
      </c>
      <c r="U753" s="269">
        <v>300</v>
      </c>
      <c r="V753" s="275">
        <v>300</v>
      </c>
      <c r="W753" s="269">
        <v>0</v>
      </c>
      <c r="X753" s="276">
        <v>34881</v>
      </c>
      <c r="Y753" s="293"/>
      <c r="Z753" s="277">
        <v>62785.32</v>
      </c>
      <c r="AA753" s="277"/>
      <c r="AB753" s="278">
        <v>62785.32</v>
      </c>
      <c r="AC753" s="278">
        <v>61368.251199999992</v>
      </c>
      <c r="AD753" s="278">
        <v>1417.0688000000082</v>
      </c>
      <c r="AE753" s="278">
        <v>0</v>
      </c>
      <c r="AF753" s="278">
        <v>209.28440000000001</v>
      </c>
      <c r="AG753" s="278">
        <v>209.28440000000001</v>
      </c>
      <c r="AH753" s="278">
        <v>0</v>
      </c>
      <c r="AI753" s="279">
        <v>209.28440000000001</v>
      </c>
      <c r="AJ753" s="277"/>
      <c r="AK753" s="280" t="e">
        <v>#REF!</v>
      </c>
      <c r="AL753" s="280" t="e">
        <v>#REF!</v>
      </c>
      <c r="AM753" s="281">
        <v>1417.0688000000082</v>
      </c>
      <c r="AN753" s="281">
        <v>1417.0688000000082</v>
      </c>
      <c r="AO753" s="281">
        <v>1417.0688000000082</v>
      </c>
      <c r="AP753" s="282">
        <v>1207.7844000000082</v>
      </c>
      <c r="AQ753" s="282">
        <v>998.50000000000819</v>
      </c>
      <c r="AR753" s="282">
        <v>789.21560000000818</v>
      </c>
      <c r="AS753" s="282">
        <v>579.93120000000818</v>
      </c>
      <c r="AT753" s="282">
        <v>370.64680000000817</v>
      </c>
      <c r="AU753" s="282">
        <v>161.36240000000817</v>
      </c>
      <c r="AV753" s="282">
        <v>0</v>
      </c>
      <c r="AW753" s="282">
        <v>0</v>
      </c>
      <c r="AX753" s="282">
        <v>0</v>
      </c>
      <c r="AY753" s="282">
        <v>0</v>
      </c>
      <c r="AZ753" s="282">
        <v>0</v>
      </c>
      <c r="BA753" s="282">
        <v>0</v>
      </c>
      <c r="BB753" s="281">
        <v>424.96224615385057</v>
      </c>
      <c r="BC753" s="281">
        <v>708.5344000000041</v>
      </c>
      <c r="BD753" s="283"/>
      <c r="BE753" s="284">
        <v>0.02</v>
      </c>
      <c r="BF753" s="280">
        <v>0</v>
      </c>
      <c r="BG753" s="285"/>
      <c r="BH753" s="286"/>
      <c r="BI753" s="285"/>
      <c r="BJ753" s="280">
        <v>0</v>
      </c>
      <c r="BK753" s="280">
        <v>0</v>
      </c>
      <c r="BL753" s="283"/>
      <c r="BM753" s="287">
        <v>0</v>
      </c>
      <c r="BN753" s="280">
        <v>0</v>
      </c>
      <c r="BO753" s="280">
        <v>0</v>
      </c>
      <c r="BP753" s="280" t="e">
        <v>#REF!</v>
      </c>
      <c r="BQ753" s="288" t="e">
        <v>#REF!</v>
      </c>
      <c r="BR753" s="289"/>
      <c r="BS753" s="290" t="e">
        <v>#REF!</v>
      </c>
      <c r="BU753" s="291">
        <v>1417.28</v>
      </c>
      <c r="BV753" s="291">
        <v>0.21119999999177708</v>
      </c>
      <c r="BW753" s="292">
        <v>0</v>
      </c>
      <c r="BX753" s="238" t="s">
        <v>857</v>
      </c>
      <c r="BY753" s="435">
        <f t="shared" si="22"/>
        <v>0.97742993425851765</v>
      </c>
      <c r="BZ753" s="435">
        <v>1</v>
      </c>
      <c r="CA753" s="436">
        <f t="shared" si="23"/>
        <v>2.2570065741482348E-2</v>
      </c>
    </row>
    <row r="754" spans="1:79" s="268" customFormat="1" ht="47.25">
      <c r="A754" s="269">
        <v>741</v>
      </c>
      <c r="B754" s="269" t="s">
        <v>862</v>
      </c>
      <c r="C754" s="269" t="s">
        <v>95</v>
      </c>
      <c r="D754" s="271" t="s">
        <v>863</v>
      </c>
      <c r="E754" s="272">
        <v>41058</v>
      </c>
      <c r="F754" s="238"/>
      <c r="G754" s="238"/>
      <c r="H754" s="272">
        <v>40909</v>
      </c>
      <c r="I754" s="272">
        <v>50405</v>
      </c>
      <c r="J754" s="269"/>
      <c r="K754" s="269" t="s">
        <v>2612</v>
      </c>
      <c r="L754" s="273"/>
      <c r="M754" s="238">
        <v>0.42599999999999999</v>
      </c>
      <c r="N754" s="269" t="s">
        <v>2613</v>
      </c>
      <c r="O754" s="269" t="s">
        <v>82</v>
      </c>
      <c r="P754" s="269" t="s">
        <v>1947</v>
      </c>
      <c r="Q754" s="269"/>
      <c r="R754" s="294">
        <v>1010301506</v>
      </c>
      <c r="S754" s="238">
        <v>786</v>
      </c>
      <c r="T754" s="269" t="s">
        <v>266</v>
      </c>
      <c r="U754" s="269">
        <v>300</v>
      </c>
      <c r="V754" s="275">
        <v>300</v>
      </c>
      <c r="W754" s="269">
        <v>0</v>
      </c>
      <c r="X754" s="276">
        <v>34486</v>
      </c>
      <c r="Y754" s="293"/>
      <c r="Z754" s="277">
        <v>5035</v>
      </c>
      <c r="AA754" s="277"/>
      <c r="AB754" s="278">
        <v>5035</v>
      </c>
      <c r="AC754" s="278">
        <v>5035</v>
      </c>
      <c r="AD754" s="278">
        <v>0</v>
      </c>
      <c r="AE754" s="278">
        <v>0</v>
      </c>
      <c r="AF754" s="278">
        <v>16.783333333333335</v>
      </c>
      <c r="AG754" s="278">
        <v>16.783333333333335</v>
      </c>
      <c r="AH754" s="278">
        <v>0</v>
      </c>
      <c r="AI754" s="279">
        <v>16.783333333333335</v>
      </c>
      <c r="AJ754" s="277"/>
      <c r="AK754" s="280" t="e">
        <v>#REF!</v>
      </c>
      <c r="AL754" s="280" t="e">
        <v>#REF!</v>
      </c>
      <c r="AM754" s="281">
        <v>0</v>
      </c>
      <c r="AN754" s="281">
        <v>0</v>
      </c>
      <c r="AO754" s="281">
        <v>0</v>
      </c>
      <c r="AP754" s="282">
        <v>0</v>
      </c>
      <c r="AQ754" s="282">
        <v>0</v>
      </c>
      <c r="AR754" s="282">
        <v>0</v>
      </c>
      <c r="AS754" s="282">
        <v>0</v>
      </c>
      <c r="AT754" s="282">
        <v>0</v>
      </c>
      <c r="AU754" s="282">
        <v>0</v>
      </c>
      <c r="AV754" s="282">
        <v>0</v>
      </c>
      <c r="AW754" s="282">
        <v>0</v>
      </c>
      <c r="AX754" s="282">
        <v>0</v>
      </c>
      <c r="AY754" s="282">
        <v>0</v>
      </c>
      <c r="AZ754" s="282">
        <v>0</v>
      </c>
      <c r="BA754" s="282">
        <v>0</v>
      </c>
      <c r="BB754" s="281">
        <v>0</v>
      </c>
      <c r="BC754" s="281">
        <v>0</v>
      </c>
      <c r="BD754" s="283"/>
      <c r="BE754" s="284">
        <v>0.02</v>
      </c>
      <c r="BF754" s="280">
        <v>0</v>
      </c>
      <c r="BG754" s="285"/>
      <c r="BH754" s="286"/>
      <c r="BI754" s="285"/>
      <c r="BJ754" s="280">
        <v>0</v>
      </c>
      <c r="BK754" s="280">
        <v>0</v>
      </c>
      <c r="BL754" s="283"/>
      <c r="BM754" s="287">
        <v>0</v>
      </c>
      <c r="BN754" s="280">
        <v>0</v>
      </c>
      <c r="BO754" s="280">
        <v>0</v>
      </c>
      <c r="BP754" s="280" t="e">
        <v>#REF!</v>
      </c>
      <c r="BQ754" s="288" t="e">
        <v>#REF!</v>
      </c>
      <c r="BR754" s="289"/>
      <c r="BS754" s="290" t="e">
        <v>#REF!</v>
      </c>
      <c r="BU754" s="291"/>
      <c r="BV754" s="291">
        <v>0</v>
      </c>
      <c r="BW754" s="292">
        <v>0</v>
      </c>
      <c r="BX754" s="238" t="s">
        <v>857</v>
      </c>
      <c r="BY754" s="435">
        <f t="shared" si="22"/>
        <v>1</v>
      </c>
      <c r="BZ754" s="435">
        <v>1</v>
      </c>
      <c r="CA754" s="436">
        <f t="shared" si="23"/>
        <v>0</v>
      </c>
    </row>
    <row r="755" spans="1:79" s="268" customFormat="1" ht="47.25">
      <c r="A755" s="269">
        <v>742</v>
      </c>
      <c r="B755" s="269" t="s">
        <v>862</v>
      </c>
      <c r="C755" s="269" t="s">
        <v>95</v>
      </c>
      <c r="D755" s="271" t="s">
        <v>863</v>
      </c>
      <c r="E755" s="272">
        <v>41058</v>
      </c>
      <c r="F755" s="238"/>
      <c r="G755" s="238"/>
      <c r="H755" s="272">
        <v>40909</v>
      </c>
      <c r="I755" s="272">
        <v>50405</v>
      </c>
      <c r="J755" s="269"/>
      <c r="K755" s="269" t="s">
        <v>2614</v>
      </c>
      <c r="L755" s="273"/>
      <c r="M755" s="238">
        <v>0.39739999999999998</v>
      </c>
      <c r="N755" s="269" t="s">
        <v>2615</v>
      </c>
      <c r="O755" s="269" t="s">
        <v>82</v>
      </c>
      <c r="P755" s="269" t="s">
        <v>2253</v>
      </c>
      <c r="Q755" s="269"/>
      <c r="R755" s="294">
        <v>1010301507</v>
      </c>
      <c r="S755" s="238">
        <v>787</v>
      </c>
      <c r="T755" s="269" t="s">
        <v>266</v>
      </c>
      <c r="U755" s="269">
        <v>300</v>
      </c>
      <c r="V755" s="275">
        <v>300</v>
      </c>
      <c r="W755" s="269">
        <v>0</v>
      </c>
      <c r="X755" s="276">
        <v>32874</v>
      </c>
      <c r="Y755" s="293"/>
      <c r="Z755" s="277">
        <v>258440.04</v>
      </c>
      <c r="AA755" s="277"/>
      <c r="AB755" s="278">
        <v>258440.04</v>
      </c>
      <c r="AC755" s="278">
        <v>258440.04</v>
      </c>
      <c r="AD755" s="278">
        <v>0</v>
      </c>
      <c r="AE755" s="278">
        <v>0</v>
      </c>
      <c r="AF755" s="278">
        <v>861.46680000000003</v>
      </c>
      <c r="AG755" s="278">
        <v>861.46680000000003</v>
      </c>
      <c r="AH755" s="278">
        <v>0</v>
      </c>
      <c r="AI755" s="279">
        <v>861.46680000000003</v>
      </c>
      <c r="AJ755" s="277"/>
      <c r="AK755" s="280" t="e">
        <v>#REF!</v>
      </c>
      <c r="AL755" s="280" t="e">
        <v>#REF!</v>
      </c>
      <c r="AM755" s="281">
        <v>0</v>
      </c>
      <c r="AN755" s="281">
        <v>0</v>
      </c>
      <c r="AO755" s="281">
        <v>0</v>
      </c>
      <c r="AP755" s="282">
        <v>0</v>
      </c>
      <c r="AQ755" s="282">
        <v>0</v>
      </c>
      <c r="AR755" s="282">
        <v>0</v>
      </c>
      <c r="AS755" s="282">
        <v>0</v>
      </c>
      <c r="AT755" s="282">
        <v>0</v>
      </c>
      <c r="AU755" s="282">
        <v>0</v>
      </c>
      <c r="AV755" s="282">
        <v>0</v>
      </c>
      <c r="AW755" s="282">
        <v>0</v>
      </c>
      <c r="AX755" s="282">
        <v>0</v>
      </c>
      <c r="AY755" s="282">
        <v>0</v>
      </c>
      <c r="AZ755" s="282">
        <v>0</v>
      </c>
      <c r="BA755" s="282">
        <v>0</v>
      </c>
      <c r="BB755" s="281">
        <v>0</v>
      </c>
      <c r="BC755" s="281">
        <v>0</v>
      </c>
      <c r="BD755" s="283"/>
      <c r="BE755" s="284">
        <v>0.02</v>
      </c>
      <c r="BF755" s="280">
        <v>0</v>
      </c>
      <c r="BG755" s="285"/>
      <c r="BH755" s="286"/>
      <c r="BI755" s="285"/>
      <c r="BJ755" s="280">
        <v>0</v>
      </c>
      <c r="BK755" s="280">
        <v>0</v>
      </c>
      <c r="BL755" s="283"/>
      <c r="BM755" s="287">
        <v>0</v>
      </c>
      <c r="BN755" s="280">
        <v>0</v>
      </c>
      <c r="BO755" s="280">
        <v>0</v>
      </c>
      <c r="BP755" s="280" t="e">
        <v>#REF!</v>
      </c>
      <c r="BQ755" s="288" t="e">
        <v>#REF!</v>
      </c>
      <c r="BR755" s="289"/>
      <c r="BS755" s="290" t="e">
        <v>#REF!</v>
      </c>
      <c r="BU755" s="291"/>
      <c r="BV755" s="291">
        <v>0</v>
      </c>
      <c r="BW755" s="292">
        <v>0</v>
      </c>
      <c r="BX755" s="238" t="s">
        <v>857</v>
      </c>
      <c r="BY755" s="435">
        <f t="shared" si="22"/>
        <v>1</v>
      </c>
      <c r="BZ755" s="435">
        <v>1</v>
      </c>
      <c r="CA755" s="436">
        <f t="shared" si="23"/>
        <v>0</v>
      </c>
    </row>
    <row r="756" spans="1:79" s="268" customFormat="1" ht="47.25">
      <c r="A756" s="269">
        <v>743</v>
      </c>
      <c r="B756" s="269" t="s">
        <v>862</v>
      </c>
      <c r="C756" s="269" t="s">
        <v>95</v>
      </c>
      <c r="D756" s="271" t="s">
        <v>863</v>
      </c>
      <c r="E756" s="272">
        <v>41058</v>
      </c>
      <c r="F756" s="238"/>
      <c r="G756" s="238"/>
      <c r="H756" s="272">
        <v>40909</v>
      </c>
      <c r="I756" s="272">
        <v>50405</v>
      </c>
      <c r="J756" s="269"/>
      <c r="K756" s="269" t="s">
        <v>2616</v>
      </c>
      <c r="L756" s="273"/>
      <c r="M756" s="238">
        <v>0.69</v>
      </c>
      <c r="N756" s="269" t="s">
        <v>1985</v>
      </c>
      <c r="O756" s="269" t="s">
        <v>82</v>
      </c>
      <c r="P756" s="269" t="s">
        <v>1745</v>
      </c>
      <c r="Q756" s="269"/>
      <c r="R756" s="294">
        <v>1010301508</v>
      </c>
      <c r="S756" s="238">
        <v>788</v>
      </c>
      <c r="T756" s="269" t="s">
        <v>131</v>
      </c>
      <c r="U756" s="269">
        <v>361</v>
      </c>
      <c r="V756" s="275">
        <v>361</v>
      </c>
      <c r="W756" s="269">
        <v>0</v>
      </c>
      <c r="X756" s="276">
        <v>31260</v>
      </c>
      <c r="Y756" s="293"/>
      <c r="Z756" s="277">
        <v>218861.64</v>
      </c>
      <c r="AA756" s="277"/>
      <c r="AB756" s="278">
        <v>218861.64</v>
      </c>
      <c r="AC756" s="278">
        <v>159595.39053019389</v>
      </c>
      <c r="AD756" s="278">
        <v>59266.24946980612</v>
      </c>
      <c r="AE756" s="278">
        <v>51991.070300831052</v>
      </c>
      <c r="AF756" s="278">
        <v>606.26493074792245</v>
      </c>
      <c r="AG756" s="278">
        <v>606.26493074792245</v>
      </c>
      <c r="AH756" s="278">
        <v>0</v>
      </c>
      <c r="AI756" s="279">
        <v>606.26493074792245</v>
      </c>
      <c r="AJ756" s="277"/>
      <c r="AK756" s="280" t="e">
        <v>#REF!</v>
      </c>
      <c r="AL756" s="280" t="e">
        <v>#REF!</v>
      </c>
      <c r="AM756" s="281">
        <v>7275.1791689750698</v>
      </c>
      <c r="AN756" s="281">
        <v>7275.1791689750698</v>
      </c>
      <c r="AO756" s="281">
        <v>59266.24946980612</v>
      </c>
      <c r="AP756" s="282">
        <v>58659.984539058198</v>
      </c>
      <c r="AQ756" s="282">
        <v>58053.719608310275</v>
      </c>
      <c r="AR756" s="282">
        <v>57447.454677562353</v>
      </c>
      <c r="AS756" s="282">
        <v>56841.189746814431</v>
      </c>
      <c r="AT756" s="282">
        <v>56234.924816066508</v>
      </c>
      <c r="AU756" s="282">
        <v>55628.659885318586</v>
      </c>
      <c r="AV756" s="282">
        <v>55022.394954570664</v>
      </c>
      <c r="AW756" s="282">
        <v>54416.130023822741</v>
      </c>
      <c r="AX756" s="282">
        <v>53809.865093074819</v>
      </c>
      <c r="AY756" s="282">
        <v>53203.600162326897</v>
      </c>
      <c r="AZ756" s="282">
        <v>52597.335231578974</v>
      </c>
      <c r="BA756" s="282">
        <v>51991.070300831052</v>
      </c>
      <c r="BB756" s="281">
        <v>55628.659885318593</v>
      </c>
      <c r="BC756" s="281">
        <v>55628.659885318586</v>
      </c>
      <c r="BD756" s="283"/>
      <c r="BE756" s="284">
        <v>0.02</v>
      </c>
      <c r="BF756" s="280">
        <v>0</v>
      </c>
      <c r="BG756" s="285"/>
      <c r="BH756" s="286"/>
      <c r="BI756" s="285"/>
      <c r="BJ756" s="280">
        <v>0</v>
      </c>
      <c r="BK756" s="280">
        <v>0</v>
      </c>
      <c r="BL756" s="283"/>
      <c r="BM756" s="287">
        <v>0</v>
      </c>
      <c r="BN756" s="280">
        <v>0</v>
      </c>
      <c r="BO756" s="280">
        <v>0</v>
      </c>
      <c r="BP756" s="280" t="e">
        <v>#REF!</v>
      </c>
      <c r="BQ756" s="288" t="e">
        <v>#REF!</v>
      </c>
      <c r="BR756" s="289"/>
      <c r="BS756" s="290" t="e">
        <v>#REF!</v>
      </c>
      <c r="BU756" s="291">
        <v>7275.12</v>
      </c>
      <c r="BV756" s="291">
        <v>-5.9168975069951557E-2</v>
      </c>
      <c r="BW756" s="292">
        <v>0</v>
      </c>
      <c r="BX756" s="238" t="s">
        <v>857</v>
      </c>
      <c r="BY756" s="435">
        <f t="shared" si="22"/>
        <v>0.72920677433557513</v>
      </c>
      <c r="BZ756" s="435">
        <v>0.76244777156549204</v>
      </c>
      <c r="CA756" s="436">
        <f t="shared" si="23"/>
        <v>3.3240997229916913E-2</v>
      </c>
    </row>
    <row r="757" spans="1:79" s="268" customFormat="1" ht="31.5">
      <c r="A757" s="269">
        <v>744</v>
      </c>
      <c r="B757" s="269" t="s">
        <v>862</v>
      </c>
      <c r="C757" s="269" t="s">
        <v>95</v>
      </c>
      <c r="D757" s="271" t="s">
        <v>863</v>
      </c>
      <c r="E757" s="272">
        <v>41058</v>
      </c>
      <c r="F757" s="238"/>
      <c r="G757" s="238"/>
      <c r="H757" s="272">
        <v>40909</v>
      </c>
      <c r="I757" s="272">
        <v>50405</v>
      </c>
      <c r="J757" s="269"/>
      <c r="K757" s="269" t="s">
        <v>2617</v>
      </c>
      <c r="L757" s="273"/>
      <c r="M757" s="238">
        <v>0.13</v>
      </c>
      <c r="N757" s="269" t="s">
        <v>2414</v>
      </c>
      <c r="O757" s="269" t="s">
        <v>82</v>
      </c>
      <c r="P757" s="269" t="s">
        <v>2415</v>
      </c>
      <c r="Q757" s="269"/>
      <c r="R757" s="294">
        <v>1010301509</v>
      </c>
      <c r="S757" s="238">
        <v>789</v>
      </c>
      <c r="T757" s="269" t="s">
        <v>131</v>
      </c>
      <c r="U757" s="269">
        <v>361</v>
      </c>
      <c r="V757" s="275">
        <v>361</v>
      </c>
      <c r="W757" s="269">
        <v>0</v>
      </c>
      <c r="X757" s="276">
        <v>32143</v>
      </c>
      <c r="Y757" s="293"/>
      <c r="Z757" s="277">
        <v>45315.040000000001</v>
      </c>
      <c r="AA757" s="277"/>
      <c r="AB757" s="278">
        <v>45315.040000000001</v>
      </c>
      <c r="AC757" s="278">
        <v>30856.509918005544</v>
      </c>
      <c r="AD757" s="278">
        <v>14458.530081994457</v>
      </c>
      <c r="AE757" s="278">
        <v>12952.212962880883</v>
      </c>
      <c r="AF757" s="278">
        <v>125.52642659279779</v>
      </c>
      <c r="AG757" s="278">
        <v>125.52642659279779</v>
      </c>
      <c r="AH757" s="278">
        <v>0</v>
      </c>
      <c r="AI757" s="279">
        <v>125.52642659279779</v>
      </c>
      <c r="AJ757" s="277"/>
      <c r="AK757" s="280" t="e">
        <v>#REF!</v>
      </c>
      <c r="AL757" s="280" t="e">
        <v>#REF!</v>
      </c>
      <c r="AM757" s="281">
        <v>1506.3171191135734</v>
      </c>
      <c r="AN757" s="281">
        <v>1506.3171191135734</v>
      </c>
      <c r="AO757" s="281">
        <v>14458.530081994457</v>
      </c>
      <c r="AP757" s="282">
        <v>14333.003655401659</v>
      </c>
      <c r="AQ757" s="282">
        <v>14207.477228808861</v>
      </c>
      <c r="AR757" s="282">
        <v>14081.950802216063</v>
      </c>
      <c r="AS757" s="282">
        <v>13956.424375623264</v>
      </c>
      <c r="AT757" s="282">
        <v>13830.897949030466</v>
      </c>
      <c r="AU757" s="282">
        <v>13705.371522437668</v>
      </c>
      <c r="AV757" s="282">
        <v>13579.84509584487</v>
      </c>
      <c r="AW757" s="282">
        <v>13454.318669252072</v>
      </c>
      <c r="AX757" s="282">
        <v>13328.792242659274</v>
      </c>
      <c r="AY757" s="282">
        <v>13203.265816066476</v>
      </c>
      <c r="AZ757" s="282">
        <v>13077.739389473678</v>
      </c>
      <c r="BA757" s="282">
        <v>12952.21296288088</v>
      </c>
      <c r="BB757" s="281">
        <v>13705.371522437666</v>
      </c>
      <c r="BC757" s="281">
        <v>13705.37152243767</v>
      </c>
      <c r="BD757" s="283"/>
      <c r="BE757" s="284">
        <v>0.02</v>
      </c>
      <c r="BF757" s="280">
        <v>0</v>
      </c>
      <c r="BG757" s="285"/>
      <c r="BH757" s="286"/>
      <c r="BI757" s="285"/>
      <c r="BJ757" s="280">
        <v>0</v>
      </c>
      <c r="BK757" s="280">
        <v>0</v>
      </c>
      <c r="BL757" s="283"/>
      <c r="BM757" s="287">
        <v>0</v>
      </c>
      <c r="BN757" s="280">
        <v>0</v>
      </c>
      <c r="BO757" s="280">
        <v>0</v>
      </c>
      <c r="BP757" s="280" t="e">
        <v>#REF!</v>
      </c>
      <c r="BQ757" s="288" t="e">
        <v>#REF!</v>
      </c>
      <c r="BR757" s="289"/>
      <c r="BS757" s="290" t="e">
        <v>#REF!</v>
      </c>
      <c r="BU757" s="291">
        <v>1506.36</v>
      </c>
      <c r="BV757" s="291">
        <v>4.2880886426473808E-2</v>
      </c>
      <c r="BW757" s="292">
        <v>0</v>
      </c>
      <c r="BX757" s="238" t="s">
        <v>857</v>
      </c>
      <c r="BY757" s="435">
        <f t="shared" si="22"/>
        <v>0.68093308354148074</v>
      </c>
      <c r="BZ757" s="435">
        <v>0.71417408077139766</v>
      </c>
      <c r="CA757" s="436">
        <f t="shared" si="23"/>
        <v>3.3240997229916913E-2</v>
      </c>
    </row>
    <row r="758" spans="1:79" s="268" customFormat="1" ht="47.25">
      <c r="A758" s="269">
        <v>745</v>
      </c>
      <c r="B758" s="269" t="s">
        <v>862</v>
      </c>
      <c r="C758" s="269" t="s">
        <v>95</v>
      </c>
      <c r="D758" s="271" t="s">
        <v>863</v>
      </c>
      <c r="E758" s="272">
        <v>41058</v>
      </c>
      <c r="F758" s="238"/>
      <c r="G758" s="238"/>
      <c r="H758" s="272">
        <v>40909</v>
      </c>
      <c r="I758" s="272">
        <v>50405</v>
      </c>
      <c r="J758" s="269"/>
      <c r="K758" s="269" t="s">
        <v>2618</v>
      </c>
      <c r="L758" s="273"/>
      <c r="M758" s="238">
        <v>0.128</v>
      </c>
      <c r="N758" s="269" t="s">
        <v>1919</v>
      </c>
      <c r="O758" s="269" t="s">
        <v>82</v>
      </c>
      <c r="P758" s="269" t="s">
        <v>2619</v>
      </c>
      <c r="Q758" s="269"/>
      <c r="R758" s="294">
        <v>1010301510</v>
      </c>
      <c r="S758" s="238">
        <v>790</v>
      </c>
      <c r="T758" s="269" t="s">
        <v>266</v>
      </c>
      <c r="U758" s="269">
        <v>300</v>
      </c>
      <c r="V758" s="275">
        <v>300</v>
      </c>
      <c r="W758" s="269">
        <v>0</v>
      </c>
      <c r="X758" s="276">
        <v>35855</v>
      </c>
      <c r="Y758" s="293"/>
      <c r="Z758" s="277">
        <v>16857.29</v>
      </c>
      <c r="AA758" s="277"/>
      <c r="AB758" s="278">
        <v>16857.29</v>
      </c>
      <c r="AC758" s="278">
        <v>16857.29</v>
      </c>
      <c r="AD758" s="278">
        <v>0</v>
      </c>
      <c r="AE758" s="278">
        <v>0</v>
      </c>
      <c r="AF758" s="278">
        <v>56.190966666666668</v>
      </c>
      <c r="AG758" s="278">
        <v>56.190966666666668</v>
      </c>
      <c r="AH758" s="278">
        <v>0</v>
      </c>
      <c r="AI758" s="279">
        <v>56.190966666666668</v>
      </c>
      <c r="AJ758" s="277"/>
      <c r="AK758" s="280" t="e">
        <v>#REF!</v>
      </c>
      <c r="AL758" s="280" t="e">
        <v>#REF!</v>
      </c>
      <c r="AM758" s="281">
        <v>0</v>
      </c>
      <c r="AN758" s="281">
        <v>0</v>
      </c>
      <c r="AO758" s="281">
        <v>0</v>
      </c>
      <c r="AP758" s="282">
        <v>0</v>
      </c>
      <c r="AQ758" s="282">
        <v>0</v>
      </c>
      <c r="AR758" s="282">
        <v>0</v>
      </c>
      <c r="AS758" s="282">
        <v>0</v>
      </c>
      <c r="AT758" s="282">
        <v>0</v>
      </c>
      <c r="AU758" s="282">
        <v>0</v>
      </c>
      <c r="AV758" s="282">
        <v>0</v>
      </c>
      <c r="AW758" s="282">
        <v>0</v>
      </c>
      <c r="AX758" s="282">
        <v>0</v>
      </c>
      <c r="AY758" s="282">
        <v>0</v>
      </c>
      <c r="AZ758" s="282">
        <v>0</v>
      </c>
      <c r="BA758" s="282">
        <v>0</v>
      </c>
      <c r="BB758" s="281">
        <v>0</v>
      </c>
      <c r="BC758" s="281">
        <v>0</v>
      </c>
      <c r="BD758" s="283"/>
      <c r="BE758" s="284">
        <v>0.02</v>
      </c>
      <c r="BF758" s="280">
        <v>0</v>
      </c>
      <c r="BG758" s="285"/>
      <c r="BH758" s="286"/>
      <c r="BI758" s="285"/>
      <c r="BJ758" s="280">
        <v>0</v>
      </c>
      <c r="BK758" s="280">
        <v>0</v>
      </c>
      <c r="BL758" s="283"/>
      <c r="BM758" s="287">
        <v>0</v>
      </c>
      <c r="BN758" s="280">
        <v>0</v>
      </c>
      <c r="BO758" s="280">
        <v>0</v>
      </c>
      <c r="BP758" s="280" t="e">
        <v>#REF!</v>
      </c>
      <c r="BQ758" s="288" t="e">
        <v>#REF!</v>
      </c>
      <c r="BR758" s="289"/>
      <c r="BS758" s="290" t="e">
        <v>#REF!</v>
      </c>
      <c r="BU758" s="291"/>
      <c r="BV758" s="291">
        <v>0</v>
      </c>
      <c r="BW758" s="292">
        <v>0</v>
      </c>
      <c r="BX758" s="238" t="s">
        <v>857</v>
      </c>
      <c r="BY758" s="435">
        <f t="shared" si="22"/>
        <v>1</v>
      </c>
      <c r="BZ758" s="435">
        <v>1</v>
      </c>
      <c r="CA758" s="436">
        <f t="shared" si="23"/>
        <v>0</v>
      </c>
    </row>
    <row r="759" spans="1:79" s="268" customFormat="1" ht="47.25">
      <c r="A759" s="269">
        <v>746</v>
      </c>
      <c r="B759" s="269" t="s">
        <v>862</v>
      </c>
      <c r="C759" s="269" t="s">
        <v>95</v>
      </c>
      <c r="D759" s="271" t="s">
        <v>863</v>
      </c>
      <c r="E759" s="272">
        <v>41058</v>
      </c>
      <c r="F759" s="238"/>
      <c r="G759" s="238"/>
      <c r="H759" s="272">
        <v>40909</v>
      </c>
      <c r="I759" s="272">
        <v>50405</v>
      </c>
      <c r="J759" s="269"/>
      <c r="K759" s="269" t="s">
        <v>2620</v>
      </c>
      <c r="L759" s="273"/>
      <c r="M759" s="238">
        <v>1.6220000000000001</v>
      </c>
      <c r="N759" s="269" t="s">
        <v>2621</v>
      </c>
      <c r="O759" s="269" t="s">
        <v>82</v>
      </c>
      <c r="P759" s="269" t="s">
        <v>2503</v>
      </c>
      <c r="Q759" s="269"/>
      <c r="R759" s="294">
        <v>1010301511</v>
      </c>
      <c r="S759" s="238">
        <v>791</v>
      </c>
      <c r="T759" s="269" t="s">
        <v>87</v>
      </c>
      <c r="U759" s="269">
        <v>240</v>
      </c>
      <c r="V759" s="275">
        <v>240</v>
      </c>
      <c r="W759" s="269">
        <v>0</v>
      </c>
      <c r="X759" s="276">
        <v>32387</v>
      </c>
      <c r="Y759" s="293"/>
      <c r="Z759" s="277">
        <v>741734.31</v>
      </c>
      <c r="AA759" s="277"/>
      <c r="AB759" s="278">
        <v>741734.31</v>
      </c>
      <c r="AC759" s="278">
        <v>741734.31</v>
      </c>
      <c r="AD759" s="278">
        <v>0</v>
      </c>
      <c r="AE759" s="278">
        <v>0</v>
      </c>
      <c r="AF759" s="278">
        <v>3090.5596250000003</v>
      </c>
      <c r="AG759" s="278">
        <v>3090.5596250000003</v>
      </c>
      <c r="AH759" s="278">
        <v>0</v>
      </c>
      <c r="AI759" s="279">
        <v>3090.5596250000003</v>
      </c>
      <c r="AJ759" s="277"/>
      <c r="AK759" s="280" t="e">
        <v>#REF!</v>
      </c>
      <c r="AL759" s="280" t="e">
        <v>#REF!</v>
      </c>
      <c r="AM759" s="281">
        <v>0</v>
      </c>
      <c r="AN759" s="281">
        <v>0</v>
      </c>
      <c r="AO759" s="281">
        <v>0</v>
      </c>
      <c r="AP759" s="282">
        <v>0</v>
      </c>
      <c r="AQ759" s="282">
        <v>0</v>
      </c>
      <c r="AR759" s="282">
        <v>0</v>
      </c>
      <c r="AS759" s="282">
        <v>0</v>
      </c>
      <c r="AT759" s="282">
        <v>0</v>
      </c>
      <c r="AU759" s="282">
        <v>0</v>
      </c>
      <c r="AV759" s="282">
        <v>0</v>
      </c>
      <c r="AW759" s="282">
        <v>0</v>
      </c>
      <c r="AX759" s="282">
        <v>0</v>
      </c>
      <c r="AY759" s="282">
        <v>0</v>
      </c>
      <c r="AZ759" s="282">
        <v>0</v>
      </c>
      <c r="BA759" s="282">
        <v>0</v>
      </c>
      <c r="BB759" s="281">
        <v>0</v>
      </c>
      <c r="BC759" s="281">
        <v>0</v>
      </c>
      <c r="BD759" s="283"/>
      <c r="BE759" s="284">
        <v>0.02</v>
      </c>
      <c r="BF759" s="280">
        <v>0</v>
      </c>
      <c r="BG759" s="285"/>
      <c r="BH759" s="286"/>
      <c r="BI759" s="285"/>
      <c r="BJ759" s="280">
        <v>0</v>
      </c>
      <c r="BK759" s="280">
        <v>0</v>
      </c>
      <c r="BL759" s="283"/>
      <c r="BM759" s="287">
        <v>0</v>
      </c>
      <c r="BN759" s="280">
        <v>0</v>
      </c>
      <c r="BO759" s="280">
        <v>0</v>
      </c>
      <c r="BP759" s="280" t="e">
        <v>#REF!</v>
      </c>
      <c r="BQ759" s="288" t="e">
        <v>#REF!</v>
      </c>
      <c r="BR759" s="289"/>
      <c r="BS759" s="290" t="e">
        <v>#REF!</v>
      </c>
      <c r="BU759" s="291"/>
      <c r="BV759" s="291">
        <v>0</v>
      </c>
      <c r="BW759" s="292">
        <v>0</v>
      </c>
      <c r="BX759" s="238" t="s">
        <v>857</v>
      </c>
      <c r="BY759" s="435">
        <f t="shared" si="22"/>
        <v>1</v>
      </c>
      <c r="BZ759" s="435">
        <v>1</v>
      </c>
      <c r="CA759" s="436">
        <f t="shared" si="23"/>
        <v>0</v>
      </c>
    </row>
    <row r="760" spans="1:79" s="268" customFormat="1" ht="47.25">
      <c r="A760" s="269">
        <v>747</v>
      </c>
      <c r="B760" s="269" t="s">
        <v>862</v>
      </c>
      <c r="C760" s="269" t="s">
        <v>95</v>
      </c>
      <c r="D760" s="271" t="s">
        <v>863</v>
      </c>
      <c r="E760" s="272">
        <v>41058</v>
      </c>
      <c r="F760" s="238"/>
      <c r="G760" s="238"/>
      <c r="H760" s="272">
        <v>40909</v>
      </c>
      <c r="I760" s="272">
        <v>50405</v>
      </c>
      <c r="J760" s="269"/>
      <c r="K760" s="269" t="s">
        <v>2622</v>
      </c>
      <c r="L760" s="273"/>
      <c r="M760" s="238">
        <v>0.35699999999999998</v>
      </c>
      <c r="N760" s="269" t="s">
        <v>2623</v>
      </c>
      <c r="O760" s="269" t="s">
        <v>82</v>
      </c>
      <c r="P760" s="269" t="s">
        <v>1829</v>
      </c>
      <c r="Q760" s="269"/>
      <c r="R760" s="294">
        <v>1010301512</v>
      </c>
      <c r="S760" s="238">
        <v>792</v>
      </c>
      <c r="T760" s="269" t="s">
        <v>131</v>
      </c>
      <c r="U760" s="269">
        <v>361</v>
      </c>
      <c r="V760" s="275">
        <v>361</v>
      </c>
      <c r="W760" s="269">
        <v>0</v>
      </c>
      <c r="X760" s="276">
        <v>18994</v>
      </c>
      <c r="Y760" s="293"/>
      <c r="Z760" s="277">
        <v>25224</v>
      </c>
      <c r="AA760" s="277"/>
      <c r="AB760" s="278">
        <v>25224</v>
      </c>
      <c r="AC760" s="278">
        <v>16974.789556786702</v>
      </c>
      <c r="AD760" s="278">
        <v>8249.2104432132983</v>
      </c>
      <c r="AE760" s="278">
        <v>7410.7395290858749</v>
      </c>
      <c r="AF760" s="278">
        <v>69.872576177285325</v>
      </c>
      <c r="AG760" s="278">
        <v>69.872576177285325</v>
      </c>
      <c r="AH760" s="278">
        <v>0</v>
      </c>
      <c r="AI760" s="279">
        <v>69.872576177285325</v>
      </c>
      <c r="AJ760" s="277"/>
      <c r="AK760" s="280" t="e">
        <v>#REF!</v>
      </c>
      <c r="AL760" s="280" t="e">
        <v>#REF!</v>
      </c>
      <c r="AM760" s="281">
        <v>838.47091412742384</v>
      </c>
      <c r="AN760" s="281">
        <v>838.47091412742384</v>
      </c>
      <c r="AO760" s="281">
        <v>8249.2104432132983</v>
      </c>
      <c r="AP760" s="282">
        <v>8179.3378670360125</v>
      </c>
      <c r="AQ760" s="282">
        <v>8109.4652908587268</v>
      </c>
      <c r="AR760" s="282">
        <v>8039.5927146814411</v>
      </c>
      <c r="AS760" s="282">
        <v>7969.7201385041553</v>
      </c>
      <c r="AT760" s="282">
        <v>7899.8475623268696</v>
      </c>
      <c r="AU760" s="282">
        <v>7829.9749861495839</v>
      </c>
      <c r="AV760" s="282">
        <v>7760.1024099722981</v>
      </c>
      <c r="AW760" s="282">
        <v>7690.2298337950124</v>
      </c>
      <c r="AX760" s="282">
        <v>7620.3572576177266</v>
      </c>
      <c r="AY760" s="282">
        <v>7550.4846814404409</v>
      </c>
      <c r="AZ760" s="282">
        <v>7480.6121052631552</v>
      </c>
      <c r="BA760" s="282">
        <v>7410.7395290858694</v>
      </c>
      <c r="BB760" s="281">
        <v>7829.974986149582</v>
      </c>
      <c r="BC760" s="281">
        <v>7829.9749861495866</v>
      </c>
      <c r="BD760" s="283"/>
      <c r="BE760" s="284">
        <v>0.02</v>
      </c>
      <c r="BF760" s="280">
        <v>0</v>
      </c>
      <c r="BG760" s="285"/>
      <c r="BH760" s="286"/>
      <c r="BI760" s="285"/>
      <c r="BJ760" s="280">
        <v>0</v>
      </c>
      <c r="BK760" s="280">
        <v>0</v>
      </c>
      <c r="BL760" s="283"/>
      <c r="BM760" s="287">
        <v>0</v>
      </c>
      <c r="BN760" s="280">
        <v>0</v>
      </c>
      <c r="BO760" s="280">
        <v>0</v>
      </c>
      <c r="BP760" s="280" t="e">
        <v>#REF!</v>
      </c>
      <c r="BQ760" s="288" t="e">
        <v>#REF!</v>
      </c>
      <c r="BR760" s="289"/>
      <c r="BS760" s="290" t="e">
        <v>#REF!</v>
      </c>
      <c r="BU760" s="291">
        <v>838.44</v>
      </c>
      <c r="BV760" s="291">
        <v>-3.0914127423784521E-2</v>
      </c>
      <c r="BW760" s="292">
        <v>0</v>
      </c>
      <c r="BX760" s="238" t="s">
        <v>857</v>
      </c>
      <c r="BY760" s="435">
        <f t="shared" si="22"/>
        <v>0.67296184414790283</v>
      </c>
      <c r="BZ760" s="435">
        <v>0.70620284137781986</v>
      </c>
      <c r="CA760" s="436">
        <f t="shared" si="23"/>
        <v>3.3240997229917024E-2</v>
      </c>
    </row>
    <row r="761" spans="1:79" s="268" customFormat="1" ht="31.5">
      <c r="A761" s="269">
        <v>748</v>
      </c>
      <c r="B761" s="269" t="s">
        <v>862</v>
      </c>
      <c r="C761" s="269" t="s">
        <v>95</v>
      </c>
      <c r="D761" s="271" t="s">
        <v>863</v>
      </c>
      <c r="E761" s="272">
        <v>41058</v>
      </c>
      <c r="F761" s="238">
        <v>5</v>
      </c>
      <c r="G761" s="296">
        <v>41188</v>
      </c>
      <c r="H761" s="272">
        <v>40909</v>
      </c>
      <c r="I761" s="272">
        <v>50405</v>
      </c>
      <c r="J761" s="269"/>
      <c r="K761" s="269" t="s">
        <v>2624</v>
      </c>
      <c r="L761" s="273"/>
      <c r="M761" s="238">
        <v>9.1329999999999991</v>
      </c>
      <c r="N761" s="269" t="s">
        <v>2224</v>
      </c>
      <c r="O761" s="269" t="s">
        <v>82</v>
      </c>
      <c r="P761" s="269" t="s">
        <v>2225</v>
      </c>
      <c r="Q761" s="269"/>
      <c r="R761" s="294">
        <v>1010301513</v>
      </c>
      <c r="S761" s="238">
        <v>793</v>
      </c>
      <c r="T761" s="269" t="s">
        <v>131</v>
      </c>
      <c r="U761" s="269">
        <v>361</v>
      </c>
      <c r="V761" s="275">
        <v>361</v>
      </c>
      <c r="W761" s="269">
        <v>0</v>
      </c>
      <c r="X761" s="276">
        <v>32112</v>
      </c>
      <c r="Y761" s="293"/>
      <c r="Z761" s="277">
        <v>211090.7</v>
      </c>
      <c r="AA761" s="277"/>
      <c r="AB761" s="278">
        <v>211090.7</v>
      </c>
      <c r="AC761" s="278">
        <v>211090.7</v>
      </c>
      <c r="AD761" s="278">
        <v>0</v>
      </c>
      <c r="AE761" s="278">
        <v>0</v>
      </c>
      <c r="AF761" s="278">
        <v>584.73878116343496</v>
      </c>
      <c r="AG761" s="278">
        <v>584.73878116343496</v>
      </c>
      <c r="AH761" s="278">
        <v>0</v>
      </c>
      <c r="AI761" s="279">
        <v>584.73878116343496</v>
      </c>
      <c r="AJ761" s="277"/>
      <c r="AK761" s="280" t="e">
        <v>#REF!</v>
      </c>
      <c r="AL761" s="280" t="e">
        <v>#REF!</v>
      </c>
      <c r="AM761" s="281">
        <v>0</v>
      </c>
      <c r="AN761" s="281">
        <v>0</v>
      </c>
      <c r="AO761" s="281">
        <v>0</v>
      </c>
      <c r="AP761" s="282">
        <v>0</v>
      </c>
      <c r="AQ761" s="282">
        <v>0</v>
      </c>
      <c r="AR761" s="282">
        <v>0</v>
      </c>
      <c r="AS761" s="282">
        <v>0</v>
      </c>
      <c r="AT761" s="282">
        <v>0</v>
      </c>
      <c r="AU761" s="282">
        <v>0</v>
      </c>
      <c r="AV761" s="282">
        <v>0</v>
      </c>
      <c r="AW761" s="282">
        <v>0</v>
      </c>
      <c r="AX761" s="282">
        <v>0</v>
      </c>
      <c r="AY761" s="282">
        <v>0</v>
      </c>
      <c r="AZ761" s="282">
        <v>0</v>
      </c>
      <c r="BA761" s="282">
        <v>0</v>
      </c>
      <c r="BB761" s="281">
        <v>0</v>
      </c>
      <c r="BC761" s="281">
        <v>0</v>
      </c>
      <c r="BD761" s="283"/>
      <c r="BE761" s="284">
        <v>0.02</v>
      </c>
      <c r="BF761" s="280">
        <v>0</v>
      </c>
      <c r="BG761" s="285"/>
      <c r="BH761" s="286"/>
      <c r="BI761" s="285"/>
      <c r="BJ761" s="280">
        <v>0</v>
      </c>
      <c r="BK761" s="280">
        <v>0</v>
      </c>
      <c r="BL761" s="283"/>
      <c r="BM761" s="287">
        <v>0</v>
      </c>
      <c r="BN761" s="280">
        <v>0</v>
      </c>
      <c r="BO761" s="280">
        <v>0</v>
      </c>
      <c r="BP761" s="280" t="e">
        <v>#REF!</v>
      </c>
      <c r="BQ761" s="288" t="e">
        <v>#REF!</v>
      </c>
      <c r="BR761" s="289"/>
      <c r="BS761" s="290" t="e">
        <v>#REF!</v>
      </c>
      <c r="BU761" s="291"/>
      <c r="BV761" s="291">
        <v>0</v>
      </c>
      <c r="BW761" s="292">
        <v>0</v>
      </c>
      <c r="BX761" s="238" t="s">
        <v>857</v>
      </c>
      <c r="BY761" s="435">
        <f t="shared" si="22"/>
        <v>1</v>
      </c>
      <c r="BZ761" s="435">
        <v>1</v>
      </c>
      <c r="CA761" s="436">
        <f t="shared" si="23"/>
        <v>0</v>
      </c>
    </row>
    <row r="762" spans="1:79" s="268" customFormat="1" ht="31.5">
      <c r="A762" s="269">
        <v>749</v>
      </c>
      <c r="B762" s="269" t="s">
        <v>862</v>
      </c>
      <c r="C762" s="269" t="s">
        <v>95</v>
      </c>
      <c r="D762" s="271" t="s">
        <v>863</v>
      </c>
      <c r="E762" s="272">
        <v>41058</v>
      </c>
      <c r="F762" s="238" t="s">
        <v>1931</v>
      </c>
      <c r="G762" s="296">
        <v>42730</v>
      </c>
      <c r="H762" s="272">
        <v>40909</v>
      </c>
      <c r="I762" s="272">
        <v>50405</v>
      </c>
      <c r="J762" s="269"/>
      <c r="K762" s="269" t="s">
        <v>2624</v>
      </c>
      <c r="L762" s="273"/>
      <c r="M762" s="238">
        <v>9.1329999999999991</v>
      </c>
      <c r="N762" s="269" t="s">
        <v>2224</v>
      </c>
      <c r="O762" s="269" t="s">
        <v>82</v>
      </c>
      <c r="P762" s="269" t="s">
        <v>2225</v>
      </c>
      <c r="Q762" s="269"/>
      <c r="R762" s="294">
        <v>1010301514</v>
      </c>
      <c r="S762" s="238">
        <v>794</v>
      </c>
      <c r="T762" s="269" t="s">
        <v>131</v>
      </c>
      <c r="U762" s="269">
        <v>361</v>
      </c>
      <c r="V762" s="275">
        <v>361</v>
      </c>
      <c r="W762" s="269">
        <v>0</v>
      </c>
      <c r="X762" s="276">
        <v>42730</v>
      </c>
      <c r="Y762" s="293"/>
      <c r="Z762" s="277">
        <v>904306.28</v>
      </c>
      <c r="AA762" s="277"/>
      <c r="AB762" s="278">
        <v>904306.28</v>
      </c>
      <c r="AC762" s="278">
        <v>904306.28</v>
      </c>
      <c r="AD762" s="278">
        <v>0</v>
      </c>
      <c r="AE762" s="278">
        <v>0</v>
      </c>
      <c r="AF762" s="278">
        <v>2505.0035457063714</v>
      </c>
      <c r="AG762" s="278">
        <v>2505.0035457063714</v>
      </c>
      <c r="AH762" s="278">
        <v>0</v>
      </c>
      <c r="AI762" s="279">
        <v>2505.0035457063714</v>
      </c>
      <c r="AJ762" s="277"/>
      <c r="AK762" s="280" t="e">
        <v>#REF!</v>
      </c>
      <c r="AL762" s="280" t="e">
        <v>#REF!</v>
      </c>
      <c r="AM762" s="281">
        <v>0</v>
      </c>
      <c r="AN762" s="281">
        <v>0</v>
      </c>
      <c r="AO762" s="281">
        <v>0</v>
      </c>
      <c r="AP762" s="282">
        <v>0</v>
      </c>
      <c r="AQ762" s="282">
        <v>0</v>
      </c>
      <c r="AR762" s="282">
        <v>0</v>
      </c>
      <c r="AS762" s="282">
        <v>0</v>
      </c>
      <c r="AT762" s="282">
        <v>0</v>
      </c>
      <c r="AU762" s="282">
        <v>0</v>
      </c>
      <c r="AV762" s="282">
        <v>0</v>
      </c>
      <c r="AW762" s="282">
        <v>0</v>
      </c>
      <c r="AX762" s="282">
        <v>0</v>
      </c>
      <c r="AY762" s="282">
        <v>0</v>
      </c>
      <c r="AZ762" s="282">
        <v>0</v>
      </c>
      <c r="BA762" s="282">
        <v>0</v>
      </c>
      <c r="BB762" s="281">
        <v>0</v>
      </c>
      <c r="BC762" s="281">
        <v>0</v>
      </c>
      <c r="BD762" s="283"/>
      <c r="BE762" s="284">
        <v>0.02</v>
      </c>
      <c r="BF762" s="280">
        <v>0</v>
      </c>
      <c r="BG762" s="285"/>
      <c r="BH762" s="286"/>
      <c r="BI762" s="285"/>
      <c r="BJ762" s="280">
        <v>0</v>
      </c>
      <c r="BK762" s="280">
        <v>0</v>
      </c>
      <c r="BL762" s="283"/>
      <c r="BM762" s="287">
        <v>0</v>
      </c>
      <c r="BN762" s="280">
        <v>0</v>
      </c>
      <c r="BO762" s="280">
        <v>0</v>
      </c>
      <c r="BP762" s="280" t="e">
        <v>#REF!</v>
      </c>
      <c r="BQ762" s="288" t="e">
        <v>#REF!</v>
      </c>
      <c r="BR762" s="289"/>
      <c r="BS762" s="290" t="e">
        <v>#REF!</v>
      </c>
      <c r="BU762" s="291"/>
      <c r="BV762" s="291">
        <v>0</v>
      </c>
      <c r="BW762" s="292">
        <v>0</v>
      </c>
      <c r="BX762" s="238" t="s">
        <v>857</v>
      </c>
      <c r="BY762" s="435">
        <f t="shared" si="22"/>
        <v>1</v>
      </c>
      <c r="BZ762" s="435">
        <v>1</v>
      </c>
      <c r="CA762" s="436">
        <f t="shared" si="23"/>
        <v>0</v>
      </c>
    </row>
    <row r="763" spans="1:79" s="268" customFormat="1" ht="47.25">
      <c r="A763" s="269">
        <v>750</v>
      </c>
      <c r="B763" s="269" t="s">
        <v>862</v>
      </c>
      <c r="C763" s="269" t="s">
        <v>95</v>
      </c>
      <c r="D763" s="271" t="s">
        <v>863</v>
      </c>
      <c r="E763" s="272">
        <v>41058</v>
      </c>
      <c r="F763" s="238"/>
      <c r="G763" s="238"/>
      <c r="H763" s="272">
        <v>40909</v>
      </c>
      <c r="I763" s="272">
        <v>50405</v>
      </c>
      <c r="J763" s="269"/>
      <c r="K763" s="269" t="s">
        <v>2625</v>
      </c>
      <c r="L763" s="273"/>
      <c r="M763" s="238">
        <v>0.72</v>
      </c>
      <c r="N763" s="269" t="s">
        <v>2402</v>
      </c>
      <c r="O763" s="269" t="s">
        <v>82</v>
      </c>
      <c r="P763" s="269" t="s">
        <v>2403</v>
      </c>
      <c r="Q763" s="269"/>
      <c r="R763" s="294">
        <v>1010301515</v>
      </c>
      <c r="S763" s="238">
        <v>795</v>
      </c>
      <c r="T763" s="269" t="s">
        <v>87</v>
      </c>
      <c r="U763" s="269">
        <v>240</v>
      </c>
      <c r="V763" s="275">
        <v>240</v>
      </c>
      <c r="W763" s="269">
        <v>0</v>
      </c>
      <c r="X763" s="276">
        <v>32660</v>
      </c>
      <c r="Y763" s="293"/>
      <c r="Z763" s="277">
        <v>270835.59999999998</v>
      </c>
      <c r="AA763" s="277"/>
      <c r="AB763" s="278">
        <v>270835.59999999998</v>
      </c>
      <c r="AC763" s="278">
        <v>270835.59999999998</v>
      </c>
      <c r="AD763" s="278">
        <v>0</v>
      </c>
      <c r="AE763" s="278">
        <v>0</v>
      </c>
      <c r="AF763" s="278">
        <v>1128.4816666666666</v>
      </c>
      <c r="AG763" s="278">
        <v>1128.4816666666666</v>
      </c>
      <c r="AH763" s="278">
        <v>0</v>
      </c>
      <c r="AI763" s="279">
        <v>1128.4816666666666</v>
      </c>
      <c r="AJ763" s="277"/>
      <c r="AK763" s="280" t="e">
        <v>#REF!</v>
      </c>
      <c r="AL763" s="280" t="e">
        <v>#REF!</v>
      </c>
      <c r="AM763" s="281">
        <v>0</v>
      </c>
      <c r="AN763" s="281">
        <v>0</v>
      </c>
      <c r="AO763" s="281">
        <v>0</v>
      </c>
      <c r="AP763" s="282">
        <v>0</v>
      </c>
      <c r="AQ763" s="282">
        <v>0</v>
      </c>
      <c r="AR763" s="282">
        <v>0</v>
      </c>
      <c r="AS763" s="282">
        <v>0</v>
      </c>
      <c r="AT763" s="282">
        <v>0</v>
      </c>
      <c r="AU763" s="282">
        <v>0</v>
      </c>
      <c r="AV763" s="282">
        <v>0</v>
      </c>
      <c r="AW763" s="282">
        <v>0</v>
      </c>
      <c r="AX763" s="282">
        <v>0</v>
      </c>
      <c r="AY763" s="282">
        <v>0</v>
      </c>
      <c r="AZ763" s="282">
        <v>0</v>
      </c>
      <c r="BA763" s="282">
        <v>0</v>
      </c>
      <c r="BB763" s="281">
        <v>0</v>
      </c>
      <c r="BC763" s="281">
        <v>0</v>
      </c>
      <c r="BD763" s="283"/>
      <c r="BE763" s="284">
        <v>0.02</v>
      </c>
      <c r="BF763" s="280">
        <v>0</v>
      </c>
      <c r="BG763" s="285"/>
      <c r="BH763" s="286"/>
      <c r="BI763" s="285"/>
      <c r="BJ763" s="280">
        <v>0</v>
      </c>
      <c r="BK763" s="280">
        <v>0</v>
      </c>
      <c r="BL763" s="283"/>
      <c r="BM763" s="287">
        <v>0</v>
      </c>
      <c r="BN763" s="280">
        <v>0</v>
      </c>
      <c r="BO763" s="280">
        <v>0</v>
      </c>
      <c r="BP763" s="280" t="e">
        <v>#REF!</v>
      </c>
      <c r="BQ763" s="288" t="e">
        <v>#REF!</v>
      </c>
      <c r="BR763" s="289"/>
      <c r="BS763" s="290" t="e">
        <v>#REF!</v>
      </c>
      <c r="BU763" s="291"/>
      <c r="BV763" s="291">
        <v>0</v>
      </c>
      <c r="BW763" s="292">
        <v>0</v>
      </c>
      <c r="BX763" s="238" t="s">
        <v>857</v>
      </c>
      <c r="BY763" s="435">
        <f t="shared" si="22"/>
        <v>1</v>
      </c>
      <c r="BZ763" s="435">
        <v>1</v>
      </c>
      <c r="CA763" s="436">
        <f t="shared" si="23"/>
        <v>0</v>
      </c>
    </row>
    <row r="764" spans="1:79" s="268" customFormat="1" ht="31.5">
      <c r="A764" s="269">
        <v>751</v>
      </c>
      <c r="B764" s="269" t="s">
        <v>862</v>
      </c>
      <c r="C764" s="269" t="s">
        <v>95</v>
      </c>
      <c r="D764" s="271" t="s">
        <v>863</v>
      </c>
      <c r="E764" s="272">
        <v>41058</v>
      </c>
      <c r="F764" s="238"/>
      <c r="G764" s="238"/>
      <c r="H764" s="272">
        <v>40909</v>
      </c>
      <c r="I764" s="272">
        <v>50405</v>
      </c>
      <c r="J764" s="269"/>
      <c r="K764" s="269" t="s">
        <v>2626</v>
      </c>
      <c r="L764" s="273"/>
      <c r="M764" s="238">
        <v>5.3158000000000003</v>
      </c>
      <c r="N764" s="269" t="s">
        <v>2627</v>
      </c>
      <c r="O764" s="269" t="s">
        <v>82</v>
      </c>
      <c r="P764" s="269" t="s">
        <v>1774</v>
      </c>
      <c r="Q764" s="269"/>
      <c r="R764" s="294">
        <v>1010301516</v>
      </c>
      <c r="S764" s="238">
        <v>796</v>
      </c>
      <c r="T764" s="269" t="s">
        <v>131</v>
      </c>
      <c r="U764" s="269">
        <v>361</v>
      </c>
      <c r="V764" s="275">
        <v>361</v>
      </c>
      <c r="W764" s="269">
        <v>0</v>
      </c>
      <c r="X764" s="276">
        <v>34669</v>
      </c>
      <c r="Y764" s="293"/>
      <c r="Z764" s="277">
        <v>4149289.65</v>
      </c>
      <c r="AA764" s="277"/>
      <c r="AB764" s="278">
        <v>4149289.65</v>
      </c>
      <c r="AC764" s="278">
        <v>4026608.2529639886</v>
      </c>
      <c r="AD764" s="278">
        <v>122681.39703601133</v>
      </c>
      <c r="AE764" s="278">
        <v>0</v>
      </c>
      <c r="AF764" s="278">
        <v>11493.877146814404</v>
      </c>
      <c r="AG764" s="278">
        <v>11493.877146814404</v>
      </c>
      <c r="AH764" s="278">
        <v>0</v>
      </c>
      <c r="AI764" s="279">
        <v>11493.877146814404</v>
      </c>
      <c r="AJ764" s="277"/>
      <c r="AK764" s="280" t="e">
        <v>#REF!</v>
      </c>
      <c r="AL764" s="280" t="e">
        <v>#REF!</v>
      </c>
      <c r="AM764" s="281">
        <v>122681.39703601133</v>
      </c>
      <c r="AN764" s="281">
        <v>122681.39703601133</v>
      </c>
      <c r="AO764" s="281">
        <v>122681.39703601133</v>
      </c>
      <c r="AP764" s="282">
        <v>111187.51988919693</v>
      </c>
      <c r="AQ764" s="282">
        <v>99693.642742382537</v>
      </c>
      <c r="AR764" s="282">
        <v>88199.76559556814</v>
      </c>
      <c r="AS764" s="282">
        <v>76705.888448753743</v>
      </c>
      <c r="AT764" s="282">
        <v>65212.011301939339</v>
      </c>
      <c r="AU764" s="282">
        <v>53718.134155124935</v>
      </c>
      <c r="AV764" s="282">
        <v>42224.257008310531</v>
      </c>
      <c r="AW764" s="282">
        <v>30730.379861496127</v>
      </c>
      <c r="AX764" s="282">
        <v>19236.502714681723</v>
      </c>
      <c r="AY764" s="282">
        <v>7742.6255678673188</v>
      </c>
      <c r="AZ764" s="282">
        <v>0</v>
      </c>
      <c r="BA764" s="282">
        <v>0</v>
      </c>
      <c r="BB764" s="281">
        <v>55179.394178564042</v>
      </c>
      <c r="BC764" s="281">
        <v>61340.698518005665</v>
      </c>
      <c r="BD764" s="283"/>
      <c r="BE764" s="284">
        <v>0.02</v>
      </c>
      <c r="BF764" s="280">
        <v>0</v>
      </c>
      <c r="BG764" s="285"/>
      <c r="BH764" s="286"/>
      <c r="BI764" s="285"/>
      <c r="BJ764" s="280">
        <v>0</v>
      </c>
      <c r="BK764" s="280">
        <v>0</v>
      </c>
      <c r="BL764" s="283"/>
      <c r="BM764" s="287">
        <v>0</v>
      </c>
      <c r="BN764" s="280">
        <v>0</v>
      </c>
      <c r="BO764" s="280">
        <v>0</v>
      </c>
      <c r="BP764" s="280" t="e">
        <v>#REF!</v>
      </c>
      <c r="BQ764" s="288" t="e">
        <v>#REF!</v>
      </c>
      <c r="BR764" s="289"/>
      <c r="BS764" s="290" t="e">
        <v>#REF!</v>
      </c>
      <c r="BU764" s="291">
        <v>122681.32</v>
      </c>
      <c r="BV764" s="291">
        <v>-7.7036011323798448E-2</v>
      </c>
      <c r="BW764" s="292">
        <v>0</v>
      </c>
      <c r="BX764" s="238" t="s">
        <v>857</v>
      </c>
      <c r="BY764" s="435">
        <f t="shared" si="22"/>
        <v>0.97043315666429519</v>
      </c>
      <c r="BZ764" s="435">
        <v>1</v>
      </c>
      <c r="CA764" s="436">
        <f t="shared" si="23"/>
        <v>2.9566843335704807E-2</v>
      </c>
    </row>
    <row r="765" spans="1:79" s="268" customFormat="1" ht="47.25">
      <c r="A765" s="269">
        <v>752</v>
      </c>
      <c r="B765" s="269" t="s">
        <v>862</v>
      </c>
      <c r="C765" s="269" t="s">
        <v>95</v>
      </c>
      <c r="D765" s="271" t="s">
        <v>863</v>
      </c>
      <c r="E765" s="272">
        <v>41058</v>
      </c>
      <c r="F765" s="238"/>
      <c r="G765" s="238"/>
      <c r="H765" s="272">
        <v>40909</v>
      </c>
      <c r="I765" s="272">
        <v>50405</v>
      </c>
      <c r="J765" s="269"/>
      <c r="K765" s="269" t="s">
        <v>2628</v>
      </c>
      <c r="L765" s="273"/>
      <c r="M765" s="238">
        <v>0.214</v>
      </c>
      <c r="N765" s="269" t="s">
        <v>2425</v>
      </c>
      <c r="O765" s="269" t="s">
        <v>82</v>
      </c>
      <c r="P765" s="269" t="s">
        <v>2499</v>
      </c>
      <c r="Q765" s="269"/>
      <c r="R765" s="294">
        <v>1010301517</v>
      </c>
      <c r="S765" s="238">
        <v>797</v>
      </c>
      <c r="T765" s="269" t="s">
        <v>266</v>
      </c>
      <c r="U765" s="269">
        <v>300</v>
      </c>
      <c r="V765" s="275">
        <v>300</v>
      </c>
      <c r="W765" s="269">
        <v>0</v>
      </c>
      <c r="X765" s="276">
        <v>31382</v>
      </c>
      <c r="Y765" s="293"/>
      <c r="Z765" s="277">
        <v>47450.84</v>
      </c>
      <c r="AA765" s="277"/>
      <c r="AB765" s="278">
        <v>47450.84</v>
      </c>
      <c r="AC765" s="278">
        <v>47450.84</v>
      </c>
      <c r="AD765" s="278">
        <v>0</v>
      </c>
      <c r="AE765" s="278">
        <v>0</v>
      </c>
      <c r="AF765" s="278">
        <v>158.16946666666666</v>
      </c>
      <c r="AG765" s="278">
        <v>158.16946666666666</v>
      </c>
      <c r="AH765" s="278">
        <v>0</v>
      </c>
      <c r="AI765" s="279">
        <v>158.16946666666666</v>
      </c>
      <c r="AJ765" s="277"/>
      <c r="AK765" s="280" t="e">
        <v>#REF!</v>
      </c>
      <c r="AL765" s="280" t="e">
        <v>#REF!</v>
      </c>
      <c r="AM765" s="281">
        <v>0</v>
      </c>
      <c r="AN765" s="281">
        <v>0</v>
      </c>
      <c r="AO765" s="281">
        <v>0</v>
      </c>
      <c r="AP765" s="282">
        <v>0</v>
      </c>
      <c r="AQ765" s="282">
        <v>0</v>
      </c>
      <c r="AR765" s="282">
        <v>0</v>
      </c>
      <c r="AS765" s="282">
        <v>0</v>
      </c>
      <c r="AT765" s="282">
        <v>0</v>
      </c>
      <c r="AU765" s="282">
        <v>0</v>
      </c>
      <c r="AV765" s="282">
        <v>0</v>
      </c>
      <c r="AW765" s="282">
        <v>0</v>
      </c>
      <c r="AX765" s="282">
        <v>0</v>
      </c>
      <c r="AY765" s="282">
        <v>0</v>
      </c>
      <c r="AZ765" s="282">
        <v>0</v>
      </c>
      <c r="BA765" s="282">
        <v>0</v>
      </c>
      <c r="BB765" s="281">
        <v>0</v>
      </c>
      <c r="BC765" s="281">
        <v>0</v>
      </c>
      <c r="BD765" s="283"/>
      <c r="BE765" s="284">
        <v>0.02</v>
      </c>
      <c r="BF765" s="280">
        <v>0</v>
      </c>
      <c r="BG765" s="285"/>
      <c r="BH765" s="286"/>
      <c r="BI765" s="285"/>
      <c r="BJ765" s="280">
        <v>0</v>
      </c>
      <c r="BK765" s="280">
        <v>0</v>
      </c>
      <c r="BL765" s="283"/>
      <c r="BM765" s="287">
        <v>0</v>
      </c>
      <c r="BN765" s="280">
        <v>0</v>
      </c>
      <c r="BO765" s="280">
        <v>0</v>
      </c>
      <c r="BP765" s="280" t="e">
        <v>#REF!</v>
      </c>
      <c r="BQ765" s="288" t="e">
        <v>#REF!</v>
      </c>
      <c r="BR765" s="289"/>
      <c r="BS765" s="290" t="e">
        <v>#REF!</v>
      </c>
      <c r="BU765" s="291"/>
      <c r="BV765" s="291">
        <v>0</v>
      </c>
      <c r="BW765" s="292">
        <v>0</v>
      </c>
      <c r="BX765" s="238" t="s">
        <v>857</v>
      </c>
      <c r="BY765" s="435">
        <f t="shared" si="22"/>
        <v>1</v>
      </c>
      <c r="BZ765" s="435">
        <v>1</v>
      </c>
      <c r="CA765" s="436">
        <f t="shared" si="23"/>
        <v>0</v>
      </c>
    </row>
    <row r="766" spans="1:79" s="268" customFormat="1" ht="31.5">
      <c r="A766" s="269">
        <v>753</v>
      </c>
      <c r="B766" s="269" t="s">
        <v>862</v>
      </c>
      <c r="C766" s="269" t="s">
        <v>95</v>
      </c>
      <c r="D766" s="271" t="s">
        <v>863</v>
      </c>
      <c r="E766" s="272">
        <v>41058</v>
      </c>
      <c r="F766" s="238">
        <v>8</v>
      </c>
      <c r="G766" s="296">
        <v>42276</v>
      </c>
      <c r="H766" s="272">
        <v>40909</v>
      </c>
      <c r="I766" s="272">
        <v>50405</v>
      </c>
      <c r="J766" s="269"/>
      <c r="K766" s="269" t="s">
        <v>2629</v>
      </c>
      <c r="L766" s="273"/>
      <c r="M766" s="238">
        <v>0.45300000000000001</v>
      </c>
      <c r="N766" s="269" t="s">
        <v>2630</v>
      </c>
      <c r="O766" s="269" t="s">
        <v>82</v>
      </c>
      <c r="P766" s="269" t="s">
        <v>2631</v>
      </c>
      <c r="Q766" s="269"/>
      <c r="R766" s="294">
        <v>1010301518</v>
      </c>
      <c r="S766" s="238">
        <v>798</v>
      </c>
      <c r="T766" s="269" t="s">
        <v>131</v>
      </c>
      <c r="U766" s="269">
        <v>361</v>
      </c>
      <c r="V766" s="275">
        <v>361</v>
      </c>
      <c r="W766" s="269">
        <v>0</v>
      </c>
      <c r="X766" s="276">
        <v>29587</v>
      </c>
      <c r="Y766" s="293"/>
      <c r="Z766" s="277">
        <v>1185556.0900000001</v>
      </c>
      <c r="AA766" s="277"/>
      <c r="AB766" s="278">
        <v>1185556.0900000001</v>
      </c>
      <c r="AC766" s="278">
        <v>1185556.0900000001</v>
      </c>
      <c r="AD766" s="278">
        <v>0</v>
      </c>
      <c r="AE766" s="278">
        <v>0</v>
      </c>
      <c r="AF766" s="278">
        <v>3284.0888919667591</v>
      </c>
      <c r="AG766" s="278">
        <v>3284.0888919667591</v>
      </c>
      <c r="AH766" s="278">
        <v>0</v>
      </c>
      <c r="AI766" s="279">
        <v>3284.0888919667591</v>
      </c>
      <c r="AJ766" s="277"/>
      <c r="AK766" s="280" t="e">
        <v>#REF!</v>
      </c>
      <c r="AL766" s="280" t="e">
        <v>#REF!</v>
      </c>
      <c r="AM766" s="281">
        <v>0</v>
      </c>
      <c r="AN766" s="281">
        <v>0</v>
      </c>
      <c r="AO766" s="281">
        <v>0</v>
      </c>
      <c r="AP766" s="282">
        <v>0</v>
      </c>
      <c r="AQ766" s="282">
        <v>0</v>
      </c>
      <c r="AR766" s="282">
        <v>0</v>
      </c>
      <c r="AS766" s="282">
        <v>0</v>
      </c>
      <c r="AT766" s="282">
        <v>0</v>
      </c>
      <c r="AU766" s="282">
        <v>0</v>
      </c>
      <c r="AV766" s="282">
        <v>0</v>
      </c>
      <c r="AW766" s="282">
        <v>0</v>
      </c>
      <c r="AX766" s="282">
        <v>0</v>
      </c>
      <c r="AY766" s="282">
        <v>0</v>
      </c>
      <c r="AZ766" s="282">
        <v>0</v>
      </c>
      <c r="BA766" s="282">
        <v>0</v>
      </c>
      <c r="BB766" s="281">
        <v>0</v>
      </c>
      <c r="BC766" s="281">
        <v>0</v>
      </c>
      <c r="BD766" s="283"/>
      <c r="BE766" s="284">
        <v>0.02</v>
      </c>
      <c r="BF766" s="280">
        <v>0</v>
      </c>
      <c r="BG766" s="285"/>
      <c r="BH766" s="286"/>
      <c r="BI766" s="285"/>
      <c r="BJ766" s="280">
        <v>0</v>
      </c>
      <c r="BK766" s="280">
        <v>0</v>
      </c>
      <c r="BL766" s="283"/>
      <c r="BM766" s="287">
        <v>0</v>
      </c>
      <c r="BN766" s="280">
        <v>0</v>
      </c>
      <c r="BO766" s="280">
        <v>0</v>
      </c>
      <c r="BP766" s="280" t="e">
        <v>#REF!</v>
      </c>
      <c r="BQ766" s="288" t="e">
        <v>#REF!</v>
      </c>
      <c r="BR766" s="289"/>
      <c r="BS766" s="290" t="e">
        <v>#REF!</v>
      </c>
      <c r="BU766" s="291"/>
      <c r="BV766" s="291">
        <v>0</v>
      </c>
      <c r="BW766" s="292">
        <v>0</v>
      </c>
      <c r="BX766" s="238" t="s">
        <v>857</v>
      </c>
      <c r="BY766" s="435">
        <f t="shared" si="22"/>
        <v>1</v>
      </c>
      <c r="BZ766" s="435">
        <v>1</v>
      </c>
      <c r="CA766" s="436">
        <f t="shared" si="23"/>
        <v>0</v>
      </c>
    </row>
    <row r="767" spans="1:79" s="268" customFormat="1" ht="47.25">
      <c r="A767" s="269">
        <v>754</v>
      </c>
      <c r="B767" s="269" t="s">
        <v>862</v>
      </c>
      <c r="C767" s="269" t="s">
        <v>95</v>
      </c>
      <c r="D767" s="271" t="s">
        <v>863</v>
      </c>
      <c r="E767" s="272">
        <v>41058</v>
      </c>
      <c r="F767" s="238"/>
      <c r="G767" s="238"/>
      <c r="H767" s="272">
        <v>40909</v>
      </c>
      <c r="I767" s="272">
        <v>50405</v>
      </c>
      <c r="J767" s="269"/>
      <c r="K767" s="269" t="s">
        <v>2632</v>
      </c>
      <c r="L767" s="273"/>
      <c r="M767" s="238">
        <v>0.1</v>
      </c>
      <c r="N767" s="269" t="s">
        <v>2633</v>
      </c>
      <c r="O767" s="269" t="s">
        <v>82</v>
      </c>
      <c r="P767" s="269" t="s">
        <v>1976</v>
      </c>
      <c r="Q767" s="269"/>
      <c r="R767" s="294">
        <v>1010301519</v>
      </c>
      <c r="S767" s="238">
        <v>799</v>
      </c>
      <c r="T767" s="269" t="s">
        <v>266</v>
      </c>
      <c r="U767" s="269">
        <v>300</v>
      </c>
      <c r="V767" s="275">
        <v>300</v>
      </c>
      <c r="W767" s="269">
        <v>0</v>
      </c>
      <c r="X767" s="276">
        <v>27120</v>
      </c>
      <c r="Y767" s="293"/>
      <c r="Z767" s="277">
        <v>30854.3</v>
      </c>
      <c r="AA767" s="277"/>
      <c r="AB767" s="278">
        <v>30854.3</v>
      </c>
      <c r="AC767" s="278">
        <v>30854.3</v>
      </c>
      <c r="AD767" s="278">
        <v>0</v>
      </c>
      <c r="AE767" s="278">
        <v>0</v>
      </c>
      <c r="AF767" s="278">
        <v>102.84766666666667</v>
      </c>
      <c r="AG767" s="278">
        <v>102.84766666666667</v>
      </c>
      <c r="AH767" s="278">
        <v>0</v>
      </c>
      <c r="AI767" s="279">
        <v>102.84766666666667</v>
      </c>
      <c r="AJ767" s="277"/>
      <c r="AK767" s="280" t="e">
        <v>#REF!</v>
      </c>
      <c r="AL767" s="280" t="e">
        <v>#REF!</v>
      </c>
      <c r="AM767" s="281">
        <v>0</v>
      </c>
      <c r="AN767" s="281">
        <v>0</v>
      </c>
      <c r="AO767" s="281">
        <v>0</v>
      </c>
      <c r="AP767" s="282">
        <v>0</v>
      </c>
      <c r="AQ767" s="282">
        <v>0</v>
      </c>
      <c r="AR767" s="282">
        <v>0</v>
      </c>
      <c r="AS767" s="282">
        <v>0</v>
      </c>
      <c r="AT767" s="282">
        <v>0</v>
      </c>
      <c r="AU767" s="282">
        <v>0</v>
      </c>
      <c r="AV767" s="282">
        <v>0</v>
      </c>
      <c r="AW767" s="282">
        <v>0</v>
      </c>
      <c r="AX767" s="282">
        <v>0</v>
      </c>
      <c r="AY767" s="282">
        <v>0</v>
      </c>
      <c r="AZ767" s="282">
        <v>0</v>
      </c>
      <c r="BA767" s="282">
        <v>0</v>
      </c>
      <c r="BB767" s="281">
        <v>0</v>
      </c>
      <c r="BC767" s="281">
        <v>0</v>
      </c>
      <c r="BD767" s="283"/>
      <c r="BE767" s="284">
        <v>0.02</v>
      </c>
      <c r="BF767" s="280">
        <v>0</v>
      </c>
      <c r="BG767" s="285"/>
      <c r="BH767" s="286"/>
      <c r="BI767" s="285"/>
      <c r="BJ767" s="280">
        <v>0</v>
      </c>
      <c r="BK767" s="280">
        <v>0</v>
      </c>
      <c r="BL767" s="283"/>
      <c r="BM767" s="287">
        <v>0</v>
      </c>
      <c r="BN767" s="280">
        <v>0</v>
      </c>
      <c r="BO767" s="280">
        <v>0</v>
      </c>
      <c r="BP767" s="280" t="e">
        <v>#REF!</v>
      </c>
      <c r="BQ767" s="288" t="e">
        <v>#REF!</v>
      </c>
      <c r="BR767" s="289"/>
      <c r="BS767" s="290" t="e">
        <v>#REF!</v>
      </c>
      <c r="BU767" s="291"/>
      <c r="BV767" s="291">
        <v>0</v>
      </c>
      <c r="BW767" s="292">
        <v>0</v>
      </c>
      <c r="BX767" s="238" t="s">
        <v>857</v>
      </c>
      <c r="BY767" s="435">
        <f t="shared" si="22"/>
        <v>1</v>
      </c>
      <c r="BZ767" s="435">
        <v>1</v>
      </c>
      <c r="CA767" s="436">
        <f t="shared" si="23"/>
        <v>0</v>
      </c>
    </row>
    <row r="768" spans="1:79" s="268" customFormat="1" ht="47.25">
      <c r="A768" s="269">
        <v>755</v>
      </c>
      <c r="B768" s="269" t="s">
        <v>862</v>
      </c>
      <c r="C768" s="269" t="s">
        <v>95</v>
      </c>
      <c r="D768" s="271" t="s">
        <v>863</v>
      </c>
      <c r="E768" s="272">
        <v>41058</v>
      </c>
      <c r="F768" s="238"/>
      <c r="G768" s="238"/>
      <c r="H768" s="272">
        <v>40909</v>
      </c>
      <c r="I768" s="272">
        <v>50405</v>
      </c>
      <c r="J768" s="269"/>
      <c r="K768" s="269" t="s">
        <v>2634</v>
      </c>
      <c r="L768" s="273"/>
      <c r="M768" s="238">
        <v>0.152</v>
      </c>
      <c r="N768" s="269" t="s">
        <v>1782</v>
      </c>
      <c r="O768" s="269" t="s">
        <v>82</v>
      </c>
      <c r="P768" s="269" t="s">
        <v>2266</v>
      </c>
      <c r="Q768" s="269"/>
      <c r="R768" s="294">
        <v>1010301520</v>
      </c>
      <c r="S768" s="238">
        <v>800</v>
      </c>
      <c r="T768" s="269" t="s">
        <v>266</v>
      </c>
      <c r="U768" s="269">
        <v>300</v>
      </c>
      <c r="V768" s="275">
        <v>300</v>
      </c>
      <c r="W768" s="269">
        <v>0</v>
      </c>
      <c r="X768" s="276">
        <v>33390</v>
      </c>
      <c r="Y768" s="293"/>
      <c r="Z768" s="277">
        <v>136042.21</v>
      </c>
      <c r="AA768" s="277"/>
      <c r="AB768" s="278">
        <v>136042.21</v>
      </c>
      <c r="AC768" s="278">
        <v>136042.21</v>
      </c>
      <c r="AD768" s="278">
        <v>0</v>
      </c>
      <c r="AE768" s="278">
        <v>0</v>
      </c>
      <c r="AF768" s="278">
        <v>453.4740333333333</v>
      </c>
      <c r="AG768" s="278">
        <v>453.4740333333333</v>
      </c>
      <c r="AH768" s="278">
        <v>0</v>
      </c>
      <c r="AI768" s="279">
        <v>453.4740333333333</v>
      </c>
      <c r="AJ768" s="277"/>
      <c r="AK768" s="280" t="e">
        <v>#REF!</v>
      </c>
      <c r="AL768" s="280" t="e">
        <v>#REF!</v>
      </c>
      <c r="AM768" s="281">
        <v>0</v>
      </c>
      <c r="AN768" s="281">
        <v>0</v>
      </c>
      <c r="AO768" s="281">
        <v>0</v>
      </c>
      <c r="AP768" s="282">
        <v>0</v>
      </c>
      <c r="AQ768" s="282">
        <v>0</v>
      </c>
      <c r="AR768" s="282">
        <v>0</v>
      </c>
      <c r="AS768" s="282">
        <v>0</v>
      </c>
      <c r="AT768" s="282">
        <v>0</v>
      </c>
      <c r="AU768" s="282">
        <v>0</v>
      </c>
      <c r="AV768" s="282">
        <v>0</v>
      </c>
      <c r="AW768" s="282">
        <v>0</v>
      </c>
      <c r="AX768" s="282">
        <v>0</v>
      </c>
      <c r="AY768" s="282">
        <v>0</v>
      </c>
      <c r="AZ768" s="282">
        <v>0</v>
      </c>
      <c r="BA768" s="282">
        <v>0</v>
      </c>
      <c r="BB768" s="281">
        <v>0</v>
      </c>
      <c r="BC768" s="281">
        <v>0</v>
      </c>
      <c r="BD768" s="283"/>
      <c r="BE768" s="284">
        <v>0.02</v>
      </c>
      <c r="BF768" s="280">
        <v>0</v>
      </c>
      <c r="BG768" s="285"/>
      <c r="BH768" s="286"/>
      <c r="BI768" s="285"/>
      <c r="BJ768" s="280">
        <v>0</v>
      </c>
      <c r="BK768" s="280">
        <v>0</v>
      </c>
      <c r="BL768" s="283"/>
      <c r="BM768" s="287">
        <v>0</v>
      </c>
      <c r="BN768" s="280">
        <v>0</v>
      </c>
      <c r="BO768" s="280">
        <v>0</v>
      </c>
      <c r="BP768" s="280" t="e">
        <v>#REF!</v>
      </c>
      <c r="BQ768" s="288" t="e">
        <v>#REF!</v>
      </c>
      <c r="BR768" s="289"/>
      <c r="BS768" s="290" t="e">
        <v>#REF!</v>
      </c>
      <c r="BU768" s="291"/>
      <c r="BV768" s="291">
        <v>0</v>
      </c>
      <c r="BW768" s="292">
        <v>0</v>
      </c>
      <c r="BX768" s="238" t="s">
        <v>857</v>
      </c>
      <c r="BY768" s="435">
        <f t="shared" si="22"/>
        <v>1</v>
      </c>
      <c r="BZ768" s="435">
        <v>1</v>
      </c>
      <c r="CA768" s="436">
        <f t="shared" si="23"/>
        <v>0</v>
      </c>
    </row>
    <row r="769" spans="1:79" s="268" customFormat="1" ht="47.25">
      <c r="A769" s="269">
        <v>756</v>
      </c>
      <c r="B769" s="269" t="s">
        <v>862</v>
      </c>
      <c r="C769" s="269" t="s">
        <v>95</v>
      </c>
      <c r="D769" s="271" t="s">
        <v>863</v>
      </c>
      <c r="E769" s="272">
        <v>41058</v>
      </c>
      <c r="F769" s="238"/>
      <c r="G769" s="238"/>
      <c r="H769" s="272">
        <v>40909</v>
      </c>
      <c r="I769" s="272">
        <v>50405</v>
      </c>
      <c r="J769" s="269"/>
      <c r="K769" s="269" t="s">
        <v>2635</v>
      </c>
      <c r="L769" s="273"/>
      <c r="M769" s="238">
        <v>0.8972</v>
      </c>
      <c r="N769" s="269" t="s">
        <v>2586</v>
      </c>
      <c r="O769" s="269" t="s">
        <v>82</v>
      </c>
      <c r="P769" s="269" t="s">
        <v>2636</v>
      </c>
      <c r="Q769" s="269"/>
      <c r="R769" s="294">
        <v>1010301521</v>
      </c>
      <c r="S769" s="238">
        <v>801</v>
      </c>
      <c r="T769" s="269" t="s">
        <v>266</v>
      </c>
      <c r="U769" s="269">
        <v>300</v>
      </c>
      <c r="V769" s="275">
        <v>300</v>
      </c>
      <c r="W769" s="269">
        <v>0</v>
      </c>
      <c r="X769" s="276">
        <v>27120</v>
      </c>
      <c r="Y769" s="293"/>
      <c r="Z769" s="277">
        <v>76562.080000000002</v>
      </c>
      <c r="AA769" s="277"/>
      <c r="AB769" s="278">
        <v>76562.080000000002</v>
      </c>
      <c r="AC769" s="278">
        <v>76562.080000000002</v>
      </c>
      <c r="AD769" s="278">
        <v>0</v>
      </c>
      <c r="AE769" s="278">
        <v>0</v>
      </c>
      <c r="AF769" s="278">
        <v>255.20693333333335</v>
      </c>
      <c r="AG769" s="278">
        <v>255.20693333333335</v>
      </c>
      <c r="AH769" s="278">
        <v>0</v>
      </c>
      <c r="AI769" s="279">
        <v>255.20693333333335</v>
      </c>
      <c r="AJ769" s="277"/>
      <c r="AK769" s="280" t="e">
        <v>#REF!</v>
      </c>
      <c r="AL769" s="280" t="e">
        <v>#REF!</v>
      </c>
      <c r="AM769" s="281">
        <v>0</v>
      </c>
      <c r="AN769" s="281">
        <v>0</v>
      </c>
      <c r="AO769" s="281">
        <v>0</v>
      </c>
      <c r="AP769" s="282">
        <v>0</v>
      </c>
      <c r="AQ769" s="282">
        <v>0</v>
      </c>
      <c r="AR769" s="282">
        <v>0</v>
      </c>
      <c r="AS769" s="282">
        <v>0</v>
      </c>
      <c r="AT769" s="282">
        <v>0</v>
      </c>
      <c r="AU769" s="282">
        <v>0</v>
      </c>
      <c r="AV769" s="282">
        <v>0</v>
      </c>
      <c r="AW769" s="282">
        <v>0</v>
      </c>
      <c r="AX769" s="282">
        <v>0</v>
      </c>
      <c r="AY769" s="282">
        <v>0</v>
      </c>
      <c r="AZ769" s="282">
        <v>0</v>
      </c>
      <c r="BA769" s="282">
        <v>0</v>
      </c>
      <c r="BB769" s="281">
        <v>0</v>
      </c>
      <c r="BC769" s="281">
        <v>0</v>
      </c>
      <c r="BD769" s="283"/>
      <c r="BE769" s="284">
        <v>0.02</v>
      </c>
      <c r="BF769" s="280">
        <v>0</v>
      </c>
      <c r="BG769" s="285"/>
      <c r="BH769" s="286"/>
      <c r="BI769" s="285"/>
      <c r="BJ769" s="280">
        <v>0</v>
      </c>
      <c r="BK769" s="280">
        <v>0</v>
      </c>
      <c r="BL769" s="283"/>
      <c r="BM769" s="287">
        <v>0</v>
      </c>
      <c r="BN769" s="280">
        <v>0</v>
      </c>
      <c r="BO769" s="280">
        <v>0</v>
      </c>
      <c r="BP769" s="280" t="e">
        <v>#REF!</v>
      </c>
      <c r="BQ769" s="288" t="e">
        <v>#REF!</v>
      </c>
      <c r="BR769" s="289"/>
      <c r="BS769" s="290" t="e">
        <v>#REF!</v>
      </c>
      <c r="BU769" s="291"/>
      <c r="BV769" s="291">
        <v>0</v>
      </c>
      <c r="BW769" s="292">
        <v>0</v>
      </c>
      <c r="BX769" s="238" t="s">
        <v>857</v>
      </c>
      <c r="BY769" s="435">
        <f t="shared" si="22"/>
        <v>1</v>
      </c>
      <c r="BZ769" s="435">
        <v>1</v>
      </c>
      <c r="CA769" s="436">
        <f t="shared" si="23"/>
        <v>0</v>
      </c>
    </row>
    <row r="770" spans="1:79" s="268" customFormat="1" ht="47.25">
      <c r="A770" s="269">
        <v>757</v>
      </c>
      <c r="B770" s="269" t="s">
        <v>862</v>
      </c>
      <c r="C770" s="269" t="s">
        <v>95</v>
      </c>
      <c r="D770" s="271" t="s">
        <v>863</v>
      </c>
      <c r="E770" s="272">
        <v>41058</v>
      </c>
      <c r="F770" s="238"/>
      <c r="G770" s="238"/>
      <c r="H770" s="272">
        <v>40909</v>
      </c>
      <c r="I770" s="272">
        <v>50405</v>
      </c>
      <c r="J770" s="269"/>
      <c r="K770" s="269" t="s">
        <v>2637</v>
      </c>
      <c r="L770" s="273"/>
      <c r="M770" s="238">
        <v>1.75675</v>
      </c>
      <c r="N770" s="269" t="s">
        <v>1806</v>
      </c>
      <c r="O770" s="269" t="s">
        <v>82</v>
      </c>
      <c r="P770" s="269" t="s">
        <v>1807</v>
      </c>
      <c r="Q770" s="269"/>
      <c r="R770" s="294">
        <v>1010301522</v>
      </c>
      <c r="S770" s="238">
        <v>802</v>
      </c>
      <c r="T770" s="269" t="s">
        <v>266</v>
      </c>
      <c r="U770" s="269">
        <v>300</v>
      </c>
      <c r="V770" s="275">
        <v>300</v>
      </c>
      <c r="W770" s="269">
        <v>0</v>
      </c>
      <c r="X770" s="276">
        <v>25903</v>
      </c>
      <c r="Y770" s="293"/>
      <c r="Z770" s="277">
        <v>42248.15</v>
      </c>
      <c r="AA770" s="277"/>
      <c r="AB770" s="278">
        <v>42248.15</v>
      </c>
      <c r="AC770" s="278">
        <v>42248.15</v>
      </c>
      <c r="AD770" s="278">
        <v>0</v>
      </c>
      <c r="AE770" s="278">
        <v>0</v>
      </c>
      <c r="AF770" s="278">
        <v>140.82716666666667</v>
      </c>
      <c r="AG770" s="278">
        <v>140.82716666666667</v>
      </c>
      <c r="AH770" s="278">
        <v>0</v>
      </c>
      <c r="AI770" s="279">
        <v>140.82716666666667</v>
      </c>
      <c r="AJ770" s="277"/>
      <c r="AK770" s="280" t="e">
        <v>#REF!</v>
      </c>
      <c r="AL770" s="280" t="e">
        <v>#REF!</v>
      </c>
      <c r="AM770" s="281">
        <v>0</v>
      </c>
      <c r="AN770" s="281">
        <v>0</v>
      </c>
      <c r="AO770" s="281">
        <v>0</v>
      </c>
      <c r="AP770" s="282">
        <v>0</v>
      </c>
      <c r="AQ770" s="282">
        <v>0</v>
      </c>
      <c r="AR770" s="282">
        <v>0</v>
      </c>
      <c r="AS770" s="282">
        <v>0</v>
      </c>
      <c r="AT770" s="282">
        <v>0</v>
      </c>
      <c r="AU770" s="282">
        <v>0</v>
      </c>
      <c r="AV770" s="282">
        <v>0</v>
      </c>
      <c r="AW770" s="282">
        <v>0</v>
      </c>
      <c r="AX770" s="282">
        <v>0</v>
      </c>
      <c r="AY770" s="282">
        <v>0</v>
      </c>
      <c r="AZ770" s="282">
        <v>0</v>
      </c>
      <c r="BA770" s="282">
        <v>0</v>
      </c>
      <c r="BB770" s="281">
        <v>0</v>
      </c>
      <c r="BC770" s="281">
        <v>0</v>
      </c>
      <c r="BD770" s="283"/>
      <c r="BE770" s="284">
        <v>0.02</v>
      </c>
      <c r="BF770" s="280">
        <v>0</v>
      </c>
      <c r="BG770" s="285"/>
      <c r="BH770" s="286"/>
      <c r="BI770" s="285"/>
      <c r="BJ770" s="280">
        <v>0</v>
      </c>
      <c r="BK770" s="280">
        <v>0</v>
      </c>
      <c r="BL770" s="283"/>
      <c r="BM770" s="287">
        <v>0</v>
      </c>
      <c r="BN770" s="280">
        <v>0</v>
      </c>
      <c r="BO770" s="280">
        <v>0</v>
      </c>
      <c r="BP770" s="280" t="e">
        <v>#REF!</v>
      </c>
      <c r="BQ770" s="288" t="e">
        <v>#REF!</v>
      </c>
      <c r="BR770" s="289"/>
      <c r="BS770" s="290" t="e">
        <v>#REF!</v>
      </c>
      <c r="BU770" s="291"/>
      <c r="BV770" s="291">
        <v>0</v>
      </c>
      <c r="BW770" s="292">
        <v>0</v>
      </c>
      <c r="BX770" s="238" t="s">
        <v>857</v>
      </c>
      <c r="BY770" s="435">
        <f t="shared" si="22"/>
        <v>1</v>
      </c>
      <c r="BZ770" s="435">
        <v>1</v>
      </c>
      <c r="CA770" s="436">
        <f t="shared" si="23"/>
        <v>0</v>
      </c>
    </row>
    <row r="771" spans="1:79" s="268" customFormat="1" ht="47.25">
      <c r="A771" s="269">
        <v>758</v>
      </c>
      <c r="B771" s="269" t="s">
        <v>862</v>
      </c>
      <c r="C771" s="269" t="s">
        <v>95</v>
      </c>
      <c r="D771" s="271" t="s">
        <v>863</v>
      </c>
      <c r="E771" s="272">
        <v>41058</v>
      </c>
      <c r="F771" s="238"/>
      <c r="G771" s="238"/>
      <c r="H771" s="272">
        <v>40909</v>
      </c>
      <c r="I771" s="272">
        <v>50405</v>
      </c>
      <c r="J771" s="269"/>
      <c r="K771" s="269" t="s">
        <v>2638</v>
      </c>
      <c r="L771" s="273"/>
      <c r="M771" s="238">
        <v>0.73599999999999999</v>
      </c>
      <c r="N771" s="269" t="s">
        <v>1785</v>
      </c>
      <c r="O771" s="269" t="s">
        <v>82</v>
      </c>
      <c r="P771" s="269" t="s">
        <v>1786</v>
      </c>
      <c r="Q771" s="269"/>
      <c r="R771" s="294">
        <v>1010301524</v>
      </c>
      <c r="S771" s="238">
        <v>803</v>
      </c>
      <c r="T771" s="269" t="s">
        <v>266</v>
      </c>
      <c r="U771" s="269">
        <v>300</v>
      </c>
      <c r="V771" s="275">
        <v>300</v>
      </c>
      <c r="W771" s="269">
        <v>0</v>
      </c>
      <c r="X771" s="276">
        <v>31017</v>
      </c>
      <c r="Y771" s="293"/>
      <c r="Z771" s="277">
        <v>183047.36</v>
      </c>
      <c r="AA771" s="277"/>
      <c r="AB771" s="278">
        <v>183047.36</v>
      </c>
      <c r="AC771" s="278">
        <v>183047.36</v>
      </c>
      <c r="AD771" s="278">
        <v>0</v>
      </c>
      <c r="AE771" s="278">
        <v>0</v>
      </c>
      <c r="AF771" s="278">
        <v>610.15786666666656</v>
      </c>
      <c r="AG771" s="278">
        <v>610.15786666666656</v>
      </c>
      <c r="AH771" s="278">
        <v>0</v>
      </c>
      <c r="AI771" s="279">
        <v>610.15786666666656</v>
      </c>
      <c r="AJ771" s="277"/>
      <c r="AK771" s="280" t="e">
        <v>#REF!</v>
      </c>
      <c r="AL771" s="280" t="e">
        <v>#REF!</v>
      </c>
      <c r="AM771" s="281">
        <v>0</v>
      </c>
      <c r="AN771" s="281">
        <v>0</v>
      </c>
      <c r="AO771" s="281">
        <v>0</v>
      </c>
      <c r="AP771" s="282">
        <v>0</v>
      </c>
      <c r="AQ771" s="282">
        <v>0</v>
      </c>
      <c r="AR771" s="282">
        <v>0</v>
      </c>
      <c r="AS771" s="282">
        <v>0</v>
      </c>
      <c r="AT771" s="282">
        <v>0</v>
      </c>
      <c r="AU771" s="282">
        <v>0</v>
      </c>
      <c r="AV771" s="282">
        <v>0</v>
      </c>
      <c r="AW771" s="282">
        <v>0</v>
      </c>
      <c r="AX771" s="282">
        <v>0</v>
      </c>
      <c r="AY771" s="282">
        <v>0</v>
      </c>
      <c r="AZ771" s="282">
        <v>0</v>
      </c>
      <c r="BA771" s="282">
        <v>0</v>
      </c>
      <c r="BB771" s="281">
        <v>0</v>
      </c>
      <c r="BC771" s="281">
        <v>0</v>
      </c>
      <c r="BD771" s="283"/>
      <c r="BE771" s="284">
        <v>0.02</v>
      </c>
      <c r="BF771" s="280">
        <v>0</v>
      </c>
      <c r="BG771" s="285"/>
      <c r="BH771" s="286"/>
      <c r="BI771" s="285"/>
      <c r="BJ771" s="280">
        <v>0</v>
      </c>
      <c r="BK771" s="280">
        <v>0</v>
      </c>
      <c r="BL771" s="283"/>
      <c r="BM771" s="287">
        <v>0</v>
      </c>
      <c r="BN771" s="280">
        <v>0</v>
      </c>
      <c r="BO771" s="280">
        <v>0</v>
      </c>
      <c r="BP771" s="280" t="e">
        <v>#REF!</v>
      </c>
      <c r="BQ771" s="288" t="e">
        <v>#REF!</v>
      </c>
      <c r="BR771" s="289"/>
      <c r="BS771" s="290" t="e">
        <v>#REF!</v>
      </c>
      <c r="BU771" s="291"/>
      <c r="BV771" s="291">
        <v>0</v>
      </c>
      <c r="BW771" s="292">
        <v>0</v>
      </c>
      <c r="BX771" s="238" t="s">
        <v>857</v>
      </c>
      <c r="BY771" s="435">
        <f t="shared" si="22"/>
        <v>1</v>
      </c>
      <c r="BZ771" s="435">
        <v>1</v>
      </c>
      <c r="CA771" s="436">
        <f t="shared" si="23"/>
        <v>0</v>
      </c>
    </row>
    <row r="772" spans="1:79" s="268" customFormat="1" ht="47.25">
      <c r="A772" s="269">
        <v>759</v>
      </c>
      <c r="B772" s="269" t="s">
        <v>862</v>
      </c>
      <c r="C772" s="269" t="s">
        <v>95</v>
      </c>
      <c r="D772" s="271" t="s">
        <v>863</v>
      </c>
      <c r="E772" s="272">
        <v>41058</v>
      </c>
      <c r="F772" s="238"/>
      <c r="G772" s="238"/>
      <c r="H772" s="272">
        <v>40909</v>
      </c>
      <c r="I772" s="272">
        <v>50405</v>
      </c>
      <c r="J772" s="269"/>
      <c r="K772" s="269" t="s">
        <v>2639</v>
      </c>
      <c r="L772" s="273"/>
      <c r="M772" s="238">
        <v>0.95199999999999996</v>
      </c>
      <c r="N772" s="269" t="s">
        <v>2640</v>
      </c>
      <c r="O772" s="269" t="s">
        <v>82</v>
      </c>
      <c r="P772" s="269" t="s">
        <v>2542</v>
      </c>
      <c r="Q772" s="269"/>
      <c r="R772" s="294">
        <v>1010301525</v>
      </c>
      <c r="S772" s="238">
        <v>804</v>
      </c>
      <c r="T772" s="269" t="s">
        <v>266</v>
      </c>
      <c r="U772" s="269">
        <v>300</v>
      </c>
      <c r="V772" s="275">
        <v>300</v>
      </c>
      <c r="W772" s="269">
        <v>0</v>
      </c>
      <c r="X772" s="276">
        <v>33725</v>
      </c>
      <c r="Y772" s="293"/>
      <c r="Z772" s="277">
        <v>58765.26</v>
      </c>
      <c r="AA772" s="277"/>
      <c r="AB772" s="278">
        <v>58765.26</v>
      </c>
      <c r="AC772" s="278">
        <v>58765.26</v>
      </c>
      <c r="AD772" s="278">
        <v>0</v>
      </c>
      <c r="AE772" s="278">
        <v>0</v>
      </c>
      <c r="AF772" s="278">
        <v>195.88419999999999</v>
      </c>
      <c r="AG772" s="278">
        <v>195.88419999999999</v>
      </c>
      <c r="AH772" s="278">
        <v>0</v>
      </c>
      <c r="AI772" s="279">
        <v>195.88419999999999</v>
      </c>
      <c r="AJ772" s="277"/>
      <c r="AK772" s="280" t="e">
        <v>#REF!</v>
      </c>
      <c r="AL772" s="280" t="e">
        <v>#REF!</v>
      </c>
      <c r="AM772" s="281">
        <v>0</v>
      </c>
      <c r="AN772" s="281">
        <v>0</v>
      </c>
      <c r="AO772" s="281">
        <v>0</v>
      </c>
      <c r="AP772" s="282">
        <v>0</v>
      </c>
      <c r="AQ772" s="282">
        <v>0</v>
      </c>
      <c r="AR772" s="282">
        <v>0</v>
      </c>
      <c r="AS772" s="282">
        <v>0</v>
      </c>
      <c r="AT772" s="282">
        <v>0</v>
      </c>
      <c r="AU772" s="282">
        <v>0</v>
      </c>
      <c r="AV772" s="282">
        <v>0</v>
      </c>
      <c r="AW772" s="282">
        <v>0</v>
      </c>
      <c r="AX772" s="282">
        <v>0</v>
      </c>
      <c r="AY772" s="282">
        <v>0</v>
      </c>
      <c r="AZ772" s="282">
        <v>0</v>
      </c>
      <c r="BA772" s="282">
        <v>0</v>
      </c>
      <c r="BB772" s="281">
        <v>0</v>
      </c>
      <c r="BC772" s="281">
        <v>0</v>
      </c>
      <c r="BD772" s="283"/>
      <c r="BE772" s="284">
        <v>0.02</v>
      </c>
      <c r="BF772" s="280">
        <v>0</v>
      </c>
      <c r="BG772" s="285"/>
      <c r="BH772" s="286"/>
      <c r="BI772" s="285"/>
      <c r="BJ772" s="280">
        <v>0</v>
      </c>
      <c r="BK772" s="280">
        <v>0</v>
      </c>
      <c r="BL772" s="283"/>
      <c r="BM772" s="287">
        <v>0</v>
      </c>
      <c r="BN772" s="280">
        <v>0</v>
      </c>
      <c r="BO772" s="280">
        <v>0</v>
      </c>
      <c r="BP772" s="280" t="e">
        <v>#REF!</v>
      </c>
      <c r="BQ772" s="288" t="e">
        <v>#REF!</v>
      </c>
      <c r="BR772" s="289"/>
      <c r="BS772" s="290" t="e">
        <v>#REF!</v>
      </c>
      <c r="BU772" s="291"/>
      <c r="BV772" s="291">
        <v>0</v>
      </c>
      <c r="BW772" s="292">
        <v>0</v>
      </c>
      <c r="BX772" s="238" t="s">
        <v>857</v>
      </c>
      <c r="BY772" s="435">
        <f t="shared" si="22"/>
        <v>1</v>
      </c>
      <c r="BZ772" s="435">
        <v>1</v>
      </c>
      <c r="CA772" s="436">
        <f t="shared" si="23"/>
        <v>0</v>
      </c>
    </row>
    <row r="773" spans="1:79" s="268" customFormat="1" ht="31.5">
      <c r="A773" s="269">
        <v>760</v>
      </c>
      <c r="B773" s="269" t="s">
        <v>862</v>
      </c>
      <c r="C773" s="269" t="s">
        <v>95</v>
      </c>
      <c r="D773" s="271" t="s">
        <v>863</v>
      </c>
      <c r="E773" s="272">
        <v>41058</v>
      </c>
      <c r="F773" s="238"/>
      <c r="G773" s="238"/>
      <c r="H773" s="272">
        <v>40909</v>
      </c>
      <c r="I773" s="272">
        <v>50405</v>
      </c>
      <c r="J773" s="269"/>
      <c r="K773" s="269" t="s">
        <v>2641</v>
      </c>
      <c r="L773" s="273"/>
      <c r="M773" s="238">
        <v>1</v>
      </c>
      <c r="N773" s="269" t="s">
        <v>2642</v>
      </c>
      <c r="O773" s="269" t="s">
        <v>82</v>
      </c>
      <c r="P773" s="269" t="s">
        <v>2643</v>
      </c>
      <c r="Q773" s="269"/>
      <c r="R773" s="294">
        <v>1010301708</v>
      </c>
      <c r="S773" s="238">
        <v>805</v>
      </c>
      <c r="T773" s="269" t="s">
        <v>131</v>
      </c>
      <c r="U773" s="269">
        <v>361</v>
      </c>
      <c r="V773" s="275">
        <v>361</v>
      </c>
      <c r="W773" s="269">
        <v>0</v>
      </c>
      <c r="X773" s="276">
        <v>20821</v>
      </c>
      <c r="Y773" s="293"/>
      <c r="Z773" s="277">
        <v>506386.7</v>
      </c>
      <c r="AA773" s="277"/>
      <c r="AB773" s="278">
        <v>506386.7</v>
      </c>
      <c r="AC773" s="278">
        <v>171639.83750692522</v>
      </c>
      <c r="AD773" s="278">
        <v>334746.86249307479</v>
      </c>
      <c r="AE773" s="278">
        <v>317914.06360110804</v>
      </c>
      <c r="AF773" s="278">
        <v>1402.73324099723</v>
      </c>
      <c r="AG773" s="278">
        <v>1402.73324099723</v>
      </c>
      <c r="AH773" s="278">
        <v>0</v>
      </c>
      <c r="AI773" s="279">
        <v>1402.73324099723</v>
      </c>
      <c r="AJ773" s="277"/>
      <c r="AK773" s="280" t="e">
        <v>#REF!</v>
      </c>
      <c r="AL773" s="280" t="e">
        <v>#REF!</v>
      </c>
      <c r="AM773" s="281">
        <v>16832.798891966762</v>
      </c>
      <c r="AN773" s="281">
        <v>16832.798891966762</v>
      </c>
      <c r="AO773" s="281">
        <v>334746.86249307479</v>
      </c>
      <c r="AP773" s="282">
        <v>333344.12925207755</v>
      </c>
      <c r="AQ773" s="282">
        <v>331941.3960110803</v>
      </c>
      <c r="AR773" s="282">
        <v>330538.66277008306</v>
      </c>
      <c r="AS773" s="282">
        <v>329135.92952908581</v>
      </c>
      <c r="AT773" s="282">
        <v>327733.19628808857</v>
      </c>
      <c r="AU773" s="282">
        <v>326330.46304709133</v>
      </c>
      <c r="AV773" s="282">
        <v>324927.72980609408</v>
      </c>
      <c r="AW773" s="282">
        <v>323524.99656509684</v>
      </c>
      <c r="AX773" s="282">
        <v>322122.26332409959</v>
      </c>
      <c r="AY773" s="282">
        <v>320719.53008310235</v>
      </c>
      <c r="AZ773" s="282">
        <v>319316.7968421051</v>
      </c>
      <c r="BA773" s="282">
        <v>317914.06360110786</v>
      </c>
      <c r="BB773" s="281">
        <v>326330.46304709133</v>
      </c>
      <c r="BC773" s="281">
        <v>326330.46304709138</v>
      </c>
      <c r="BD773" s="283"/>
      <c r="BE773" s="284">
        <v>0.02</v>
      </c>
      <c r="BF773" s="280">
        <v>0</v>
      </c>
      <c r="BG773" s="285"/>
      <c r="BH773" s="286"/>
      <c r="BI773" s="285"/>
      <c r="BJ773" s="280">
        <v>0</v>
      </c>
      <c r="BK773" s="280">
        <v>0</v>
      </c>
      <c r="BL773" s="283"/>
      <c r="BM773" s="287">
        <v>0</v>
      </c>
      <c r="BN773" s="280">
        <v>0</v>
      </c>
      <c r="BO773" s="280">
        <v>0</v>
      </c>
      <c r="BP773" s="280" t="e">
        <v>#REF!</v>
      </c>
      <c r="BQ773" s="288" t="e">
        <v>#REF!</v>
      </c>
      <c r="BR773" s="289"/>
      <c r="BS773" s="290" t="e">
        <v>#REF!</v>
      </c>
      <c r="BU773" s="291">
        <v>16832.759999999998</v>
      </c>
      <c r="BV773" s="291">
        <v>-3.8891966763912933E-2</v>
      </c>
      <c r="BW773" s="292">
        <v>0</v>
      </c>
      <c r="BX773" s="238" t="s">
        <v>857</v>
      </c>
      <c r="BY773" s="435">
        <f t="shared" si="22"/>
        <v>0.33895012943058184</v>
      </c>
      <c r="BZ773" s="435">
        <v>0.37219112666049875</v>
      </c>
      <c r="CA773" s="436">
        <f t="shared" si="23"/>
        <v>3.3240997229916913E-2</v>
      </c>
    </row>
    <row r="774" spans="1:79" s="268" customFormat="1" ht="47.25">
      <c r="A774" s="269">
        <v>761</v>
      </c>
      <c r="B774" s="269" t="s">
        <v>862</v>
      </c>
      <c r="C774" s="269" t="s">
        <v>95</v>
      </c>
      <c r="D774" s="271" t="s">
        <v>863</v>
      </c>
      <c r="E774" s="272">
        <v>41058</v>
      </c>
      <c r="F774" s="238"/>
      <c r="G774" s="238"/>
      <c r="H774" s="272">
        <v>40909</v>
      </c>
      <c r="I774" s="272">
        <v>50405</v>
      </c>
      <c r="J774" s="269"/>
      <c r="K774" s="269" t="s">
        <v>2644</v>
      </c>
      <c r="L774" s="273"/>
      <c r="M774" s="238">
        <v>1</v>
      </c>
      <c r="N774" s="269" t="s">
        <v>2645</v>
      </c>
      <c r="O774" s="269" t="s">
        <v>82</v>
      </c>
      <c r="P774" s="269" t="s">
        <v>2646</v>
      </c>
      <c r="Q774" s="269"/>
      <c r="R774" s="294">
        <v>1010301709</v>
      </c>
      <c r="S774" s="238">
        <v>806</v>
      </c>
      <c r="T774" s="269" t="s">
        <v>135</v>
      </c>
      <c r="U774" s="269">
        <v>84</v>
      </c>
      <c r="V774" s="275">
        <v>84</v>
      </c>
      <c r="W774" s="269">
        <v>0</v>
      </c>
      <c r="X774" s="276">
        <v>42734</v>
      </c>
      <c r="Y774" s="293"/>
      <c r="Z774" s="277">
        <v>60400</v>
      </c>
      <c r="AA774" s="277"/>
      <c r="AB774" s="278">
        <v>60400</v>
      </c>
      <c r="AC774" s="278">
        <v>60400</v>
      </c>
      <c r="AD774" s="278">
        <v>0</v>
      </c>
      <c r="AE774" s="278">
        <v>0</v>
      </c>
      <c r="AF774" s="278">
        <v>719.04761904761904</v>
      </c>
      <c r="AG774" s="278">
        <v>719.04761904761904</v>
      </c>
      <c r="AH774" s="278">
        <v>0</v>
      </c>
      <c r="AI774" s="279">
        <v>719.04761904761904</v>
      </c>
      <c r="AJ774" s="277"/>
      <c r="AK774" s="280" t="e">
        <v>#REF!</v>
      </c>
      <c r="AL774" s="280" t="e">
        <v>#REF!</v>
      </c>
      <c r="AM774" s="281">
        <v>0</v>
      </c>
      <c r="AN774" s="281">
        <v>0</v>
      </c>
      <c r="AO774" s="281">
        <v>0</v>
      </c>
      <c r="AP774" s="282">
        <v>0</v>
      </c>
      <c r="AQ774" s="282">
        <v>0</v>
      </c>
      <c r="AR774" s="282">
        <v>0</v>
      </c>
      <c r="AS774" s="282">
        <v>0</v>
      </c>
      <c r="AT774" s="282">
        <v>0</v>
      </c>
      <c r="AU774" s="282">
        <v>0</v>
      </c>
      <c r="AV774" s="282">
        <v>0</v>
      </c>
      <c r="AW774" s="282">
        <v>0</v>
      </c>
      <c r="AX774" s="282">
        <v>0</v>
      </c>
      <c r="AY774" s="282">
        <v>0</v>
      </c>
      <c r="AZ774" s="282">
        <v>0</v>
      </c>
      <c r="BA774" s="282">
        <v>0</v>
      </c>
      <c r="BB774" s="281">
        <v>0</v>
      </c>
      <c r="BC774" s="281">
        <v>0</v>
      </c>
      <c r="BD774" s="283"/>
      <c r="BE774" s="284">
        <v>0.02</v>
      </c>
      <c r="BF774" s="280">
        <v>0</v>
      </c>
      <c r="BG774" s="285"/>
      <c r="BH774" s="286"/>
      <c r="BI774" s="285"/>
      <c r="BJ774" s="280">
        <v>0</v>
      </c>
      <c r="BK774" s="280">
        <v>0</v>
      </c>
      <c r="BL774" s="283"/>
      <c r="BM774" s="287">
        <v>0</v>
      </c>
      <c r="BN774" s="280">
        <v>0</v>
      </c>
      <c r="BO774" s="280">
        <v>0</v>
      </c>
      <c r="BP774" s="280" t="e">
        <v>#REF!</v>
      </c>
      <c r="BQ774" s="288" t="e">
        <v>#REF!</v>
      </c>
      <c r="BR774" s="289"/>
      <c r="BS774" s="290" t="e">
        <v>#REF!</v>
      </c>
      <c r="BU774" s="291"/>
      <c r="BV774" s="291">
        <v>0</v>
      </c>
      <c r="BW774" s="292">
        <v>0</v>
      </c>
      <c r="BX774" s="238" t="s">
        <v>857</v>
      </c>
      <c r="BY774" s="435">
        <f t="shared" si="22"/>
        <v>1</v>
      </c>
      <c r="BZ774" s="435">
        <v>1</v>
      </c>
      <c r="CA774" s="436">
        <f t="shared" si="23"/>
        <v>0</v>
      </c>
    </row>
    <row r="775" spans="1:79" s="268" customFormat="1" ht="47.25">
      <c r="A775" s="269">
        <v>762</v>
      </c>
      <c r="B775" s="269" t="s">
        <v>862</v>
      </c>
      <c r="C775" s="269" t="s">
        <v>95</v>
      </c>
      <c r="D775" s="271" t="s">
        <v>863</v>
      </c>
      <c r="E775" s="272">
        <v>41058</v>
      </c>
      <c r="F775" s="238" t="s">
        <v>1931</v>
      </c>
      <c r="G775" s="296">
        <v>42730</v>
      </c>
      <c r="H775" s="272">
        <v>40909</v>
      </c>
      <c r="I775" s="272">
        <v>50405</v>
      </c>
      <c r="J775" s="269"/>
      <c r="K775" s="269" t="s">
        <v>2647</v>
      </c>
      <c r="L775" s="273"/>
      <c r="M775" s="238">
        <v>0.43099999999999999</v>
      </c>
      <c r="N775" s="269" t="s">
        <v>2648</v>
      </c>
      <c r="O775" s="269" t="s">
        <v>82</v>
      </c>
      <c r="P775" s="269" t="s">
        <v>1730</v>
      </c>
      <c r="Q775" s="269"/>
      <c r="R775" s="294">
        <v>1010301716</v>
      </c>
      <c r="S775" s="238">
        <v>807</v>
      </c>
      <c r="T775" s="269" t="s">
        <v>131</v>
      </c>
      <c r="U775" s="269">
        <v>361</v>
      </c>
      <c r="V775" s="275">
        <v>361</v>
      </c>
      <c r="W775" s="269">
        <v>0</v>
      </c>
      <c r="X775" s="276">
        <v>42730</v>
      </c>
      <c r="Y775" s="293"/>
      <c r="Z775" s="277">
        <v>8142.01</v>
      </c>
      <c r="AA775" s="277"/>
      <c r="AB775" s="278">
        <v>8142.01</v>
      </c>
      <c r="AC775" s="278">
        <v>8142.01</v>
      </c>
      <c r="AD775" s="278">
        <v>0</v>
      </c>
      <c r="AE775" s="278">
        <v>0</v>
      </c>
      <c r="AF775" s="278">
        <v>22.554044321329641</v>
      </c>
      <c r="AG775" s="278">
        <v>22.554044321329641</v>
      </c>
      <c r="AH775" s="278">
        <v>0</v>
      </c>
      <c r="AI775" s="279">
        <v>22.554044321329641</v>
      </c>
      <c r="AJ775" s="277"/>
      <c r="AK775" s="280" t="e">
        <v>#REF!</v>
      </c>
      <c r="AL775" s="280" t="e">
        <v>#REF!</v>
      </c>
      <c r="AM775" s="281">
        <v>0</v>
      </c>
      <c r="AN775" s="281">
        <v>0</v>
      </c>
      <c r="AO775" s="281">
        <v>0</v>
      </c>
      <c r="AP775" s="282">
        <v>0</v>
      </c>
      <c r="AQ775" s="282">
        <v>0</v>
      </c>
      <c r="AR775" s="282">
        <v>0</v>
      </c>
      <c r="AS775" s="282">
        <v>0</v>
      </c>
      <c r="AT775" s="282">
        <v>0</v>
      </c>
      <c r="AU775" s="282">
        <v>0</v>
      </c>
      <c r="AV775" s="282">
        <v>0</v>
      </c>
      <c r="AW775" s="282">
        <v>0</v>
      </c>
      <c r="AX775" s="282">
        <v>0</v>
      </c>
      <c r="AY775" s="282">
        <v>0</v>
      </c>
      <c r="AZ775" s="282">
        <v>0</v>
      </c>
      <c r="BA775" s="282">
        <v>0</v>
      </c>
      <c r="BB775" s="281">
        <v>0</v>
      </c>
      <c r="BC775" s="281">
        <v>0</v>
      </c>
      <c r="BD775" s="283"/>
      <c r="BE775" s="284">
        <v>0.02</v>
      </c>
      <c r="BF775" s="280">
        <v>0</v>
      </c>
      <c r="BG775" s="285"/>
      <c r="BH775" s="286"/>
      <c r="BI775" s="285"/>
      <c r="BJ775" s="280">
        <v>0</v>
      </c>
      <c r="BK775" s="280">
        <v>0</v>
      </c>
      <c r="BL775" s="283"/>
      <c r="BM775" s="287">
        <v>0</v>
      </c>
      <c r="BN775" s="280">
        <v>0</v>
      </c>
      <c r="BO775" s="280">
        <v>0</v>
      </c>
      <c r="BP775" s="280" t="e">
        <v>#REF!</v>
      </c>
      <c r="BQ775" s="288" t="e">
        <v>#REF!</v>
      </c>
      <c r="BR775" s="289"/>
      <c r="BS775" s="290" t="e">
        <v>#REF!</v>
      </c>
      <c r="BU775" s="291"/>
      <c r="BV775" s="291">
        <v>0</v>
      </c>
      <c r="BW775" s="292">
        <v>0</v>
      </c>
      <c r="BX775" s="238" t="s">
        <v>857</v>
      </c>
      <c r="BY775" s="435">
        <f t="shared" si="22"/>
        <v>1</v>
      </c>
      <c r="BZ775" s="435">
        <v>1</v>
      </c>
      <c r="CA775" s="436">
        <f t="shared" si="23"/>
        <v>0</v>
      </c>
    </row>
    <row r="776" spans="1:79" s="268" customFormat="1" ht="31.5">
      <c r="A776" s="269">
        <v>763</v>
      </c>
      <c r="B776" s="269" t="s">
        <v>862</v>
      </c>
      <c r="C776" s="269" t="s">
        <v>95</v>
      </c>
      <c r="D776" s="271" t="s">
        <v>863</v>
      </c>
      <c r="E776" s="272">
        <v>41058</v>
      </c>
      <c r="F776" s="238"/>
      <c r="G776" s="238"/>
      <c r="H776" s="272">
        <v>40909</v>
      </c>
      <c r="I776" s="272">
        <v>50405</v>
      </c>
      <c r="J776" s="269"/>
      <c r="K776" s="269" t="s">
        <v>2649</v>
      </c>
      <c r="L776" s="273"/>
      <c r="M776" s="238">
        <v>0</v>
      </c>
      <c r="N776" s="269" t="s">
        <v>2005</v>
      </c>
      <c r="O776" s="269" t="s">
        <v>82</v>
      </c>
      <c r="P776" s="269" t="s">
        <v>2006</v>
      </c>
      <c r="Q776" s="269"/>
      <c r="R776" s="294">
        <v>1010301717</v>
      </c>
      <c r="S776" s="238">
        <v>808</v>
      </c>
      <c r="T776" s="269" t="s">
        <v>131</v>
      </c>
      <c r="U776" s="269">
        <v>361</v>
      </c>
      <c r="V776" s="275">
        <v>361</v>
      </c>
      <c r="W776" s="269">
        <v>0</v>
      </c>
      <c r="X776" s="276">
        <v>22190</v>
      </c>
      <c r="Y776" s="293"/>
      <c r="Z776" s="277">
        <v>520657.21</v>
      </c>
      <c r="AA776" s="277"/>
      <c r="AB776" s="278">
        <v>520657.21</v>
      </c>
      <c r="AC776" s="278">
        <v>506847.87177216058</v>
      </c>
      <c r="AD776" s="278">
        <v>13809.338227839442</v>
      </c>
      <c r="AE776" s="278">
        <v>0</v>
      </c>
      <c r="AF776" s="278">
        <v>1442.2637396121884</v>
      </c>
      <c r="AG776" s="278">
        <v>1442.2637396121884</v>
      </c>
      <c r="AH776" s="278">
        <v>0</v>
      </c>
      <c r="AI776" s="279">
        <v>1442.2637396121884</v>
      </c>
      <c r="AJ776" s="277"/>
      <c r="AK776" s="280" t="e">
        <v>#REF!</v>
      </c>
      <c r="AL776" s="280" t="e">
        <v>#REF!</v>
      </c>
      <c r="AM776" s="281">
        <v>13809.338227839442</v>
      </c>
      <c r="AN776" s="281">
        <v>13809.338227839442</v>
      </c>
      <c r="AO776" s="281">
        <v>13809.338227839442</v>
      </c>
      <c r="AP776" s="282">
        <v>12367.074488227254</v>
      </c>
      <c r="AQ776" s="282">
        <v>10924.810748615066</v>
      </c>
      <c r="AR776" s="282">
        <v>9482.5470090028775</v>
      </c>
      <c r="AS776" s="282">
        <v>8040.2832693906894</v>
      </c>
      <c r="AT776" s="282">
        <v>6598.0195297785012</v>
      </c>
      <c r="AU776" s="282">
        <v>5155.7557901663131</v>
      </c>
      <c r="AV776" s="282">
        <v>3713.4920505541249</v>
      </c>
      <c r="AW776" s="282">
        <v>2271.2283109419368</v>
      </c>
      <c r="AX776" s="282">
        <v>828.96457132974842</v>
      </c>
      <c r="AY776" s="282">
        <v>0</v>
      </c>
      <c r="AZ776" s="282">
        <v>0</v>
      </c>
      <c r="BA776" s="282">
        <v>0</v>
      </c>
      <c r="BB776" s="281">
        <v>5630.1164612189204</v>
      </c>
      <c r="BC776" s="281">
        <v>6904.669113919721</v>
      </c>
      <c r="BD776" s="283"/>
      <c r="BE776" s="284">
        <v>0.02</v>
      </c>
      <c r="BF776" s="280">
        <v>0</v>
      </c>
      <c r="BG776" s="285"/>
      <c r="BH776" s="286"/>
      <c r="BI776" s="285"/>
      <c r="BJ776" s="280">
        <v>0</v>
      </c>
      <c r="BK776" s="280">
        <v>0</v>
      </c>
      <c r="BL776" s="283"/>
      <c r="BM776" s="287">
        <v>0</v>
      </c>
      <c r="BN776" s="280">
        <v>0</v>
      </c>
      <c r="BO776" s="280">
        <v>0</v>
      </c>
      <c r="BP776" s="280" t="e">
        <v>#REF!</v>
      </c>
      <c r="BQ776" s="288" t="e">
        <v>#REF!</v>
      </c>
      <c r="BR776" s="289"/>
      <c r="BS776" s="290" t="e">
        <v>#REF!</v>
      </c>
      <c r="BU776" s="291">
        <v>13809.34</v>
      </c>
      <c r="BV776" s="291">
        <v>1.7721605581755284E-3</v>
      </c>
      <c r="BW776" s="292">
        <v>0</v>
      </c>
      <c r="BX776" s="238" t="s">
        <v>857</v>
      </c>
      <c r="BY776" s="435">
        <f t="shared" si="22"/>
        <v>0.97347710170413382</v>
      </c>
      <c r="BZ776" s="435">
        <v>1</v>
      </c>
      <c r="CA776" s="436">
        <f t="shared" si="23"/>
        <v>2.6522898295866182E-2</v>
      </c>
    </row>
    <row r="777" spans="1:79" s="268" customFormat="1" ht="47.25">
      <c r="A777" s="269">
        <v>764</v>
      </c>
      <c r="B777" s="269" t="s">
        <v>862</v>
      </c>
      <c r="C777" s="269" t="s">
        <v>95</v>
      </c>
      <c r="D777" s="271" t="s">
        <v>863</v>
      </c>
      <c r="E777" s="272">
        <v>41058</v>
      </c>
      <c r="F777" s="238"/>
      <c r="G777" s="238"/>
      <c r="H777" s="272">
        <v>40909</v>
      </c>
      <c r="I777" s="272">
        <v>50405</v>
      </c>
      <c r="J777" s="269"/>
      <c r="K777" s="269" t="s">
        <v>2650</v>
      </c>
      <c r="L777" s="273"/>
      <c r="M777" s="238">
        <v>0.27</v>
      </c>
      <c r="N777" s="269" t="s">
        <v>2651</v>
      </c>
      <c r="O777" s="269" t="s">
        <v>82</v>
      </c>
      <c r="P777" s="269" t="s">
        <v>2087</v>
      </c>
      <c r="Q777" s="269"/>
      <c r="R777" s="294">
        <v>1010302112</v>
      </c>
      <c r="S777" s="238">
        <v>809</v>
      </c>
      <c r="T777" s="269" t="s">
        <v>87</v>
      </c>
      <c r="U777" s="269">
        <v>240</v>
      </c>
      <c r="V777" s="275">
        <v>240</v>
      </c>
      <c r="W777" s="269">
        <v>0</v>
      </c>
      <c r="X777" s="276">
        <v>38982</v>
      </c>
      <c r="Y777" s="293"/>
      <c r="Z777" s="277">
        <v>211863.45</v>
      </c>
      <c r="AA777" s="277"/>
      <c r="AB777" s="278">
        <v>211863.45</v>
      </c>
      <c r="AC777" s="278">
        <v>136413.388125</v>
      </c>
      <c r="AD777" s="278">
        <v>75450.061875000014</v>
      </c>
      <c r="AE777" s="278">
        <v>64856.889375000013</v>
      </c>
      <c r="AF777" s="278">
        <v>882.76437500000009</v>
      </c>
      <c r="AG777" s="278">
        <v>882.76437500000009</v>
      </c>
      <c r="AH777" s="278">
        <v>0</v>
      </c>
      <c r="AI777" s="279">
        <v>882.76437500000009</v>
      </c>
      <c r="AJ777" s="277"/>
      <c r="AK777" s="280" t="e">
        <v>#REF!</v>
      </c>
      <c r="AL777" s="280" t="e">
        <v>#REF!</v>
      </c>
      <c r="AM777" s="281">
        <v>10593.172500000001</v>
      </c>
      <c r="AN777" s="281">
        <v>10593.172500000001</v>
      </c>
      <c r="AO777" s="281">
        <v>75450.061875000014</v>
      </c>
      <c r="AP777" s="282">
        <v>74567.297500000015</v>
      </c>
      <c r="AQ777" s="282">
        <v>73684.533125000016</v>
      </c>
      <c r="AR777" s="282">
        <v>72801.768750000017</v>
      </c>
      <c r="AS777" s="282">
        <v>71919.004375000019</v>
      </c>
      <c r="AT777" s="282">
        <v>71036.24000000002</v>
      </c>
      <c r="AU777" s="282">
        <v>70153.475625000021</v>
      </c>
      <c r="AV777" s="282">
        <v>69270.711250000022</v>
      </c>
      <c r="AW777" s="282">
        <v>68387.946875000023</v>
      </c>
      <c r="AX777" s="282">
        <v>67505.182500000024</v>
      </c>
      <c r="AY777" s="282">
        <v>66622.418125000026</v>
      </c>
      <c r="AZ777" s="282">
        <v>65739.653750000027</v>
      </c>
      <c r="BA777" s="282">
        <v>64856.889375000028</v>
      </c>
      <c r="BB777" s="281">
        <v>70153.475625000021</v>
      </c>
      <c r="BC777" s="281">
        <v>70153.475625000021</v>
      </c>
      <c r="BD777" s="283"/>
      <c r="BE777" s="284">
        <v>0.02</v>
      </c>
      <c r="BF777" s="280">
        <v>0</v>
      </c>
      <c r="BG777" s="285"/>
      <c r="BH777" s="286"/>
      <c r="BI777" s="285"/>
      <c r="BJ777" s="280">
        <v>0</v>
      </c>
      <c r="BK777" s="280">
        <v>0</v>
      </c>
      <c r="BL777" s="283"/>
      <c r="BM777" s="287">
        <v>0</v>
      </c>
      <c r="BN777" s="280">
        <v>0</v>
      </c>
      <c r="BO777" s="280">
        <v>0</v>
      </c>
      <c r="BP777" s="280" t="e">
        <v>#REF!</v>
      </c>
      <c r="BQ777" s="288" t="e">
        <v>#REF!</v>
      </c>
      <c r="BR777" s="289"/>
      <c r="BS777" s="290" t="e">
        <v>#REF!</v>
      </c>
      <c r="BU777" s="291">
        <v>10593.12</v>
      </c>
      <c r="BV777" s="291">
        <v>-5.2499999999781721E-2</v>
      </c>
      <c r="BW777" s="292">
        <v>0</v>
      </c>
      <c r="BX777" s="238" t="s">
        <v>857</v>
      </c>
      <c r="BY777" s="435">
        <f t="shared" si="22"/>
        <v>0.64387409968543419</v>
      </c>
      <c r="BZ777" s="435">
        <v>0.69387409968543401</v>
      </c>
      <c r="CA777" s="436">
        <f t="shared" si="23"/>
        <v>4.9999999999999822E-2</v>
      </c>
    </row>
    <row r="778" spans="1:79" s="268" customFormat="1" ht="31.5">
      <c r="A778" s="269">
        <v>765</v>
      </c>
      <c r="B778" s="269" t="s">
        <v>862</v>
      </c>
      <c r="C778" s="269" t="s">
        <v>95</v>
      </c>
      <c r="D778" s="271" t="s">
        <v>863</v>
      </c>
      <c r="E778" s="272">
        <v>41058</v>
      </c>
      <c r="F778" s="238"/>
      <c r="G778" s="238"/>
      <c r="H778" s="272">
        <v>40909</v>
      </c>
      <c r="I778" s="272">
        <v>50405</v>
      </c>
      <c r="J778" s="269"/>
      <c r="K778" s="269" t="s">
        <v>2652</v>
      </c>
      <c r="L778" s="273"/>
      <c r="M778" s="238">
        <v>0.19500000000000001</v>
      </c>
      <c r="N778" s="269" t="s">
        <v>2653</v>
      </c>
      <c r="O778" s="269" t="s">
        <v>82</v>
      </c>
      <c r="P778" s="269" t="s">
        <v>2654</v>
      </c>
      <c r="Q778" s="269"/>
      <c r="R778" s="310">
        <v>1010302120</v>
      </c>
      <c r="S778" s="238">
        <v>811</v>
      </c>
      <c r="T778" s="269" t="s">
        <v>131</v>
      </c>
      <c r="U778" s="269">
        <v>361</v>
      </c>
      <c r="V778" s="275">
        <v>361</v>
      </c>
      <c r="W778" s="269">
        <v>0</v>
      </c>
      <c r="X778" s="276">
        <v>39184</v>
      </c>
      <c r="Y778" s="293"/>
      <c r="Z778" s="277">
        <v>573796</v>
      </c>
      <c r="AA778" s="277"/>
      <c r="AB778" s="278">
        <v>573796</v>
      </c>
      <c r="AC778" s="278">
        <v>222226.74030470912</v>
      </c>
      <c r="AD778" s="278">
        <v>351569.25969529088</v>
      </c>
      <c r="AE778" s="278">
        <v>332495.70844875346</v>
      </c>
      <c r="AF778" s="278">
        <v>1589.4626038781164</v>
      </c>
      <c r="AG778" s="278">
        <v>1589.4626038781164</v>
      </c>
      <c r="AH778" s="278">
        <v>0</v>
      </c>
      <c r="AI778" s="279">
        <v>1589.4626038781164</v>
      </c>
      <c r="AJ778" s="277"/>
      <c r="AK778" s="280" t="e">
        <v>#REF!</v>
      </c>
      <c r="AL778" s="280" t="e">
        <v>#REF!</v>
      </c>
      <c r="AM778" s="281">
        <v>19073.551246537398</v>
      </c>
      <c r="AN778" s="281">
        <v>19073.551246537398</v>
      </c>
      <c r="AO778" s="281">
        <v>351569.25969529088</v>
      </c>
      <c r="AP778" s="282">
        <v>349979.79709141277</v>
      </c>
      <c r="AQ778" s="282">
        <v>348390.33448753465</v>
      </c>
      <c r="AR778" s="282">
        <v>346800.87188365654</v>
      </c>
      <c r="AS778" s="282">
        <v>345211.40927977843</v>
      </c>
      <c r="AT778" s="282">
        <v>343621.94667590031</v>
      </c>
      <c r="AU778" s="282">
        <v>342032.4840720222</v>
      </c>
      <c r="AV778" s="282">
        <v>340443.02146814408</v>
      </c>
      <c r="AW778" s="282">
        <v>338853.55886426597</v>
      </c>
      <c r="AX778" s="282">
        <v>337264.09626038786</v>
      </c>
      <c r="AY778" s="282">
        <v>335674.63365650974</v>
      </c>
      <c r="AZ778" s="282">
        <v>334085.17105263163</v>
      </c>
      <c r="BA778" s="282">
        <v>332495.70844875352</v>
      </c>
      <c r="BB778" s="281">
        <v>342032.4840720222</v>
      </c>
      <c r="BC778" s="281">
        <v>342032.48407202214</v>
      </c>
      <c r="BD778" s="283"/>
      <c r="BE778" s="284">
        <v>0.02</v>
      </c>
      <c r="BF778" s="280">
        <v>0</v>
      </c>
      <c r="BG778" s="285"/>
      <c r="BH778" s="286"/>
      <c r="BI778" s="285"/>
      <c r="BJ778" s="280">
        <v>0</v>
      </c>
      <c r="BK778" s="280">
        <v>0</v>
      </c>
      <c r="BL778" s="283"/>
      <c r="BM778" s="287">
        <v>0</v>
      </c>
      <c r="BN778" s="280">
        <v>0</v>
      </c>
      <c r="BO778" s="280">
        <v>0</v>
      </c>
      <c r="BP778" s="280" t="e">
        <v>#REF!</v>
      </c>
      <c r="BQ778" s="288" t="e">
        <v>#REF!</v>
      </c>
      <c r="BR778" s="289"/>
      <c r="BS778" s="290" t="e">
        <v>#REF!</v>
      </c>
      <c r="BU778" s="291">
        <v>19073.52</v>
      </c>
      <c r="BV778" s="291">
        <v>-3.1246537397237262E-2</v>
      </c>
      <c r="BW778" s="292">
        <v>0</v>
      </c>
      <c r="BX778" s="238" t="s">
        <v>856</v>
      </c>
      <c r="BY778" s="435">
        <f t="shared" si="22"/>
        <v>0.38729224376731297</v>
      </c>
      <c r="BZ778" s="435">
        <v>0.42053324099722988</v>
      </c>
      <c r="CA778" s="436">
        <f t="shared" si="23"/>
        <v>3.3240997229916913E-2</v>
      </c>
    </row>
    <row r="779" spans="1:79" s="268" customFormat="1" ht="47.25">
      <c r="A779" s="269">
        <v>766</v>
      </c>
      <c r="B779" s="269" t="s">
        <v>862</v>
      </c>
      <c r="C779" s="269" t="s">
        <v>95</v>
      </c>
      <c r="D779" s="271" t="s">
        <v>863</v>
      </c>
      <c r="E779" s="272">
        <v>41058</v>
      </c>
      <c r="F779" s="238"/>
      <c r="G779" s="238"/>
      <c r="H779" s="272">
        <v>40909</v>
      </c>
      <c r="I779" s="272">
        <v>50405</v>
      </c>
      <c r="J779" s="269"/>
      <c r="K779" s="269" t="s">
        <v>2655</v>
      </c>
      <c r="L779" s="273"/>
      <c r="M779" s="238">
        <v>2.1110000000000002</v>
      </c>
      <c r="N779" s="269" t="s">
        <v>2512</v>
      </c>
      <c r="O779" s="269" t="s">
        <v>82</v>
      </c>
      <c r="P779" s="269" t="s">
        <v>1722</v>
      </c>
      <c r="Q779" s="269"/>
      <c r="R779" s="294">
        <v>1010302121</v>
      </c>
      <c r="S779" s="238">
        <v>812</v>
      </c>
      <c r="T779" s="269" t="s">
        <v>131</v>
      </c>
      <c r="U779" s="269">
        <v>361</v>
      </c>
      <c r="V779" s="275">
        <v>361</v>
      </c>
      <c r="W779" s="269">
        <v>0</v>
      </c>
      <c r="X779" s="276">
        <v>42368</v>
      </c>
      <c r="Y779" s="293"/>
      <c r="Z779" s="277">
        <v>2959643.56</v>
      </c>
      <c r="AA779" s="277"/>
      <c r="AB779" s="278">
        <v>2959643.56</v>
      </c>
      <c r="AC779" s="278">
        <v>1163033.4135180055</v>
      </c>
      <c r="AD779" s="278">
        <v>1796610.1464819945</v>
      </c>
      <c r="AE779" s="278">
        <v>1698228.6431024931</v>
      </c>
      <c r="AF779" s="278">
        <v>8198.4586149584484</v>
      </c>
      <c r="AG779" s="278">
        <v>8198.4586149584484</v>
      </c>
      <c r="AH779" s="278">
        <v>0</v>
      </c>
      <c r="AI779" s="279">
        <v>8198.4586149584484</v>
      </c>
      <c r="AJ779" s="277"/>
      <c r="AK779" s="280" t="e">
        <v>#REF!</v>
      </c>
      <c r="AL779" s="280" t="e">
        <v>#REF!</v>
      </c>
      <c r="AM779" s="281">
        <v>98381.503379501373</v>
      </c>
      <c r="AN779" s="281">
        <v>98381.503379501373</v>
      </c>
      <c r="AO779" s="281">
        <v>1796610.1464819945</v>
      </c>
      <c r="AP779" s="282">
        <v>1788411.6878670361</v>
      </c>
      <c r="AQ779" s="282">
        <v>1780213.2292520776</v>
      </c>
      <c r="AR779" s="282">
        <v>1772014.7706371192</v>
      </c>
      <c r="AS779" s="282">
        <v>1763816.3120221607</v>
      </c>
      <c r="AT779" s="282">
        <v>1755617.8534072023</v>
      </c>
      <c r="AU779" s="282">
        <v>1747419.3947922438</v>
      </c>
      <c r="AV779" s="282">
        <v>1739220.9361772854</v>
      </c>
      <c r="AW779" s="282">
        <v>1731022.4775623269</v>
      </c>
      <c r="AX779" s="282">
        <v>1722824.0189473685</v>
      </c>
      <c r="AY779" s="282">
        <v>1714625.56033241</v>
      </c>
      <c r="AZ779" s="282">
        <v>1706427.1017174516</v>
      </c>
      <c r="BA779" s="282">
        <v>1698228.6431024931</v>
      </c>
      <c r="BB779" s="281">
        <v>1747419.3947922436</v>
      </c>
      <c r="BC779" s="281">
        <v>1747419.3947922438</v>
      </c>
      <c r="BD779" s="283"/>
      <c r="BE779" s="284">
        <v>0.02</v>
      </c>
      <c r="BF779" s="280">
        <v>0</v>
      </c>
      <c r="BG779" s="285"/>
      <c r="BH779" s="286"/>
      <c r="BI779" s="285"/>
      <c r="BJ779" s="280">
        <v>0</v>
      </c>
      <c r="BK779" s="280">
        <v>0</v>
      </c>
      <c r="BL779" s="283"/>
      <c r="BM779" s="287">
        <v>0</v>
      </c>
      <c r="BN779" s="280">
        <v>0</v>
      </c>
      <c r="BO779" s="280">
        <v>0</v>
      </c>
      <c r="BP779" s="280" t="e">
        <v>#REF!</v>
      </c>
      <c r="BQ779" s="288" t="e">
        <v>#REF!</v>
      </c>
      <c r="BR779" s="289"/>
      <c r="BS779" s="290" t="e">
        <v>#REF!</v>
      </c>
      <c r="BU779" s="291">
        <v>98381.52</v>
      </c>
      <c r="BV779" s="291">
        <v>1.6620498630800284E-2</v>
      </c>
      <c r="BW779" s="292">
        <v>0</v>
      </c>
      <c r="BX779" s="238" t="s">
        <v>857</v>
      </c>
      <c r="BY779" s="435">
        <f t="shared" si="22"/>
        <v>0.39296401405782982</v>
      </c>
      <c r="BZ779" s="435">
        <v>0.42620501128774674</v>
      </c>
      <c r="CA779" s="436">
        <f t="shared" si="23"/>
        <v>3.3240997229916913E-2</v>
      </c>
    </row>
    <row r="780" spans="1:79" s="268" customFormat="1" ht="31.5">
      <c r="A780" s="269">
        <v>767</v>
      </c>
      <c r="B780" s="269" t="s">
        <v>862</v>
      </c>
      <c r="C780" s="269" t="s">
        <v>95</v>
      </c>
      <c r="D780" s="271" t="s">
        <v>863</v>
      </c>
      <c r="E780" s="272">
        <v>41058</v>
      </c>
      <c r="F780" s="238">
        <v>5</v>
      </c>
      <c r="G780" s="296">
        <v>41188</v>
      </c>
      <c r="H780" s="272">
        <v>40909</v>
      </c>
      <c r="I780" s="272">
        <v>50405</v>
      </c>
      <c r="J780" s="269"/>
      <c r="K780" s="269" t="s">
        <v>2067</v>
      </c>
      <c r="L780" s="273"/>
      <c r="M780" s="238">
        <v>0.14499999999999999</v>
      </c>
      <c r="N780" s="269" t="s">
        <v>2656</v>
      </c>
      <c r="O780" s="269" t="s">
        <v>82</v>
      </c>
      <c r="P780" s="269" t="s">
        <v>2069</v>
      </c>
      <c r="Q780" s="269"/>
      <c r="R780" s="294">
        <v>1010302123</v>
      </c>
      <c r="S780" s="238">
        <v>813</v>
      </c>
      <c r="T780" s="269" t="s">
        <v>131</v>
      </c>
      <c r="U780" s="269">
        <v>361</v>
      </c>
      <c r="V780" s="275">
        <v>361</v>
      </c>
      <c r="W780" s="269">
        <v>0</v>
      </c>
      <c r="X780" s="276">
        <v>39050</v>
      </c>
      <c r="Y780" s="293"/>
      <c r="Z780" s="277">
        <v>526897.28</v>
      </c>
      <c r="AA780" s="277"/>
      <c r="AB780" s="278">
        <v>526897.28</v>
      </c>
      <c r="AC780" s="278">
        <v>292351.70409972296</v>
      </c>
      <c r="AD780" s="278">
        <v>234545.57590027706</v>
      </c>
      <c r="AE780" s="278">
        <v>217030.9848753463</v>
      </c>
      <c r="AF780" s="278">
        <v>1459.5492520775624</v>
      </c>
      <c r="AG780" s="278">
        <v>1459.5492520775624</v>
      </c>
      <c r="AH780" s="278">
        <v>0</v>
      </c>
      <c r="AI780" s="279">
        <v>1459.5492520775624</v>
      </c>
      <c r="AJ780" s="277"/>
      <c r="AK780" s="280" t="e">
        <v>#REF!</v>
      </c>
      <c r="AL780" s="280" t="e">
        <v>#REF!</v>
      </c>
      <c r="AM780" s="281">
        <v>17514.591024930749</v>
      </c>
      <c r="AN780" s="281">
        <v>17514.591024930749</v>
      </c>
      <c r="AO780" s="281">
        <v>234545.57590027706</v>
      </c>
      <c r="AP780" s="282">
        <v>233086.02664819951</v>
      </c>
      <c r="AQ780" s="282">
        <v>231626.47739612195</v>
      </c>
      <c r="AR780" s="282">
        <v>230166.92814404439</v>
      </c>
      <c r="AS780" s="282">
        <v>228707.37889196683</v>
      </c>
      <c r="AT780" s="282">
        <v>227247.82963988927</v>
      </c>
      <c r="AU780" s="282">
        <v>225788.28038781171</v>
      </c>
      <c r="AV780" s="282">
        <v>224328.73113573415</v>
      </c>
      <c r="AW780" s="282">
        <v>222869.18188365659</v>
      </c>
      <c r="AX780" s="282">
        <v>221409.63263157904</v>
      </c>
      <c r="AY780" s="282">
        <v>219950.08337950148</v>
      </c>
      <c r="AZ780" s="282">
        <v>218490.53412742392</v>
      </c>
      <c r="BA780" s="282">
        <v>217030.98487534636</v>
      </c>
      <c r="BB780" s="281">
        <v>225788.28038781171</v>
      </c>
      <c r="BC780" s="281">
        <v>225788.28038781168</v>
      </c>
      <c r="BD780" s="283"/>
      <c r="BE780" s="284">
        <v>0.02</v>
      </c>
      <c r="BF780" s="280">
        <v>0</v>
      </c>
      <c r="BG780" s="285"/>
      <c r="BH780" s="286"/>
      <c r="BI780" s="285"/>
      <c r="BJ780" s="280">
        <v>0</v>
      </c>
      <c r="BK780" s="280">
        <v>0</v>
      </c>
      <c r="BL780" s="283"/>
      <c r="BM780" s="287">
        <v>0</v>
      </c>
      <c r="BN780" s="280">
        <v>0</v>
      </c>
      <c r="BO780" s="280">
        <v>0</v>
      </c>
      <c r="BP780" s="280" t="e">
        <v>#REF!</v>
      </c>
      <c r="BQ780" s="288" t="e">
        <v>#REF!</v>
      </c>
      <c r="BR780" s="289"/>
      <c r="BS780" s="290" t="e">
        <v>#REF!</v>
      </c>
      <c r="BU780" s="291">
        <v>17514.599999999999</v>
      </c>
      <c r="BV780" s="291">
        <v>8.975069249572698E-3</v>
      </c>
      <c r="BW780" s="292">
        <v>0</v>
      </c>
      <c r="BX780" s="238" t="s">
        <v>857</v>
      </c>
      <c r="BY780" s="435">
        <f t="shared" si="22"/>
        <v>0.55485521599147936</v>
      </c>
      <c r="BZ780" s="435">
        <v>0.58809621322139627</v>
      </c>
      <c r="CA780" s="436">
        <f t="shared" si="23"/>
        <v>3.3240997229916913E-2</v>
      </c>
    </row>
    <row r="781" spans="1:79" s="268" customFormat="1" ht="31.5">
      <c r="A781" s="269">
        <v>768</v>
      </c>
      <c r="B781" s="269" t="s">
        <v>862</v>
      </c>
      <c r="C781" s="269" t="s">
        <v>95</v>
      </c>
      <c r="D781" s="271" t="s">
        <v>863</v>
      </c>
      <c r="E781" s="272">
        <v>41058</v>
      </c>
      <c r="F781" s="238">
        <v>5</v>
      </c>
      <c r="G781" s="296">
        <v>41188</v>
      </c>
      <c r="H781" s="272">
        <v>40909</v>
      </c>
      <c r="I781" s="272">
        <v>50405</v>
      </c>
      <c r="J781" s="269"/>
      <c r="K781" s="269" t="s">
        <v>2067</v>
      </c>
      <c r="L781" s="273"/>
      <c r="M781" s="238">
        <v>0.08</v>
      </c>
      <c r="N781" s="269" t="s">
        <v>2656</v>
      </c>
      <c r="O781" s="269" t="s">
        <v>82</v>
      </c>
      <c r="P781" s="269" t="s">
        <v>2069</v>
      </c>
      <c r="Q781" s="269"/>
      <c r="R781" s="294">
        <v>1010302124</v>
      </c>
      <c r="S781" s="238">
        <v>814</v>
      </c>
      <c r="T781" s="269" t="s">
        <v>131</v>
      </c>
      <c r="U781" s="269">
        <v>361</v>
      </c>
      <c r="V781" s="275">
        <v>361</v>
      </c>
      <c r="W781" s="269">
        <v>0</v>
      </c>
      <c r="X781" s="276">
        <v>39050</v>
      </c>
      <c r="Y781" s="293"/>
      <c r="Z781" s="277">
        <v>56504.44</v>
      </c>
      <c r="AA781" s="277"/>
      <c r="AB781" s="278">
        <v>56504.44</v>
      </c>
      <c r="AC781" s="278">
        <v>31351.655734072021</v>
      </c>
      <c r="AD781" s="278">
        <v>25152.784265927981</v>
      </c>
      <c r="AE781" s="278">
        <v>23274.520332409975</v>
      </c>
      <c r="AF781" s="278">
        <v>156.52199445983379</v>
      </c>
      <c r="AG781" s="278">
        <v>156.52199445983379</v>
      </c>
      <c r="AH781" s="278">
        <v>0</v>
      </c>
      <c r="AI781" s="279">
        <v>156.52199445983379</v>
      </c>
      <c r="AJ781" s="277"/>
      <c r="AK781" s="280" t="e">
        <v>#REF!</v>
      </c>
      <c r="AL781" s="280" t="e">
        <v>#REF!</v>
      </c>
      <c r="AM781" s="281">
        <v>1878.2639335180056</v>
      </c>
      <c r="AN781" s="281">
        <v>1878.2639335180056</v>
      </c>
      <c r="AO781" s="281">
        <v>25152.784265927981</v>
      </c>
      <c r="AP781" s="282">
        <v>24996.262271468149</v>
      </c>
      <c r="AQ781" s="282">
        <v>24839.740277008317</v>
      </c>
      <c r="AR781" s="282">
        <v>24683.218282548485</v>
      </c>
      <c r="AS781" s="282">
        <v>24526.696288088653</v>
      </c>
      <c r="AT781" s="282">
        <v>24370.174293628821</v>
      </c>
      <c r="AU781" s="282">
        <v>24213.652299168989</v>
      </c>
      <c r="AV781" s="282">
        <v>24057.130304709157</v>
      </c>
      <c r="AW781" s="282">
        <v>23900.608310249325</v>
      </c>
      <c r="AX781" s="282">
        <v>23744.086315789493</v>
      </c>
      <c r="AY781" s="282">
        <v>23587.564321329661</v>
      </c>
      <c r="AZ781" s="282">
        <v>23431.042326869829</v>
      </c>
      <c r="BA781" s="282">
        <v>23274.520332409997</v>
      </c>
      <c r="BB781" s="281">
        <v>24213.652299168989</v>
      </c>
      <c r="BC781" s="281">
        <v>24213.652299168978</v>
      </c>
      <c r="BD781" s="283"/>
      <c r="BE781" s="284">
        <v>0.02</v>
      </c>
      <c r="BF781" s="280">
        <v>0</v>
      </c>
      <c r="BG781" s="285"/>
      <c r="BH781" s="286"/>
      <c r="BI781" s="285"/>
      <c r="BJ781" s="280">
        <v>0</v>
      </c>
      <c r="BK781" s="280">
        <v>0</v>
      </c>
      <c r="BL781" s="283"/>
      <c r="BM781" s="287">
        <v>0</v>
      </c>
      <c r="BN781" s="280">
        <v>0</v>
      </c>
      <c r="BO781" s="280">
        <v>0</v>
      </c>
      <c r="BP781" s="280" t="e">
        <v>#REF!</v>
      </c>
      <c r="BQ781" s="288" t="e">
        <v>#REF!</v>
      </c>
      <c r="BR781" s="289"/>
      <c r="BS781" s="290" t="e">
        <v>#REF!</v>
      </c>
      <c r="BU781" s="291">
        <v>1878.24</v>
      </c>
      <c r="BV781" s="291">
        <v>-2.3933518005605947E-2</v>
      </c>
      <c r="BW781" s="292">
        <v>0</v>
      </c>
      <c r="BX781" s="238" t="s">
        <v>857</v>
      </c>
      <c r="BY781" s="435">
        <f t="shared" si="22"/>
        <v>0.55485295906077503</v>
      </c>
      <c r="BZ781" s="435">
        <v>0.58809395629069194</v>
      </c>
      <c r="CA781" s="436">
        <f t="shared" si="23"/>
        <v>3.3240997229916913E-2</v>
      </c>
    </row>
    <row r="782" spans="1:79" s="268" customFormat="1" ht="47.25">
      <c r="A782" s="269">
        <v>769</v>
      </c>
      <c r="B782" s="269" t="s">
        <v>862</v>
      </c>
      <c r="C782" s="269" t="s">
        <v>95</v>
      </c>
      <c r="D782" s="271" t="s">
        <v>863</v>
      </c>
      <c r="E782" s="272">
        <v>41058</v>
      </c>
      <c r="F782" s="238"/>
      <c r="G782" s="238"/>
      <c r="H782" s="272">
        <v>40909</v>
      </c>
      <c r="I782" s="272">
        <v>50405</v>
      </c>
      <c r="J782" s="269"/>
      <c r="K782" s="269" t="s">
        <v>2657</v>
      </c>
      <c r="L782" s="273"/>
      <c r="M782" s="238">
        <v>0.60899999999999999</v>
      </c>
      <c r="N782" s="269" t="s">
        <v>2658</v>
      </c>
      <c r="O782" s="269" t="s">
        <v>82</v>
      </c>
      <c r="P782" s="269" t="s">
        <v>2659</v>
      </c>
      <c r="Q782" s="269"/>
      <c r="R782" s="294">
        <v>1010302126</v>
      </c>
      <c r="S782" s="238">
        <v>815</v>
      </c>
      <c r="T782" s="269" t="s">
        <v>266</v>
      </c>
      <c r="U782" s="269">
        <v>300</v>
      </c>
      <c r="V782" s="275">
        <v>300</v>
      </c>
      <c r="W782" s="269">
        <v>0</v>
      </c>
      <c r="X782" s="276">
        <v>38712</v>
      </c>
      <c r="Y782" s="293"/>
      <c r="Z782" s="277">
        <v>434503.42</v>
      </c>
      <c r="AA782" s="277"/>
      <c r="AB782" s="278">
        <v>434503.42</v>
      </c>
      <c r="AC782" s="278">
        <v>239212.04720000003</v>
      </c>
      <c r="AD782" s="278">
        <v>195291.37279999995</v>
      </c>
      <c r="AE782" s="278">
        <v>177911.23599999995</v>
      </c>
      <c r="AF782" s="278">
        <v>1448.3447333333334</v>
      </c>
      <c r="AG782" s="278">
        <v>1448.3447333333334</v>
      </c>
      <c r="AH782" s="278">
        <v>0</v>
      </c>
      <c r="AI782" s="279">
        <v>1448.3447333333334</v>
      </c>
      <c r="AJ782" s="277"/>
      <c r="AK782" s="280" t="e">
        <v>#REF!</v>
      </c>
      <c r="AL782" s="280" t="e">
        <v>#REF!</v>
      </c>
      <c r="AM782" s="281">
        <v>17380.1368</v>
      </c>
      <c r="AN782" s="281">
        <v>17380.1368</v>
      </c>
      <c r="AO782" s="281">
        <v>195291.37279999995</v>
      </c>
      <c r="AP782" s="282">
        <v>193843.02806666662</v>
      </c>
      <c r="AQ782" s="282">
        <v>192394.68333333329</v>
      </c>
      <c r="AR782" s="282">
        <v>190946.33859999996</v>
      </c>
      <c r="AS782" s="282">
        <v>189497.99386666663</v>
      </c>
      <c r="AT782" s="282">
        <v>188049.6491333333</v>
      </c>
      <c r="AU782" s="282">
        <v>186601.30439999996</v>
      </c>
      <c r="AV782" s="282">
        <v>185152.95966666663</v>
      </c>
      <c r="AW782" s="282">
        <v>183704.6149333333</v>
      </c>
      <c r="AX782" s="282">
        <v>182256.27019999997</v>
      </c>
      <c r="AY782" s="282">
        <v>180807.92546666664</v>
      </c>
      <c r="AZ782" s="282">
        <v>179359.58073333331</v>
      </c>
      <c r="BA782" s="282">
        <v>177911.23599999998</v>
      </c>
      <c r="BB782" s="281">
        <v>186601.30439999996</v>
      </c>
      <c r="BC782" s="281">
        <v>186601.30439999996</v>
      </c>
      <c r="BD782" s="283"/>
      <c r="BE782" s="284">
        <v>0.02</v>
      </c>
      <c r="BF782" s="280">
        <v>0</v>
      </c>
      <c r="BG782" s="285"/>
      <c r="BH782" s="286"/>
      <c r="BI782" s="285"/>
      <c r="BJ782" s="280">
        <v>0</v>
      </c>
      <c r="BK782" s="280">
        <v>0</v>
      </c>
      <c r="BL782" s="283"/>
      <c r="BM782" s="287">
        <v>0</v>
      </c>
      <c r="BN782" s="280">
        <v>0</v>
      </c>
      <c r="BO782" s="280">
        <v>0</v>
      </c>
      <c r="BP782" s="280" t="e">
        <v>#REF!</v>
      </c>
      <c r="BQ782" s="288" t="e">
        <v>#REF!</v>
      </c>
      <c r="BR782" s="289"/>
      <c r="BS782" s="290" t="e">
        <v>#REF!</v>
      </c>
      <c r="BU782" s="291">
        <v>17380.080000000002</v>
      </c>
      <c r="BV782" s="291">
        <v>-5.6799999998474959E-2</v>
      </c>
      <c r="BW782" s="292">
        <v>0</v>
      </c>
      <c r="BX782" s="238" t="s">
        <v>857</v>
      </c>
      <c r="BY782" s="435">
        <f t="shared" si="22"/>
        <v>0.55054122980205777</v>
      </c>
      <c r="BZ782" s="435">
        <v>0.59054122980205781</v>
      </c>
      <c r="CA782" s="436">
        <f t="shared" si="23"/>
        <v>4.0000000000000036E-2</v>
      </c>
    </row>
    <row r="783" spans="1:79" s="268" customFormat="1" ht="47.25">
      <c r="A783" s="269">
        <v>770</v>
      </c>
      <c r="B783" s="269" t="s">
        <v>862</v>
      </c>
      <c r="C783" s="269" t="s">
        <v>95</v>
      </c>
      <c r="D783" s="271" t="s">
        <v>863</v>
      </c>
      <c r="E783" s="272">
        <v>41058</v>
      </c>
      <c r="F783" s="238"/>
      <c r="G783" s="238"/>
      <c r="H783" s="272">
        <v>40909</v>
      </c>
      <c r="I783" s="272">
        <v>50405</v>
      </c>
      <c r="J783" s="269"/>
      <c r="K783" s="269" t="s">
        <v>2660</v>
      </c>
      <c r="L783" s="273"/>
      <c r="M783" s="238">
        <v>0.92</v>
      </c>
      <c r="N783" s="269" t="s">
        <v>1907</v>
      </c>
      <c r="O783" s="269" t="s">
        <v>82</v>
      </c>
      <c r="P783" s="269" t="s">
        <v>1908</v>
      </c>
      <c r="Q783" s="269"/>
      <c r="R783" s="294">
        <v>1010302127</v>
      </c>
      <c r="S783" s="238">
        <v>816</v>
      </c>
      <c r="T783" s="269" t="s">
        <v>87</v>
      </c>
      <c r="U783" s="269">
        <v>240</v>
      </c>
      <c r="V783" s="275">
        <v>240</v>
      </c>
      <c r="W783" s="269">
        <v>0</v>
      </c>
      <c r="X783" s="276">
        <v>38712</v>
      </c>
      <c r="Y783" s="293"/>
      <c r="Z783" s="277">
        <v>1330235.57</v>
      </c>
      <c r="AA783" s="277"/>
      <c r="AB783" s="278">
        <v>1330235.57</v>
      </c>
      <c r="AC783" s="278">
        <v>906481.74162500002</v>
      </c>
      <c r="AD783" s="278">
        <v>423753.82837500004</v>
      </c>
      <c r="AE783" s="278">
        <v>357242.04987500003</v>
      </c>
      <c r="AF783" s="278">
        <v>5542.648208333334</v>
      </c>
      <c r="AG783" s="278">
        <v>5542.648208333334</v>
      </c>
      <c r="AH783" s="278">
        <v>0</v>
      </c>
      <c r="AI783" s="279">
        <v>5542.648208333334</v>
      </c>
      <c r="AJ783" s="277"/>
      <c r="AK783" s="280" t="e">
        <v>#REF!</v>
      </c>
      <c r="AL783" s="280" t="e">
        <v>#REF!</v>
      </c>
      <c r="AM783" s="281">
        <v>66511.778500000015</v>
      </c>
      <c r="AN783" s="281">
        <v>66511.778500000015</v>
      </c>
      <c r="AO783" s="281">
        <v>423753.82837500004</v>
      </c>
      <c r="AP783" s="282">
        <v>418211.18016666669</v>
      </c>
      <c r="AQ783" s="282">
        <v>412668.53195833333</v>
      </c>
      <c r="AR783" s="282">
        <v>407125.88374999998</v>
      </c>
      <c r="AS783" s="282">
        <v>401583.23554166663</v>
      </c>
      <c r="AT783" s="282">
        <v>396040.58733333327</v>
      </c>
      <c r="AU783" s="282">
        <v>390497.93912499992</v>
      </c>
      <c r="AV783" s="282">
        <v>384955.29091666656</v>
      </c>
      <c r="AW783" s="282">
        <v>379412.64270833321</v>
      </c>
      <c r="AX783" s="282">
        <v>373869.99449999986</v>
      </c>
      <c r="AY783" s="282">
        <v>368327.3462916665</v>
      </c>
      <c r="AZ783" s="282">
        <v>362784.69808333315</v>
      </c>
      <c r="BA783" s="282">
        <v>357242.04987499979</v>
      </c>
      <c r="BB783" s="281">
        <v>390497.93912499992</v>
      </c>
      <c r="BC783" s="281">
        <v>390497.93912500003</v>
      </c>
      <c r="BD783" s="283"/>
      <c r="BE783" s="284">
        <v>0.02</v>
      </c>
      <c r="BF783" s="280">
        <v>0</v>
      </c>
      <c r="BG783" s="285"/>
      <c r="BH783" s="286"/>
      <c r="BI783" s="285"/>
      <c r="BJ783" s="280">
        <v>0</v>
      </c>
      <c r="BK783" s="280">
        <v>0</v>
      </c>
      <c r="BL783" s="283"/>
      <c r="BM783" s="287">
        <v>0</v>
      </c>
      <c r="BN783" s="280">
        <v>0</v>
      </c>
      <c r="BO783" s="280">
        <v>0</v>
      </c>
      <c r="BP783" s="280" t="e">
        <v>#REF!</v>
      </c>
      <c r="BQ783" s="288" t="e">
        <v>#REF!</v>
      </c>
      <c r="BR783" s="289"/>
      <c r="BS783" s="290" t="e">
        <v>#REF!</v>
      </c>
      <c r="BU783" s="291">
        <v>66511.8</v>
      </c>
      <c r="BV783" s="291">
        <v>2.1499999988009222E-2</v>
      </c>
      <c r="BW783" s="292">
        <v>0</v>
      </c>
      <c r="BX783" s="238" t="s">
        <v>857</v>
      </c>
      <c r="BY783" s="435">
        <f t="shared" ref="BY783:BY846" si="24">AC783/Z783*100%</f>
        <v>0.68144452160830427</v>
      </c>
      <c r="BZ783" s="435">
        <v>0.73144452160830431</v>
      </c>
      <c r="CA783" s="436">
        <f t="shared" ref="CA783:CA846" si="25">BZ783-BY783</f>
        <v>5.0000000000000044E-2</v>
      </c>
    </row>
    <row r="784" spans="1:79" s="268" customFormat="1" ht="47.25">
      <c r="A784" s="269">
        <v>771</v>
      </c>
      <c r="B784" s="269" t="s">
        <v>862</v>
      </c>
      <c r="C784" s="269" t="s">
        <v>95</v>
      </c>
      <c r="D784" s="271" t="s">
        <v>863</v>
      </c>
      <c r="E784" s="272">
        <v>41058</v>
      </c>
      <c r="F784" s="238"/>
      <c r="G784" s="238"/>
      <c r="H784" s="272">
        <v>40909</v>
      </c>
      <c r="I784" s="272">
        <v>50405</v>
      </c>
      <c r="J784" s="269"/>
      <c r="K784" s="269" t="s">
        <v>2661</v>
      </c>
      <c r="L784" s="273"/>
      <c r="M784" s="238">
        <v>11.784000000000001</v>
      </c>
      <c r="N784" s="269" t="s">
        <v>2042</v>
      </c>
      <c r="O784" s="269" t="s">
        <v>82</v>
      </c>
      <c r="P784" s="269" t="s">
        <v>2087</v>
      </c>
      <c r="Q784" s="269"/>
      <c r="R784" s="294">
        <v>1010302128</v>
      </c>
      <c r="S784" s="238">
        <v>817</v>
      </c>
      <c r="T784" s="269" t="s">
        <v>87</v>
      </c>
      <c r="U784" s="269">
        <v>240</v>
      </c>
      <c r="V784" s="275">
        <v>240</v>
      </c>
      <c r="W784" s="269">
        <v>0</v>
      </c>
      <c r="X784" s="276">
        <v>39153</v>
      </c>
      <c r="Y784" s="293"/>
      <c r="Z784" s="277">
        <v>1165701.51</v>
      </c>
      <c r="AA784" s="277"/>
      <c r="AB784" s="278">
        <v>1165701.51</v>
      </c>
      <c r="AC784" s="278">
        <v>721374.94200000004</v>
      </c>
      <c r="AD784" s="278">
        <v>444326.56799999997</v>
      </c>
      <c r="AE784" s="278">
        <v>386041.49249999999</v>
      </c>
      <c r="AF784" s="278">
        <v>4857.0896249999996</v>
      </c>
      <c r="AG784" s="278">
        <v>4857.0896249999996</v>
      </c>
      <c r="AH784" s="278">
        <v>0</v>
      </c>
      <c r="AI784" s="279">
        <v>4857.0896249999996</v>
      </c>
      <c r="AJ784" s="277"/>
      <c r="AK784" s="280" t="e">
        <v>#REF!</v>
      </c>
      <c r="AL784" s="280" t="e">
        <v>#REF!</v>
      </c>
      <c r="AM784" s="281">
        <v>58285.075499999992</v>
      </c>
      <c r="AN784" s="281">
        <v>58285.075499999992</v>
      </c>
      <c r="AO784" s="281">
        <v>444326.56799999997</v>
      </c>
      <c r="AP784" s="282">
        <v>439469.47837499995</v>
      </c>
      <c r="AQ784" s="282">
        <v>434612.38874999993</v>
      </c>
      <c r="AR784" s="282">
        <v>429755.2991249999</v>
      </c>
      <c r="AS784" s="282">
        <v>424898.20949999988</v>
      </c>
      <c r="AT784" s="282">
        <v>420041.11987499986</v>
      </c>
      <c r="AU784" s="282">
        <v>415184.03024999984</v>
      </c>
      <c r="AV784" s="282">
        <v>410326.94062499981</v>
      </c>
      <c r="AW784" s="282">
        <v>405469.85099999979</v>
      </c>
      <c r="AX784" s="282">
        <v>400612.76137499977</v>
      </c>
      <c r="AY784" s="282">
        <v>395755.67174999975</v>
      </c>
      <c r="AZ784" s="282">
        <v>390898.58212499972</v>
      </c>
      <c r="BA784" s="282">
        <v>386041.4924999997</v>
      </c>
      <c r="BB784" s="281">
        <v>415184.03024999984</v>
      </c>
      <c r="BC784" s="281">
        <v>415184.03024999995</v>
      </c>
      <c r="BD784" s="283"/>
      <c r="BE784" s="284">
        <v>0.02</v>
      </c>
      <c r="BF784" s="280">
        <v>0</v>
      </c>
      <c r="BG784" s="285"/>
      <c r="BH784" s="286"/>
      <c r="BI784" s="285"/>
      <c r="BJ784" s="280">
        <v>0</v>
      </c>
      <c r="BK784" s="280">
        <v>0</v>
      </c>
      <c r="BL784" s="283"/>
      <c r="BM784" s="287">
        <v>0</v>
      </c>
      <c r="BN784" s="280">
        <v>0</v>
      </c>
      <c r="BO784" s="280">
        <v>0</v>
      </c>
      <c r="BP784" s="280" t="e">
        <v>#REF!</v>
      </c>
      <c r="BQ784" s="288" t="e">
        <v>#REF!</v>
      </c>
      <c r="BR784" s="289"/>
      <c r="BS784" s="290" t="e">
        <v>#REF!</v>
      </c>
      <c r="BU784" s="291">
        <v>58285.08</v>
      </c>
      <c r="BV784" s="291">
        <v>4.5000000100117177E-3</v>
      </c>
      <c r="BW784" s="292">
        <v>0</v>
      </c>
      <c r="BX784" s="238" t="s">
        <v>857</v>
      </c>
      <c r="BY784" s="435">
        <f t="shared" si="24"/>
        <v>0.61883332552258596</v>
      </c>
      <c r="BZ784" s="435">
        <v>0.66883332552258601</v>
      </c>
      <c r="CA784" s="436">
        <f t="shared" si="25"/>
        <v>5.0000000000000044E-2</v>
      </c>
    </row>
    <row r="785" spans="1:79" s="268" customFormat="1" ht="47.25">
      <c r="A785" s="269">
        <v>772</v>
      </c>
      <c r="B785" s="269" t="s">
        <v>862</v>
      </c>
      <c r="C785" s="269" t="s">
        <v>95</v>
      </c>
      <c r="D785" s="271" t="s">
        <v>863</v>
      </c>
      <c r="E785" s="272">
        <v>41058</v>
      </c>
      <c r="F785" s="238">
        <v>13</v>
      </c>
      <c r="G785" s="296">
        <v>42632</v>
      </c>
      <c r="H785" s="272">
        <v>40909</v>
      </c>
      <c r="I785" s="272">
        <v>50405</v>
      </c>
      <c r="J785" s="269"/>
      <c r="K785" s="269" t="s">
        <v>2662</v>
      </c>
      <c r="L785" s="273"/>
      <c r="M785" s="238">
        <v>3.7090000000000001</v>
      </c>
      <c r="N785" s="269" t="s">
        <v>2663</v>
      </c>
      <c r="O785" s="269" t="s">
        <v>82</v>
      </c>
      <c r="P785" s="269" t="s">
        <v>2664</v>
      </c>
      <c r="Q785" s="269"/>
      <c r="R785" s="294">
        <v>1010302132</v>
      </c>
      <c r="S785" s="238">
        <v>818</v>
      </c>
      <c r="T785" s="269" t="s">
        <v>131</v>
      </c>
      <c r="U785" s="269">
        <v>361</v>
      </c>
      <c r="V785" s="275">
        <v>361</v>
      </c>
      <c r="W785" s="269">
        <v>0</v>
      </c>
      <c r="X785" s="276">
        <v>42719</v>
      </c>
      <c r="Y785" s="293"/>
      <c r="Z785" s="277">
        <v>959926.56</v>
      </c>
      <c r="AA785" s="277"/>
      <c r="AB785" s="278">
        <v>959926.56</v>
      </c>
      <c r="AC785" s="278">
        <v>561312.97836565087</v>
      </c>
      <c r="AD785" s="278">
        <v>398613.58163434919</v>
      </c>
      <c r="AE785" s="278">
        <v>366704.66551246552</v>
      </c>
      <c r="AF785" s="278">
        <v>2659.0763434903047</v>
      </c>
      <c r="AG785" s="278">
        <v>2659.0763434903047</v>
      </c>
      <c r="AH785" s="278">
        <v>0</v>
      </c>
      <c r="AI785" s="279">
        <v>2659.0763434903047</v>
      </c>
      <c r="AJ785" s="277"/>
      <c r="AK785" s="280" t="e">
        <v>#REF!</v>
      </c>
      <c r="AL785" s="280" t="e">
        <v>#REF!</v>
      </c>
      <c r="AM785" s="281">
        <v>31908.916121883656</v>
      </c>
      <c r="AN785" s="281">
        <v>31908.916121883656</v>
      </c>
      <c r="AO785" s="281">
        <v>398613.58163434919</v>
      </c>
      <c r="AP785" s="282">
        <v>395954.50529085891</v>
      </c>
      <c r="AQ785" s="282">
        <v>393295.42894736864</v>
      </c>
      <c r="AR785" s="282">
        <v>390636.35260387836</v>
      </c>
      <c r="AS785" s="282">
        <v>387977.27626038808</v>
      </c>
      <c r="AT785" s="282">
        <v>385318.19991689781</v>
      </c>
      <c r="AU785" s="282">
        <v>382659.12357340753</v>
      </c>
      <c r="AV785" s="282">
        <v>380000.04722991725</v>
      </c>
      <c r="AW785" s="282">
        <v>377340.97088642698</v>
      </c>
      <c r="AX785" s="282">
        <v>374681.8945429367</v>
      </c>
      <c r="AY785" s="282">
        <v>372022.81819944642</v>
      </c>
      <c r="AZ785" s="282">
        <v>369363.74185595615</v>
      </c>
      <c r="BA785" s="282">
        <v>366704.66551246587</v>
      </c>
      <c r="BB785" s="281">
        <v>382659.12357340759</v>
      </c>
      <c r="BC785" s="281">
        <v>382659.12357340736</v>
      </c>
      <c r="BD785" s="283"/>
      <c r="BE785" s="284">
        <v>0.02</v>
      </c>
      <c r="BF785" s="280">
        <v>0</v>
      </c>
      <c r="BG785" s="285"/>
      <c r="BH785" s="286"/>
      <c r="BI785" s="285"/>
      <c r="BJ785" s="280">
        <v>0</v>
      </c>
      <c r="BK785" s="280">
        <v>0</v>
      </c>
      <c r="BL785" s="283"/>
      <c r="BM785" s="287">
        <v>0</v>
      </c>
      <c r="BN785" s="280">
        <v>0</v>
      </c>
      <c r="BO785" s="280">
        <v>0</v>
      </c>
      <c r="BP785" s="280" t="e">
        <v>#REF!</v>
      </c>
      <c r="BQ785" s="288" t="e">
        <v>#REF!</v>
      </c>
      <c r="BR785" s="289"/>
      <c r="BS785" s="290" t="e">
        <v>#REF!</v>
      </c>
      <c r="BU785" s="291">
        <v>31908.959999999999</v>
      </c>
      <c r="BV785" s="291">
        <v>4.3878116342966678E-2</v>
      </c>
      <c r="BW785" s="292">
        <v>0</v>
      </c>
      <c r="BX785" s="238" t="s">
        <v>857</v>
      </c>
      <c r="BY785" s="435">
        <f t="shared" si="24"/>
        <v>0.58474575218092817</v>
      </c>
      <c r="BZ785" s="435">
        <v>0.61798674941084508</v>
      </c>
      <c r="CA785" s="436">
        <f t="shared" si="25"/>
        <v>3.3240997229916913E-2</v>
      </c>
    </row>
    <row r="786" spans="1:79" s="268" customFormat="1" ht="31.5">
      <c r="A786" s="269">
        <v>773</v>
      </c>
      <c r="B786" s="269" t="s">
        <v>862</v>
      </c>
      <c r="C786" s="269" t="s">
        <v>95</v>
      </c>
      <c r="D786" s="271" t="s">
        <v>863</v>
      </c>
      <c r="E786" s="272">
        <v>41058</v>
      </c>
      <c r="F786" s="238" t="s">
        <v>1931</v>
      </c>
      <c r="G786" s="296">
        <v>42730</v>
      </c>
      <c r="H786" s="272">
        <v>40909</v>
      </c>
      <c r="I786" s="272">
        <v>50405</v>
      </c>
      <c r="J786" s="269"/>
      <c r="K786" s="269" t="s">
        <v>2665</v>
      </c>
      <c r="L786" s="273"/>
      <c r="M786" s="238">
        <v>0.41199999999999998</v>
      </c>
      <c r="N786" s="269" t="s">
        <v>1935</v>
      </c>
      <c r="O786" s="269" t="s">
        <v>82</v>
      </c>
      <c r="P786" s="269" t="s">
        <v>944</v>
      </c>
      <c r="Q786" s="269"/>
      <c r="R786" s="294">
        <v>1010302133</v>
      </c>
      <c r="S786" s="238">
        <v>819</v>
      </c>
      <c r="T786" s="269" t="s">
        <v>131</v>
      </c>
      <c r="U786" s="269">
        <v>361</v>
      </c>
      <c r="V786" s="275">
        <v>361</v>
      </c>
      <c r="W786" s="269">
        <v>0</v>
      </c>
      <c r="X786" s="276">
        <v>39083</v>
      </c>
      <c r="Y786" s="293"/>
      <c r="Z786" s="277">
        <v>417509.54</v>
      </c>
      <c r="AA786" s="277"/>
      <c r="AB786" s="278">
        <v>417509.54</v>
      </c>
      <c r="AC786" s="278">
        <v>164066.01529085875</v>
      </c>
      <c r="AD786" s="278">
        <v>253443.52470914123</v>
      </c>
      <c r="AE786" s="278">
        <v>239565.09124653734</v>
      </c>
      <c r="AF786" s="278">
        <v>1156.5361218836565</v>
      </c>
      <c r="AG786" s="278">
        <v>1156.5361218836565</v>
      </c>
      <c r="AH786" s="278">
        <v>0</v>
      </c>
      <c r="AI786" s="279">
        <v>1156.5361218836565</v>
      </c>
      <c r="AJ786" s="277"/>
      <c r="AK786" s="280" t="e">
        <v>#REF!</v>
      </c>
      <c r="AL786" s="280" t="e">
        <v>#REF!</v>
      </c>
      <c r="AM786" s="281">
        <v>13878.433462603878</v>
      </c>
      <c r="AN786" s="281">
        <v>13878.433462603878</v>
      </c>
      <c r="AO786" s="281">
        <v>253443.52470914123</v>
      </c>
      <c r="AP786" s="282">
        <v>252286.98858725757</v>
      </c>
      <c r="AQ786" s="282">
        <v>251130.45246537391</v>
      </c>
      <c r="AR786" s="282">
        <v>249973.91634349024</v>
      </c>
      <c r="AS786" s="282">
        <v>248817.38022160658</v>
      </c>
      <c r="AT786" s="282">
        <v>247660.84409972292</v>
      </c>
      <c r="AU786" s="282">
        <v>246504.30797783926</v>
      </c>
      <c r="AV786" s="282">
        <v>245347.77185595559</v>
      </c>
      <c r="AW786" s="282">
        <v>244191.23573407193</v>
      </c>
      <c r="AX786" s="282">
        <v>243034.69961218827</v>
      </c>
      <c r="AY786" s="282">
        <v>241878.16349030461</v>
      </c>
      <c r="AZ786" s="282">
        <v>240721.62736842094</v>
      </c>
      <c r="BA786" s="282">
        <v>239565.09124653728</v>
      </c>
      <c r="BB786" s="281">
        <v>246504.30797783926</v>
      </c>
      <c r="BC786" s="281">
        <v>246504.30797783929</v>
      </c>
      <c r="BD786" s="283"/>
      <c r="BE786" s="284">
        <v>0.02</v>
      </c>
      <c r="BF786" s="280">
        <v>0</v>
      </c>
      <c r="BG786" s="285"/>
      <c r="BH786" s="286"/>
      <c r="BI786" s="285"/>
      <c r="BJ786" s="280">
        <v>0</v>
      </c>
      <c r="BK786" s="280">
        <v>0</v>
      </c>
      <c r="BL786" s="283"/>
      <c r="BM786" s="287">
        <v>0</v>
      </c>
      <c r="BN786" s="280">
        <v>0</v>
      </c>
      <c r="BO786" s="280">
        <v>0</v>
      </c>
      <c r="BP786" s="280" t="e">
        <v>#REF!</v>
      </c>
      <c r="BQ786" s="288" t="e">
        <v>#REF!</v>
      </c>
      <c r="BR786" s="289"/>
      <c r="BS786" s="290" t="e">
        <v>#REF!</v>
      </c>
      <c r="BU786" s="291">
        <v>13878.48</v>
      </c>
      <c r="BV786" s="291">
        <v>4.6537396121493657E-2</v>
      </c>
      <c r="BW786" s="292">
        <v>0</v>
      </c>
      <c r="BX786" s="238" t="s">
        <v>857</v>
      </c>
      <c r="BY786" s="435">
        <f t="shared" si="24"/>
        <v>0.39296351238072008</v>
      </c>
      <c r="BZ786" s="435">
        <v>0.42620450961063705</v>
      </c>
      <c r="CA786" s="436">
        <f t="shared" si="25"/>
        <v>3.3240997229916969E-2</v>
      </c>
    </row>
    <row r="787" spans="1:79" s="268" customFormat="1" ht="47.25">
      <c r="A787" s="269">
        <v>774</v>
      </c>
      <c r="B787" s="269" t="s">
        <v>862</v>
      </c>
      <c r="C787" s="269" t="s">
        <v>95</v>
      </c>
      <c r="D787" s="271" t="s">
        <v>863</v>
      </c>
      <c r="E787" s="272">
        <v>41058</v>
      </c>
      <c r="F787" s="238"/>
      <c r="G787" s="238"/>
      <c r="H787" s="272">
        <v>40909</v>
      </c>
      <c r="I787" s="272">
        <v>50405</v>
      </c>
      <c r="J787" s="269"/>
      <c r="K787" s="269" t="s">
        <v>2666</v>
      </c>
      <c r="L787" s="273"/>
      <c r="M787" s="238">
        <v>1.6</v>
      </c>
      <c r="N787" s="269" t="s">
        <v>2339</v>
      </c>
      <c r="O787" s="269" t="s">
        <v>82</v>
      </c>
      <c r="P787" s="269" t="s">
        <v>2124</v>
      </c>
      <c r="Q787" s="269"/>
      <c r="R787" s="294">
        <v>1010302134</v>
      </c>
      <c r="S787" s="238">
        <v>820</v>
      </c>
      <c r="T787" s="269" t="s">
        <v>87</v>
      </c>
      <c r="U787" s="269">
        <v>240</v>
      </c>
      <c r="V787" s="275">
        <v>240</v>
      </c>
      <c r="W787" s="269">
        <v>0</v>
      </c>
      <c r="X787" s="276">
        <v>38716</v>
      </c>
      <c r="Y787" s="293"/>
      <c r="Z787" s="277">
        <v>521208.39</v>
      </c>
      <c r="AA787" s="277"/>
      <c r="AB787" s="278">
        <v>521208.39</v>
      </c>
      <c r="AC787" s="278">
        <v>355174.39387500007</v>
      </c>
      <c r="AD787" s="278">
        <v>166033.99612499995</v>
      </c>
      <c r="AE787" s="278">
        <v>139973.57662499993</v>
      </c>
      <c r="AF787" s="278">
        <v>2171.7016250000001</v>
      </c>
      <c r="AG787" s="278">
        <v>2171.7016250000001</v>
      </c>
      <c r="AH787" s="278">
        <v>0</v>
      </c>
      <c r="AI787" s="279">
        <v>2171.7016250000001</v>
      </c>
      <c r="AJ787" s="277"/>
      <c r="AK787" s="280" t="e">
        <v>#REF!</v>
      </c>
      <c r="AL787" s="280" t="e">
        <v>#REF!</v>
      </c>
      <c r="AM787" s="281">
        <v>26060.419500000004</v>
      </c>
      <c r="AN787" s="281">
        <v>26060.419500000004</v>
      </c>
      <c r="AO787" s="281">
        <v>166033.99612499995</v>
      </c>
      <c r="AP787" s="282">
        <v>163862.29449999996</v>
      </c>
      <c r="AQ787" s="282">
        <v>161690.59287499997</v>
      </c>
      <c r="AR787" s="282">
        <v>159518.89124999999</v>
      </c>
      <c r="AS787" s="282">
        <v>157347.189625</v>
      </c>
      <c r="AT787" s="282">
        <v>155175.48800000001</v>
      </c>
      <c r="AU787" s="282">
        <v>153003.78637500003</v>
      </c>
      <c r="AV787" s="282">
        <v>150832.08475000004</v>
      </c>
      <c r="AW787" s="282">
        <v>148660.38312500005</v>
      </c>
      <c r="AX787" s="282">
        <v>146488.68150000006</v>
      </c>
      <c r="AY787" s="282">
        <v>144316.97987500008</v>
      </c>
      <c r="AZ787" s="282">
        <v>142145.27825000009</v>
      </c>
      <c r="BA787" s="282">
        <v>139973.5766250001</v>
      </c>
      <c r="BB787" s="281">
        <v>153003.78637500003</v>
      </c>
      <c r="BC787" s="281">
        <v>153003.78637499994</v>
      </c>
      <c r="BD787" s="283"/>
      <c r="BE787" s="284">
        <v>0.02</v>
      </c>
      <c r="BF787" s="280">
        <v>0</v>
      </c>
      <c r="BG787" s="285"/>
      <c r="BH787" s="286"/>
      <c r="BI787" s="285"/>
      <c r="BJ787" s="280">
        <v>0</v>
      </c>
      <c r="BK787" s="280">
        <v>0</v>
      </c>
      <c r="BL787" s="283"/>
      <c r="BM787" s="287">
        <v>0</v>
      </c>
      <c r="BN787" s="280">
        <v>0</v>
      </c>
      <c r="BO787" s="280">
        <v>0</v>
      </c>
      <c r="BP787" s="280" t="e">
        <v>#REF!</v>
      </c>
      <c r="BQ787" s="288" t="e">
        <v>#REF!</v>
      </c>
      <c r="BR787" s="289"/>
      <c r="BS787" s="290" t="e">
        <v>#REF!</v>
      </c>
      <c r="BU787" s="291">
        <v>26060.400000000001</v>
      </c>
      <c r="BV787" s="291">
        <v>-1.9500000002153683E-2</v>
      </c>
      <c r="BW787" s="292">
        <v>0</v>
      </c>
      <c r="BX787" s="238" t="s">
        <v>857</v>
      </c>
      <c r="BY787" s="435">
        <f t="shared" si="24"/>
        <v>0.68144412233080143</v>
      </c>
      <c r="BZ787" s="435">
        <v>0.73144412233080147</v>
      </c>
      <c r="CA787" s="436">
        <f t="shared" si="25"/>
        <v>5.0000000000000044E-2</v>
      </c>
    </row>
    <row r="788" spans="1:79" s="268" customFormat="1" ht="47.25">
      <c r="A788" s="269">
        <v>775</v>
      </c>
      <c r="B788" s="269" t="s">
        <v>862</v>
      </c>
      <c r="C788" s="269" t="s">
        <v>95</v>
      </c>
      <c r="D788" s="271" t="s">
        <v>863</v>
      </c>
      <c r="E788" s="272">
        <v>41058</v>
      </c>
      <c r="F788" s="238"/>
      <c r="G788" s="238"/>
      <c r="H788" s="272">
        <v>40909</v>
      </c>
      <c r="I788" s="272">
        <v>50405</v>
      </c>
      <c r="J788" s="269"/>
      <c r="K788" s="269" t="s">
        <v>2667</v>
      </c>
      <c r="L788" s="273"/>
      <c r="M788" s="238">
        <v>1.1599999999999999</v>
      </c>
      <c r="N788" s="269" t="s">
        <v>2237</v>
      </c>
      <c r="O788" s="269" t="s">
        <v>82</v>
      </c>
      <c r="P788" s="269" t="s">
        <v>2238</v>
      </c>
      <c r="Q788" s="269"/>
      <c r="R788" s="294">
        <v>1010302135</v>
      </c>
      <c r="S788" s="238">
        <v>821</v>
      </c>
      <c r="T788" s="269" t="s">
        <v>168</v>
      </c>
      <c r="U788" s="269">
        <v>180</v>
      </c>
      <c r="V788" s="275">
        <v>180</v>
      </c>
      <c r="W788" s="269">
        <v>0</v>
      </c>
      <c r="X788" s="276">
        <v>24838</v>
      </c>
      <c r="Y788" s="293"/>
      <c r="Z788" s="277">
        <v>4515.24</v>
      </c>
      <c r="AA788" s="277"/>
      <c r="AB788" s="278">
        <v>4515.24</v>
      </c>
      <c r="AC788" s="278">
        <v>4515.24</v>
      </c>
      <c r="AD788" s="278">
        <v>0</v>
      </c>
      <c r="AE788" s="278">
        <v>0</v>
      </c>
      <c r="AF788" s="278">
        <v>25.084666666666667</v>
      </c>
      <c r="AG788" s="278">
        <v>25.084666666666667</v>
      </c>
      <c r="AH788" s="278">
        <v>0</v>
      </c>
      <c r="AI788" s="279">
        <v>25.084666666666667</v>
      </c>
      <c r="AJ788" s="277"/>
      <c r="AK788" s="280" t="e">
        <v>#REF!</v>
      </c>
      <c r="AL788" s="280" t="e">
        <v>#REF!</v>
      </c>
      <c r="AM788" s="281">
        <v>0</v>
      </c>
      <c r="AN788" s="281">
        <v>0</v>
      </c>
      <c r="AO788" s="281">
        <v>0</v>
      </c>
      <c r="AP788" s="282">
        <v>0</v>
      </c>
      <c r="AQ788" s="282">
        <v>0</v>
      </c>
      <c r="AR788" s="282">
        <v>0</v>
      </c>
      <c r="AS788" s="282">
        <v>0</v>
      </c>
      <c r="AT788" s="282">
        <v>0</v>
      </c>
      <c r="AU788" s="282">
        <v>0</v>
      </c>
      <c r="AV788" s="282">
        <v>0</v>
      </c>
      <c r="AW788" s="282">
        <v>0</v>
      </c>
      <c r="AX788" s="282">
        <v>0</v>
      </c>
      <c r="AY788" s="282">
        <v>0</v>
      </c>
      <c r="AZ788" s="282">
        <v>0</v>
      </c>
      <c r="BA788" s="282">
        <v>0</v>
      </c>
      <c r="BB788" s="281">
        <v>0</v>
      </c>
      <c r="BC788" s="281">
        <v>0</v>
      </c>
      <c r="BD788" s="283"/>
      <c r="BE788" s="284">
        <v>0.02</v>
      </c>
      <c r="BF788" s="280">
        <v>0</v>
      </c>
      <c r="BG788" s="285"/>
      <c r="BH788" s="286"/>
      <c r="BI788" s="285"/>
      <c r="BJ788" s="280">
        <v>0</v>
      </c>
      <c r="BK788" s="280">
        <v>0</v>
      </c>
      <c r="BL788" s="283"/>
      <c r="BM788" s="287">
        <v>0</v>
      </c>
      <c r="BN788" s="280">
        <v>0</v>
      </c>
      <c r="BO788" s="280">
        <v>0</v>
      </c>
      <c r="BP788" s="280" t="e">
        <v>#REF!</v>
      </c>
      <c r="BQ788" s="288" t="e">
        <v>#REF!</v>
      </c>
      <c r="BR788" s="289"/>
      <c r="BS788" s="290" t="e">
        <v>#REF!</v>
      </c>
      <c r="BU788" s="291"/>
      <c r="BV788" s="291">
        <v>0</v>
      </c>
      <c r="BW788" s="292">
        <v>0</v>
      </c>
      <c r="BX788" s="238" t="s">
        <v>857</v>
      </c>
      <c r="BY788" s="435">
        <f t="shared" si="24"/>
        <v>1</v>
      </c>
      <c r="BZ788" s="435">
        <v>1</v>
      </c>
      <c r="CA788" s="436">
        <f t="shared" si="25"/>
        <v>0</v>
      </c>
    </row>
    <row r="789" spans="1:79" s="268" customFormat="1" ht="31.5">
      <c r="A789" s="269">
        <v>776</v>
      </c>
      <c r="B789" s="269" t="s">
        <v>862</v>
      </c>
      <c r="C789" s="269" t="s">
        <v>95</v>
      </c>
      <c r="D789" s="271" t="s">
        <v>863</v>
      </c>
      <c r="E789" s="272">
        <v>41058</v>
      </c>
      <c r="F789" s="238">
        <v>5</v>
      </c>
      <c r="G789" s="296">
        <v>41918</v>
      </c>
      <c r="H789" s="272">
        <v>40909</v>
      </c>
      <c r="I789" s="272">
        <v>50405</v>
      </c>
      <c r="J789" s="269"/>
      <c r="K789" s="269" t="s">
        <v>2668</v>
      </c>
      <c r="L789" s="273"/>
      <c r="M789" s="238">
        <v>1.4670000000000001</v>
      </c>
      <c r="N789" s="269" t="s">
        <v>2669</v>
      </c>
      <c r="O789" s="269" t="s">
        <v>82</v>
      </c>
      <c r="P789" s="269" t="s">
        <v>1697</v>
      </c>
      <c r="Q789" s="269"/>
      <c r="R789" s="294">
        <v>1010302136</v>
      </c>
      <c r="S789" s="238">
        <v>822</v>
      </c>
      <c r="T789" s="269" t="s">
        <v>131</v>
      </c>
      <c r="U789" s="269">
        <v>361</v>
      </c>
      <c r="V789" s="275">
        <v>361</v>
      </c>
      <c r="W789" s="269">
        <v>0</v>
      </c>
      <c r="X789" s="276">
        <v>41918</v>
      </c>
      <c r="Y789" s="293"/>
      <c r="Z789" s="277">
        <v>313037.59999999998</v>
      </c>
      <c r="AA789" s="277"/>
      <c r="AB789" s="278">
        <v>313037.59999999998</v>
      </c>
      <c r="AC789" s="278">
        <v>188140.42797783931</v>
      </c>
      <c r="AD789" s="278">
        <v>124897.17202216067</v>
      </c>
      <c r="AE789" s="278">
        <v>114491.49002770084</v>
      </c>
      <c r="AF789" s="278">
        <v>867.14016620498603</v>
      </c>
      <c r="AG789" s="278">
        <v>867.14016620498603</v>
      </c>
      <c r="AH789" s="278">
        <v>0</v>
      </c>
      <c r="AI789" s="279">
        <v>867.14016620498603</v>
      </c>
      <c r="AJ789" s="277"/>
      <c r="AK789" s="280" t="e">
        <v>#REF!</v>
      </c>
      <c r="AL789" s="280" t="e">
        <v>#REF!</v>
      </c>
      <c r="AM789" s="281">
        <v>10405.681994459832</v>
      </c>
      <c r="AN789" s="281">
        <v>10405.681994459832</v>
      </c>
      <c r="AO789" s="281">
        <v>124897.17202216067</v>
      </c>
      <c r="AP789" s="282">
        <v>124030.03185595568</v>
      </c>
      <c r="AQ789" s="282">
        <v>123162.89168975069</v>
      </c>
      <c r="AR789" s="282">
        <v>122295.7515235457</v>
      </c>
      <c r="AS789" s="282">
        <v>121428.61135734071</v>
      </c>
      <c r="AT789" s="282">
        <v>120561.47119113572</v>
      </c>
      <c r="AU789" s="282">
        <v>119694.33102493073</v>
      </c>
      <c r="AV789" s="282">
        <v>118827.19085872573</v>
      </c>
      <c r="AW789" s="282">
        <v>117960.05069252074</v>
      </c>
      <c r="AX789" s="282">
        <v>117092.91052631575</v>
      </c>
      <c r="AY789" s="282">
        <v>116225.77036011076</v>
      </c>
      <c r="AZ789" s="282">
        <v>115358.63019390577</v>
      </c>
      <c r="BA789" s="282">
        <v>114491.49002770078</v>
      </c>
      <c r="BB789" s="281">
        <v>119694.33102493071</v>
      </c>
      <c r="BC789" s="281">
        <v>119694.33102493075</v>
      </c>
      <c r="BD789" s="283"/>
      <c r="BE789" s="284">
        <v>0.02</v>
      </c>
      <c r="BF789" s="280">
        <v>0</v>
      </c>
      <c r="BG789" s="285"/>
      <c r="BH789" s="286"/>
      <c r="BI789" s="285"/>
      <c r="BJ789" s="280">
        <v>0</v>
      </c>
      <c r="BK789" s="280">
        <v>0</v>
      </c>
      <c r="BL789" s="283"/>
      <c r="BM789" s="287">
        <v>0</v>
      </c>
      <c r="BN789" s="280">
        <v>0</v>
      </c>
      <c r="BO789" s="280">
        <v>0</v>
      </c>
      <c r="BP789" s="280" t="e">
        <v>#REF!</v>
      </c>
      <c r="BQ789" s="288" t="e">
        <v>#REF!</v>
      </c>
      <c r="BR789" s="289"/>
      <c r="BS789" s="290" t="e">
        <v>#REF!</v>
      </c>
      <c r="BU789" s="291">
        <v>10405.68</v>
      </c>
      <c r="BV789" s="291">
        <v>-1.9944598316214979E-3</v>
      </c>
      <c r="BW789" s="292">
        <v>0</v>
      </c>
      <c r="BX789" s="238" t="s">
        <v>857</v>
      </c>
      <c r="BY789" s="435">
        <f t="shared" si="24"/>
        <v>0.60101543066340701</v>
      </c>
      <c r="BZ789" s="435">
        <v>0.63425642789332382</v>
      </c>
      <c r="CA789" s="436">
        <f t="shared" si="25"/>
        <v>3.3240997229916802E-2</v>
      </c>
    </row>
    <row r="790" spans="1:79" s="268" customFormat="1" ht="47.25">
      <c r="A790" s="269">
        <v>777</v>
      </c>
      <c r="B790" s="269" t="s">
        <v>862</v>
      </c>
      <c r="C790" s="269" t="s">
        <v>95</v>
      </c>
      <c r="D790" s="271" t="s">
        <v>863</v>
      </c>
      <c r="E790" s="272">
        <v>41058</v>
      </c>
      <c r="F790" s="238"/>
      <c r="G790" s="238"/>
      <c r="H790" s="272">
        <v>40909</v>
      </c>
      <c r="I790" s="272">
        <v>50405</v>
      </c>
      <c r="J790" s="269"/>
      <c r="K790" s="269" t="s">
        <v>2670</v>
      </c>
      <c r="L790" s="273"/>
      <c r="M790" s="238">
        <v>1</v>
      </c>
      <c r="N790" s="269" t="s">
        <v>2671</v>
      </c>
      <c r="O790" s="269" t="s">
        <v>82</v>
      </c>
      <c r="P790" s="269" t="s">
        <v>2672</v>
      </c>
      <c r="Q790" s="269"/>
      <c r="R790" s="294">
        <v>1010302315</v>
      </c>
      <c r="S790" s="238">
        <v>823</v>
      </c>
      <c r="T790" s="269" t="s">
        <v>149</v>
      </c>
      <c r="U790" s="269">
        <v>120</v>
      </c>
      <c r="V790" s="275">
        <v>120</v>
      </c>
      <c r="W790" s="269">
        <v>0</v>
      </c>
      <c r="X790" s="276">
        <v>34337</v>
      </c>
      <c r="Y790" s="293"/>
      <c r="Z790" s="277">
        <v>484.62</v>
      </c>
      <c r="AA790" s="277"/>
      <c r="AB790" s="278">
        <v>484.62</v>
      </c>
      <c r="AC790" s="278">
        <v>484.62</v>
      </c>
      <c r="AD790" s="278">
        <v>0</v>
      </c>
      <c r="AE790" s="278">
        <v>0</v>
      </c>
      <c r="AF790" s="278">
        <v>4.0385</v>
      </c>
      <c r="AG790" s="278">
        <v>4.0385</v>
      </c>
      <c r="AH790" s="278">
        <v>0</v>
      </c>
      <c r="AI790" s="279">
        <v>4.0385</v>
      </c>
      <c r="AJ790" s="277"/>
      <c r="AK790" s="280" t="e">
        <v>#REF!</v>
      </c>
      <c r="AL790" s="280" t="e">
        <v>#REF!</v>
      </c>
      <c r="AM790" s="281">
        <v>0</v>
      </c>
      <c r="AN790" s="281">
        <v>0</v>
      </c>
      <c r="AO790" s="281">
        <v>0</v>
      </c>
      <c r="AP790" s="282">
        <v>0</v>
      </c>
      <c r="AQ790" s="282">
        <v>0</v>
      </c>
      <c r="AR790" s="282">
        <v>0</v>
      </c>
      <c r="AS790" s="282">
        <v>0</v>
      </c>
      <c r="AT790" s="282">
        <v>0</v>
      </c>
      <c r="AU790" s="282">
        <v>0</v>
      </c>
      <c r="AV790" s="282">
        <v>0</v>
      </c>
      <c r="AW790" s="282">
        <v>0</v>
      </c>
      <c r="AX790" s="282">
        <v>0</v>
      </c>
      <c r="AY790" s="282">
        <v>0</v>
      </c>
      <c r="AZ790" s="282">
        <v>0</v>
      </c>
      <c r="BA790" s="282">
        <v>0</v>
      </c>
      <c r="BB790" s="281">
        <v>0</v>
      </c>
      <c r="BC790" s="281">
        <v>0</v>
      </c>
      <c r="BD790" s="283"/>
      <c r="BE790" s="284">
        <v>0.02</v>
      </c>
      <c r="BF790" s="280">
        <v>0</v>
      </c>
      <c r="BG790" s="285"/>
      <c r="BH790" s="286"/>
      <c r="BI790" s="285"/>
      <c r="BJ790" s="280">
        <v>0</v>
      </c>
      <c r="BK790" s="280">
        <v>0</v>
      </c>
      <c r="BL790" s="283"/>
      <c r="BM790" s="287">
        <v>0</v>
      </c>
      <c r="BN790" s="280">
        <v>0</v>
      </c>
      <c r="BO790" s="280">
        <v>0</v>
      </c>
      <c r="BP790" s="280" t="e">
        <v>#REF!</v>
      </c>
      <c r="BQ790" s="288" t="e">
        <v>#REF!</v>
      </c>
      <c r="BR790" s="289"/>
      <c r="BS790" s="290" t="e">
        <v>#REF!</v>
      </c>
      <c r="BU790" s="291"/>
      <c r="BV790" s="291">
        <v>0</v>
      </c>
      <c r="BW790" s="292">
        <v>0</v>
      </c>
      <c r="BX790" s="238" t="s">
        <v>857</v>
      </c>
      <c r="BY790" s="435">
        <f t="shared" si="24"/>
        <v>1</v>
      </c>
      <c r="BZ790" s="435">
        <v>1</v>
      </c>
      <c r="CA790" s="436">
        <f t="shared" si="25"/>
        <v>0</v>
      </c>
    </row>
    <row r="791" spans="1:79" s="268" customFormat="1" ht="47.25">
      <c r="A791" s="269">
        <v>778</v>
      </c>
      <c r="B791" s="269" t="s">
        <v>862</v>
      </c>
      <c r="C791" s="269" t="s">
        <v>95</v>
      </c>
      <c r="D791" s="271" t="s">
        <v>863</v>
      </c>
      <c r="E791" s="272">
        <v>41058</v>
      </c>
      <c r="F791" s="238"/>
      <c r="G791" s="238"/>
      <c r="H791" s="272">
        <v>40909</v>
      </c>
      <c r="I791" s="272">
        <v>50405</v>
      </c>
      <c r="J791" s="269"/>
      <c r="K791" s="269" t="s">
        <v>2673</v>
      </c>
      <c r="L791" s="273"/>
      <c r="M791" s="238">
        <v>1.7789999999999999</v>
      </c>
      <c r="N791" s="269" t="s">
        <v>1877</v>
      </c>
      <c r="O791" s="269" t="s">
        <v>82</v>
      </c>
      <c r="P791" s="269" t="s">
        <v>2674</v>
      </c>
      <c r="Q791" s="269"/>
      <c r="R791" s="294">
        <v>1010303218</v>
      </c>
      <c r="S791" s="238">
        <v>824</v>
      </c>
      <c r="T791" s="269" t="s">
        <v>87</v>
      </c>
      <c r="U791" s="269">
        <v>240</v>
      </c>
      <c r="V791" s="275">
        <v>240</v>
      </c>
      <c r="W791" s="269">
        <v>0</v>
      </c>
      <c r="X791" s="276">
        <v>38047</v>
      </c>
      <c r="Y791" s="293"/>
      <c r="Z791" s="277">
        <v>496982.56</v>
      </c>
      <c r="AA791" s="277"/>
      <c r="AB791" s="278">
        <v>496982.56</v>
      </c>
      <c r="AC791" s="278">
        <v>338665.98800000001</v>
      </c>
      <c r="AD791" s="278">
        <v>158316.57199999999</v>
      </c>
      <c r="AE791" s="278">
        <v>133467.44399999999</v>
      </c>
      <c r="AF791" s="278">
        <v>2070.7606666666666</v>
      </c>
      <c r="AG791" s="278">
        <v>2070.7606666666666</v>
      </c>
      <c r="AH791" s="278">
        <v>0</v>
      </c>
      <c r="AI791" s="279">
        <v>2070.7606666666666</v>
      </c>
      <c r="AJ791" s="277"/>
      <c r="AK791" s="280" t="e">
        <v>#REF!</v>
      </c>
      <c r="AL791" s="280" t="e">
        <v>#REF!</v>
      </c>
      <c r="AM791" s="281">
        <v>24849.127999999997</v>
      </c>
      <c r="AN791" s="281">
        <v>24849.127999999997</v>
      </c>
      <c r="AO791" s="281">
        <v>158316.57199999999</v>
      </c>
      <c r="AP791" s="282">
        <v>156245.81133333332</v>
      </c>
      <c r="AQ791" s="282">
        <v>154175.05066666665</v>
      </c>
      <c r="AR791" s="282">
        <v>152104.28999999998</v>
      </c>
      <c r="AS791" s="282">
        <v>150033.52933333331</v>
      </c>
      <c r="AT791" s="282">
        <v>147962.76866666664</v>
      </c>
      <c r="AU791" s="282">
        <v>145892.00799999997</v>
      </c>
      <c r="AV791" s="282">
        <v>143821.2473333333</v>
      </c>
      <c r="AW791" s="282">
        <v>141750.48666666663</v>
      </c>
      <c r="AX791" s="282">
        <v>139679.72599999997</v>
      </c>
      <c r="AY791" s="282">
        <v>137608.9653333333</v>
      </c>
      <c r="AZ791" s="282">
        <v>135538.20466666663</v>
      </c>
      <c r="BA791" s="282">
        <v>133467.44399999996</v>
      </c>
      <c r="BB791" s="281">
        <v>145892.00799999997</v>
      </c>
      <c r="BC791" s="281">
        <v>145892.00799999997</v>
      </c>
      <c r="BD791" s="283"/>
      <c r="BE791" s="284">
        <v>0.02</v>
      </c>
      <c r="BF791" s="280">
        <v>0</v>
      </c>
      <c r="BG791" s="285"/>
      <c r="BH791" s="286"/>
      <c r="BI791" s="285"/>
      <c r="BJ791" s="280">
        <v>0</v>
      </c>
      <c r="BK791" s="280">
        <v>0</v>
      </c>
      <c r="BL791" s="283"/>
      <c r="BM791" s="287">
        <v>0</v>
      </c>
      <c r="BN791" s="280">
        <v>0</v>
      </c>
      <c r="BO791" s="280">
        <v>0</v>
      </c>
      <c r="BP791" s="280" t="e">
        <v>#REF!</v>
      </c>
      <c r="BQ791" s="288" t="e">
        <v>#REF!</v>
      </c>
      <c r="BR791" s="289"/>
      <c r="BS791" s="290" t="e">
        <v>#REF!</v>
      </c>
      <c r="BU791" s="291">
        <v>24849.119999999999</v>
      </c>
      <c r="BV791" s="291">
        <v>-7.9999999979918357E-3</v>
      </c>
      <c r="BW791" s="292">
        <v>0</v>
      </c>
      <c r="BX791" s="238" t="s">
        <v>857</v>
      </c>
      <c r="BY791" s="435">
        <f t="shared" si="24"/>
        <v>0.6814444112485557</v>
      </c>
      <c r="BZ791" s="435">
        <v>0.73144441124855575</v>
      </c>
      <c r="CA791" s="436">
        <f t="shared" si="25"/>
        <v>5.0000000000000044E-2</v>
      </c>
    </row>
    <row r="792" spans="1:79" s="268" customFormat="1" ht="47.25">
      <c r="A792" s="269">
        <v>779</v>
      </c>
      <c r="B792" s="269" t="s">
        <v>862</v>
      </c>
      <c r="C792" s="269" t="s">
        <v>95</v>
      </c>
      <c r="D792" s="271" t="s">
        <v>863</v>
      </c>
      <c r="E792" s="272">
        <v>41058</v>
      </c>
      <c r="F792" s="238"/>
      <c r="G792" s="238"/>
      <c r="H792" s="272">
        <v>40909</v>
      </c>
      <c r="I792" s="272">
        <v>50405</v>
      </c>
      <c r="J792" s="269"/>
      <c r="K792" s="269" t="s">
        <v>2675</v>
      </c>
      <c r="L792" s="273">
        <v>1</v>
      </c>
      <c r="M792" s="238">
        <v>0.75</v>
      </c>
      <c r="N792" s="269" t="s">
        <v>2676</v>
      </c>
      <c r="O792" s="269" t="s">
        <v>82</v>
      </c>
      <c r="P792" s="269" t="s">
        <v>2677</v>
      </c>
      <c r="Q792" s="269"/>
      <c r="R792" s="294">
        <v>1010303232</v>
      </c>
      <c r="S792" s="238">
        <v>825</v>
      </c>
      <c r="T792" s="269" t="s">
        <v>131</v>
      </c>
      <c r="U792" s="269">
        <v>361</v>
      </c>
      <c r="V792" s="275">
        <v>361</v>
      </c>
      <c r="W792" s="269">
        <v>0</v>
      </c>
      <c r="X792" s="276">
        <v>35612</v>
      </c>
      <c r="Y792" s="293"/>
      <c r="Z792" s="277">
        <v>196611.75</v>
      </c>
      <c r="AA792" s="277"/>
      <c r="AB792" s="278">
        <v>196611.75</v>
      </c>
      <c r="AC792" s="278">
        <v>196611.75</v>
      </c>
      <c r="AD792" s="278">
        <v>0</v>
      </c>
      <c r="AE792" s="278">
        <v>0</v>
      </c>
      <c r="AF792" s="278">
        <v>544.63088642659284</v>
      </c>
      <c r="AG792" s="278">
        <v>544.63088642659284</v>
      </c>
      <c r="AH792" s="278">
        <v>0</v>
      </c>
      <c r="AI792" s="279">
        <v>544.63088642659284</v>
      </c>
      <c r="AJ792" s="277"/>
      <c r="AK792" s="280" t="e">
        <v>#REF!</v>
      </c>
      <c r="AL792" s="280" t="e">
        <v>#REF!</v>
      </c>
      <c r="AM792" s="281">
        <v>0</v>
      </c>
      <c r="AN792" s="281">
        <v>0</v>
      </c>
      <c r="AO792" s="281">
        <v>0</v>
      </c>
      <c r="AP792" s="282">
        <v>0</v>
      </c>
      <c r="AQ792" s="282">
        <v>0</v>
      </c>
      <c r="AR792" s="282">
        <v>0</v>
      </c>
      <c r="AS792" s="282">
        <v>0</v>
      </c>
      <c r="AT792" s="282">
        <v>0</v>
      </c>
      <c r="AU792" s="282">
        <v>0</v>
      </c>
      <c r="AV792" s="282">
        <v>0</v>
      </c>
      <c r="AW792" s="282">
        <v>0</v>
      </c>
      <c r="AX792" s="282">
        <v>0</v>
      </c>
      <c r="AY792" s="282">
        <v>0</v>
      </c>
      <c r="AZ792" s="282">
        <v>0</v>
      </c>
      <c r="BA792" s="282">
        <v>0</v>
      </c>
      <c r="BB792" s="281">
        <v>0</v>
      </c>
      <c r="BC792" s="281">
        <v>0</v>
      </c>
      <c r="BD792" s="283"/>
      <c r="BE792" s="284">
        <v>0.02</v>
      </c>
      <c r="BF792" s="280">
        <v>0</v>
      </c>
      <c r="BG792" s="285"/>
      <c r="BH792" s="286"/>
      <c r="BI792" s="285"/>
      <c r="BJ792" s="280">
        <v>0</v>
      </c>
      <c r="BK792" s="280">
        <v>0</v>
      </c>
      <c r="BL792" s="283"/>
      <c r="BM792" s="287">
        <v>0</v>
      </c>
      <c r="BN792" s="280">
        <v>0</v>
      </c>
      <c r="BO792" s="280">
        <v>0</v>
      </c>
      <c r="BP792" s="280" t="e">
        <v>#REF!</v>
      </c>
      <c r="BQ792" s="288" t="e">
        <v>#REF!</v>
      </c>
      <c r="BR792" s="289"/>
      <c r="BS792" s="290" t="e">
        <v>#REF!</v>
      </c>
      <c r="BU792" s="291">
        <v>0</v>
      </c>
      <c r="BV792" s="291">
        <v>0</v>
      </c>
      <c r="BW792" s="292">
        <v>0</v>
      </c>
      <c r="BX792" s="238" t="s">
        <v>857</v>
      </c>
      <c r="BY792" s="435">
        <f t="shared" si="24"/>
        <v>1</v>
      </c>
      <c r="BZ792" s="435">
        <v>1</v>
      </c>
      <c r="CA792" s="436">
        <f t="shared" si="25"/>
        <v>0</v>
      </c>
    </row>
    <row r="793" spans="1:79" s="268" customFormat="1" ht="47.25">
      <c r="A793" s="269">
        <v>780</v>
      </c>
      <c r="B793" s="269" t="s">
        <v>862</v>
      </c>
      <c r="C793" s="269" t="s">
        <v>95</v>
      </c>
      <c r="D793" s="271" t="s">
        <v>863</v>
      </c>
      <c r="E793" s="272">
        <v>41058</v>
      </c>
      <c r="F793" s="238"/>
      <c r="G793" s="238"/>
      <c r="H793" s="272">
        <v>40909</v>
      </c>
      <c r="I793" s="272">
        <v>50405</v>
      </c>
      <c r="J793" s="269"/>
      <c r="K793" s="269" t="s">
        <v>2678</v>
      </c>
      <c r="L793" s="273">
        <v>1</v>
      </c>
      <c r="M793" s="238">
        <v>0.9</v>
      </c>
      <c r="N793" s="269" t="s">
        <v>2679</v>
      </c>
      <c r="O793" s="269" t="s">
        <v>82</v>
      </c>
      <c r="P793" s="269" t="s">
        <v>2680</v>
      </c>
      <c r="Q793" s="269"/>
      <c r="R793" s="294">
        <v>1010303243</v>
      </c>
      <c r="S793" s="238">
        <v>826</v>
      </c>
      <c r="T793" s="269" t="s">
        <v>168</v>
      </c>
      <c r="U793" s="269">
        <v>180</v>
      </c>
      <c r="V793" s="275">
        <v>180</v>
      </c>
      <c r="W793" s="269">
        <v>0</v>
      </c>
      <c r="X793" s="276">
        <v>35612</v>
      </c>
      <c r="Y793" s="293"/>
      <c r="Z793" s="277">
        <v>248791.8</v>
      </c>
      <c r="AA793" s="277"/>
      <c r="AB793" s="278">
        <v>248791.8</v>
      </c>
      <c r="AC793" s="278">
        <v>203180.05</v>
      </c>
      <c r="AD793" s="278">
        <v>45611.75</v>
      </c>
      <c r="AE793" s="278">
        <v>29025.63</v>
      </c>
      <c r="AF793" s="278">
        <v>1382.1766666666665</v>
      </c>
      <c r="AG793" s="278">
        <v>1382.1766666666665</v>
      </c>
      <c r="AH793" s="278">
        <v>0</v>
      </c>
      <c r="AI793" s="279">
        <v>1382.1766666666665</v>
      </c>
      <c r="AJ793" s="277"/>
      <c r="AK793" s="280" t="e">
        <v>#REF!</v>
      </c>
      <c r="AL793" s="280" t="e">
        <v>#REF!</v>
      </c>
      <c r="AM793" s="281">
        <v>16586.12</v>
      </c>
      <c r="AN793" s="281">
        <v>16586.12</v>
      </c>
      <c r="AO793" s="281">
        <v>45611.75</v>
      </c>
      <c r="AP793" s="282">
        <v>44229.573333333334</v>
      </c>
      <c r="AQ793" s="282">
        <v>42847.396666666667</v>
      </c>
      <c r="AR793" s="282">
        <v>41465.22</v>
      </c>
      <c r="AS793" s="282">
        <v>40083.043333333335</v>
      </c>
      <c r="AT793" s="282">
        <v>38700.866666666669</v>
      </c>
      <c r="AU793" s="282">
        <v>37318.69</v>
      </c>
      <c r="AV793" s="282">
        <v>35936.513333333336</v>
      </c>
      <c r="AW793" s="282">
        <v>34554.33666666667</v>
      </c>
      <c r="AX793" s="282">
        <v>33172.160000000003</v>
      </c>
      <c r="AY793" s="282">
        <v>31789.983333333337</v>
      </c>
      <c r="AZ793" s="282">
        <v>30407.806666666671</v>
      </c>
      <c r="BA793" s="282">
        <v>29025.630000000005</v>
      </c>
      <c r="BB793" s="281">
        <v>37318.69000000001</v>
      </c>
      <c r="BC793" s="281">
        <v>37318.69</v>
      </c>
      <c r="BD793" s="283"/>
      <c r="BE793" s="284">
        <v>0.02</v>
      </c>
      <c r="BF793" s="280">
        <v>0</v>
      </c>
      <c r="BG793" s="285"/>
      <c r="BH793" s="286"/>
      <c r="BI793" s="285"/>
      <c r="BJ793" s="280">
        <v>0</v>
      </c>
      <c r="BK793" s="280">
        <v>0</v>
      </c>
      <c r="BL793" s="283"/>
      <c r="BM793" s="287">
        <v>0</v>
      </c>
      <c r="BN793" s="280">
        <v>0</v>
      </c>
      <c r="BO793" s="280">
        <v>0</v>
      </c>
      <c r="BP793" s="280" t="e">
        <v>#REF!</v>
      </c>
      <c r="BQ793" s="288" t="e">
        <v>#REF!</v>
      </c>
      <c r="BR793" s="289"/>
      <c r="BS793" s="290" t="e">
        <v>#REF!</v>
      </c>
      <c r="BU793" s="297">
        <v>16586.16</v>
      </c>
      <c r="BV793" s="291">
        <v>4.0000000000873115E-2</v>
      </c>
      <c r="BW793" s="292">
        <v>0</v>
      </c>
      <c r="BX793" s="238" t="s">
        <v>857</v>
      </c>
      <c r="BY793" s="435">
        <f t="shared" si="24"/>
        <v>0.81666698822067285</v>
      </c>
      <c r="BZ793" s="435">
        <v>0.8833336548873395</v>
      </c>
      <c r="CA793" s="436">
        <f t="shared" si="25"/>
        <v>6.6666666666666652E-2</v>
      </c>
    </row>
    <row r="794" spans="1:79" s="268" customFormat="1" ht="47.25">
      <c r="A794" s="269">
        <v>781</v>
      </c>
      <c r="B794" s="269" t="s">
        <v>862</v>
      </c>
      <c r="C794" s="269" t="s">
        <v>95</v>
      </c>
      <c r="D794" s="271" t="s">
        <v>863</v>
      </c>
      <c r="E794" s="272">
        <v>41058</v>
      </c>
      <c r="F794" s="238">
        <v>12</v>
      </c>
      <c r="G794" s="296">
        <v>42565</v>
      </c>
      <c r="H794" s="272">
        <v>40909</v>
      </c>
      <c r="I794" s="272">
        <v>50405</v>
      </c>
      <c r="J794" s="269"/>
      <c r="K794" s="269" t="s">
        <v>2681</v>
      </c>
      <c r="L794" s="273">
        <v>1</v>
      </c>
      <c r="M794" s="238">
        <v>23.794</v>
      </c>
      <c r="N794" s="269" t="s">
        <v>2682</v>
      </c>
      <c r="O794" s="269" t="s">
        <v>82</v>
      </c>
      <c r="P794" s="269" t="s">
        <v>2683</v>
      </c>
      <c r="Q794" s="269"/>
      <c r="R794" s="294">
        <v>1010303244</v>
      </c>
      <c r="S794" s="238">
        <v>827</v>
      </c>
      <c r="T794" s="269" t="s">
        <v>168</v>
      </c>
      <c r="U794" s="269">
        <v>180</v>
      </c>
      <c r="V794" s="275">
        <v>180</v>
      </c>
      <c r="W794" s="269">
        <v>0</v>
      </c>
      <c r="X794" s="276">
        <v>42535</v>
      </c>
      <c r="Y794" s="293"/>
      <c r="Z794" s="277">
        <v>421257.8</v>
      </c>
      <c r="AA794" s="277"/>
      <c r="AB794" s="278">
        <v>421257.8</v>
      </c>
      <c r="AC794" s="278">
        <v>421257.8</v>
      </c>
      <c r="AD794" s="278">
        <v>0</v>
      </c>
      <c r="AE794" s="278">
        <v>0</v>
      </c>
      <c r="AF794" s="278">
        <v>2340.3211111111109</v>
      </c>
      <c r="AG794" s="278">
        <v>2340.3211111111109</v>
      </c>
      <c r="AH794" s="278">
        <v>0</v>
      </c>
      <c r="AI794" s="279">
        <v>2340.3211111111109</v>
      </c>
      <c r="AJ794" s="277"/>
      <c r="AK794" s="280" t="e">
        <v>#REF!</v>
      </c>
      <c r="AL794" s="280" t="e">
        <v>#REF!</v>
      </c>
      <c r="AM794" s="281">
        <v>0</v>
      </c>
      <c r="AN794" s="281">
        <v>0</v>
      </c>
      <c r="AO794" s="281">
        <v>0</v>
      </c>
      <c r="AP794" s="282">
        <v>0</v>
      </c>
      <c r="AQ794" s="282">
        <v>0</v>
      </c>
      <c r="AR794" s="282">
        <v>0</v>
      </c>
      <c r="AS794" s="282">
        <v>0</v>
      </c>
      <c r="AT794" s="282">
        <v>0</v>
      </c>
      <c r="AU794" s="282">
        <v>0</v>
      </c>
      <c r="AV794" s="282">
        <v>0</v>
      </c>
      <c r="AW794" s="282">
        <v>0</v>
      </c>
      <c r="AX794" s="282">
        <v>0</v>
      </c>
      <c r="AY794" s="282">
        <v>0</v>
      </c>
      <c r="AZ794" s="282">
        <v>0</v>
      </c>
      <c r="BA794" s="282">
        <v>0</v>
      </c>
      <c r="BB794" s="281">
        <v>0</v>
      </c>
      <c r="BC794" s="281">
        <v>0</v>
      </c>
      <c r="BD794" s="283"/>
      <c r="BE794" s="284">
        <v>0.02</v>
      </c>
      <c r="BF794" s="280">
        <v>0</v>
      </c>
      <c r="BG794" s="285"/>
      <c r="BH794" s="286"/>
      <c r="BI794" s="285"/>
      <c r="BJ794" s="280">
        <v>0</v>
      </c>
      <c r="BK794" s="280">
        <v>0</v>
      </c>
      <c r="BL794" s="283"/>
      <c r="BM794" s="287">
        <v>0</v>
      </c>
      <c r="BN794" s="280">
        <v>0</v>
      </c>
      <c r="BO794" s="280">
        <v>0</v>
      </c>
      <c r="BP794" s="280" t="e">
        <v>#REF!</v>
      </c>
      <c r="BQ794" s="288" t="e">
        <v>#REF!</v>
      </c>
      <c r="BR794" s="289"/>
      <c r="BS794" s="290" t="e">
        <v>#REF!</v>
      </c>
      <c r="BU794" s="291">
        <v>0</v>
      </c>
      <c r="BV794" s="291">
        <v>0</v>
      </c>
      <c r="BW794" s="292">
        <v>0</v>
      </c>
      <c r="BX794" s="238" t="s">
        <v>857</v>
      </c>
      <c r="BY794" s="435">
        <f t="shared" si="24"/>
        <v>1</v>
      </c>
      <c r="BZ794" s="435">
        <v>1</v>
      </c>
      <c r="CA794" s="436">
        <f t="shared" si="25"/>
        <v>0</v>
      </c>
    </row>
    <row r="795" spans="1:79" s="268" customFormat="1" ht="47.25">
      <c r="A795" s="269">
        <v>782</v>
      </c>
      <c r="B795" s="269" t="s">
        <v>862</v>
      </c>
      <c r="C795" s="269" t="s">
        <v>95</v>
      </c>
      <c r="D795" s="271" t="s">
        <v>863</v>
      </c>
      <c r="E795" s="272">
        <v>41058</v>
      </c>
      <c r="F795" s="238">
        <v>12</v>
      </c>
      <c r="G795" s="296">
        <v>42565</v>
      </c>
      <c r="H795" s="272">
        <v>40909</v>
      </c>
      <c r="I795" s="272">
        <v>50405</v>
      </c>
      <c r="J795" s="269"/>
      <c r="K795" s="269" t="s">
        <v>2684</v>
      </c>
      <c r="L795" s="273">
        <v>1</v>
      </c>
      <c r="M795" s="238">
        <v>5.9249999999999998</v>
      </c>
      <c r="N795" s="269" t="s">
        <v>2685</v>
      </c>
      <c r="O795" s="269" t="s">
        <v>82</v>
      </c>
      <c r="P795" s="269" t="s">
        <v>2686</v>
      </c>
      <c r="Q795" s="269"/>
      <c r="R795" s="294">
        <v>1010303253</v>
      </c>
      <c r="S795" s="238">
        <v>828</v>
      </c>
      <c r="T795" s="269" t="s">
        <v>168</v>
      </c>
      <c r="U795" s="269">
        <v>180</v>
      </c>
      <c r="V795" s="275">
        <v>180</v>
      </c>
      <c r="W795" s="269">
        <v>0</v>
      </c>
      <c r="X795" s="276">
        <v>42535</v>
      </c>
      <c r="Y795" s="293"/>
      <c r="Z795" s="277">
        <v>3258566.42</v>
      </c>
      <c r="AA795" s="277"/>
      <c r="AB795" s="278">
        <v>3258566.42</v>
      </c>
      <c r="AC795" s="278">
        <v>3258566.42</v>
      </c>
      <c r="AD795" s="278">
        <v>0</v>
      </c>
      <c r="AE795" s="278">
        <v>0</v>
      </c>
      <c r="AF795" s="278">
        <v>18103.146777777776</v>
      </c>
      <c r="AG795" s="278">
        <v>18103.146777777776</v>
      </c>
      <c r="AH795" s="278">
        <v>0</v>
      </c>
      <c r="AI795" s="279">
        <v>18103.146777777776</v>
      </c>
      <c r="AJ795" s="277"/>
      <c r="AK795" s="280" t="e">
        <v>#REF!</v>
      </c>
      <c r="AL795" s="280" t="e">
        <v>#REF!</v>
      </c>
      <c r="AM795" s="281">
        <v>0</v>
      </c>
      <c r="AN795" s="281">
        <v>0</v>
      </c>
      <c r="AO795" s="281">
        <v>0</v>
      </c>
      <c r="AP795" s="282">
        <v>0</v>
      </c>
      <c r="AQ795" s="282">
        <v>0</v>
      </c>
      <c r="AR795" s="282">
        <v>0</v>
      </c>
      <c r="AS795" s="282">
        <v>0</v>
      </c>
      <c r="AT795" s="282">
        <v>0</v>
      </c>
      <c r="AU795" s="282">
        <v>0</v>
      </c>
      <c r="AV795" s="282">
        <v>0</v>
      </c>
      <c r="AW795" s="282">
        <v>0</v>
      </c>
      <c r="AX795" s="282">
        <v>0</v>
      </c>
      <c r="AY795" s="282">
        <v>0</v>
      </c>
      <c r="AZ795" s="282">
        <v>0</v>
      </c>
      <c r="BA795" s="282">
        <v>0</v>
      </c>
      <c r="BB795" s="281">
        <v>0</v>
      </c>
      <c r="BC795" s="281">
        <v>0</v>
      </c>
      <c r="BD795" s="283"/>
      <c r="BE795" s="284">
        <v>0.02</v>
      </c>
      <c r="BF795" s="280">
        <v>0</v>
      </c>
      <c r="BG795" s="285"/>
      <c r="BH795" s="286"/>
      <c r="BI795" s="285"/>
      <c r="BJ795" s="280">
        <v>0</v>
      </c>
      <c r="BK795" s="280">
        <v>0</v>
      </c>
      <c r="BL795" s="283"/>
      <c r="BM795" s="287">
        <v>0</v>
      </c>
      <c r="BN795" s="280">
        <v>0</v>
      </c>
      <c r="BO795" s="280">
        <v>0</v>
      </c>
      <c r="BP795" s="280" t="e">
        <v>#REF!</v>
      </c>
      <c r="BQ795" s="288" t="e">
        <v>#REF!</v>
      </c>
      <c r="BR795" s="289"/>
      <c r="BS795" s="290" t="e">
        <v>#REF!</v>
      </c>
      <c r="BU795" s="291">
        <v>0</v>
      </c>
      <c r="BV795" s="291">
        <v>0</v>
      </c>
      <c r="BW795" s="292">
        <v>0</v>
      </c>
      <c r="BX795" s="238" t="s">
        <v>857</v>
      </c>
      <c r="BY795" s="435">
        <f t="shared" si="24"/>
        <v>1</v>
      </c>
      <c r="BZ795" s="435">
        <v>1</v>
      </c>
      <c r="CA795" s="436">
        <f t="shared" si="25"/>
        <v>0</v>
      </c>
    </row>
    <row r="796" spans="1:79" s="268" customFormat="1" ht="47.25">
      <c r="A796" s="269">
        <v>783</v>
      </c>
      <c r="B796" s="269" t="s">
        <v>862</v>
      </c>
      <c r="C796" s="269" t="s">
        <v>95</v>
      </c>
      <c r="D796" s="271" t="s">
        <v>863</v>
      </c>
      <c r="E796" s="272">
        <v>41058</v>
      </c>
      <c r="F796" s="238">
        <v>12</v>
      </c>
      <c r="G796" s="296">
        <v>42565</v>
      </c>
      <c r="H796" s="272">
        <v>40909</v>
      </c>
      <c r="I796" s="272">
        <v>50405</v>
      </c>
      <c r="J796" s="269"/>
      <c r="K796" s="269" t="s">
        <v>2687</v>
      </c>
      <c r="L796" s="273">
        <v>1</v>
      </c>
      <c r="M796" s="238">
        <v>2.3849999999999998</v>
      </c>
      <c r="N796" s="269" t="s">
        <v>2688</v>
      </c>
      <c r="O796" s="269" t="s">
        <v>82</v>
      </c>
      <c r="P796" s="269" t="s">
        <v>2689</v>
      </c>
      <c r="Q796" s="269"/>
      <c r="R796" s="294">
        <v>1010303254</v>
      </c>
      <c r="S796" s="238">
        <v>829</v>
      </c>
      <c r="T796" s="269" t="s">
        <v>168</v>
      </c>
      <c r="U796" s="269">
        <v>180</v>
      </c>
      <c r="V796" s="275">
        <v>180</v>
      </c>
      <c r="W796" s="269">
        <v>0</v>
      </c>
      <c r="X796" s="276">
        <v>42535</v>
      </c>
      <c r="Y796" s="293"/>
      <c r="Z796" s="277">
        <v>2302614.21</v>
      </c>
      <c r="AA796" s="277"/>
      <c r="AB796" s="278">
        <v>2302614.21</v>
      </c>
      <c r="AC796" s="278">
        <v>2302614.21</v>
      </c>
      <c r="AD796" s="278">
        <v>0</v>
      </c>
      <c r="AE796" s="278">
        <v>0</v>
      </c>
      <c r="AF796" s="278">
        <v>12792.301166666666</v>
      </c>
      <c r="AG796" s="278">
        <v>12792.301166666666</v>
      </c>
      <c r="AH796" s="278">
        <v>0</v>
      </c>
      <c r="AI796" s="279">
        <v>12792.301166666666</v>
      </c>
      <c r="AJ796" s="277"/>
      <c r="AK796" s="280" t="e">
        <v>#REF!</v>
      </c>
      <c r="AL796" s="280" t="e">
        <v>#REF!</v>
      </c>
      <c r="AM796" s="281">
        <v>0</v>
      </c>
      <c r="AN796" s="281">
        <v>0</v>
      </c>
      <c r="AO796" s="281">
        <v>0</v>
      </c>
      <c r="AP796" s="282">
        <v>0</v>
      </c>
      <c r="AQ796" s="282">
        <v>0</v>
      </c>
      <c r="AR796" s="282">
        <v>0</v>
      </c>
      <c r="AS796" s="282">
        <v>0</v>
      </c>
      <c r="AT796" s="282">
        <v>0</v>
      </c>
      <c r="AU796" s="282">
        <v>0</v>
      </c>
      <c r="AV796" s="282">
        <v>0</v>
      </c>
      <c r="AW796" s="282">
        <v>0</v>
      </c>
      <c r="AX796" s="282">
        <v>0</v>
      </c>
      <c r="AY796" s="282">
        <v>0</v>
      </c>
      <c r="AZ796" s="282">
        <v>0</v>
      </c>
      <c r="BA796" s="282">
        <v>0</v>
      </c>
      <c r="BB796" s="281">
        <v>0</v>
      </c>
      <c r="BC796" s="281">
        <v>0</v>
      </c>
      <c r="BD796" s="283"/>
      <c r="BE796" s="284">
        <v>0.02</v>
      </c>
      <c r="BF796" s="280">
        <v>0</v>
      </c>
      <c r="BG796" s="285"/>
      <c r="BH796" s="286"/>
      <c r="BI796" s="285"/>
      <c r="BJ796" s="280">
        <v>0</v>
      </c>
      <c r="BK796" s="280">
        <v>0</v>
      </c>
      <c r="BL796" s="283"/>
      <c r="BM796" s="287">
        <v>0</v>
      </c>
      <c r="BN796" s="280">
        <v>0</v>
      </c>
      <c r="BO796" s="280">
        <v>0</v>
      </c>
      <c r="BP796" s="280" t="e">
        <v>#REF!</v>
      </c>
      <c r="BQ796" s="288" t="e">
        <v>#REF!</v>
      </c>
      <c r="BR796" s="289"/>
      <c r="BS796" s="290" t="e">
        <v>#REF!</v>
      </c>
      <c r="BU796" s="291">
        <v>0</v>
      </c>
      <c r="BV796" s="291">
        <v>0</v>
      </c>
      <c r="BW796" s="292">
        <v>0</v>
      </c>
      <c r="BX796" s="238" t="s">
        <v>857</v>
      </c>
      <c r="BY796" s="435">
        <f t="shared" si="24"/>
        <v>1</v>
      </c>
      <c r="BZ796" s="435">
        <v>1</v>
      </c>
      <c r="CA796" s="436">
        <f t="shared" si="25"/>
        <v>0</v>
      </c>
    </row>
    <row r="797" spans="1:79" s="268" customFormat="1" ht="63">
      <c r="A797" s="269">
        <v>784</v>
      </c>
      <c r="B797" s="269" t="s">
        <v>862</v>
      </c>
      <c r="C797" s="269" t="s">
        <v>95</v>
      </c>
      <c r="D797" s="271" t="s">
        <v>863</v>
      </c>
      <c r="E797" s="272">
        <v>41058</v>
      </c>
      <c r="F797" s="238">
        <v>5</v>
      </c>
      <c r="G797" s="296">
        <v>41188</v>
      </c>
      <c r="H797" s="272">
        <v>40909</v>
      </c>
      <c r="I797" s="272">
        <v>50405</v>
      </c>
      <c r="J797" s="269"/>
      <c r="K797" s="269" t="s">
        <v>2690</v>
      </c>
      <c r="L797" s="273">
        <v>1</v>
      </c>
      <c r="M797" s="238">
        <v>0.3</v>
      </c>
      <c r="N797" s="269" t="s">
        <v>2691</v>
      </c>
      <c r="O797" s="269" t="s">
        <v>82</v>
      </c>
      <c r="P797" s="269" t="s">
        <v>2692</v>
      </c>
      <c r="Q797" s="269"/>
      <c r="R797" s="294">
        <v>1010303257</v>
      </c>
      <c r="S797" s="238">
        <v>830</v>
      </c>
      <c r="T797" s="269" t="s">
        <v>131</v>
      </c>
      <c r="U797" s="269">
        <v>361</v>
      </c>
      <c r="V797" s="275">
        <v>361</v>
      </c>
      <c r="W797" s="269">
        <v>0</v>
      </c>
      <c r="X797" s="276">
        <v>36130</v>
      </c>
      <c r="Y797" s="293"/>
      <c r="Z797" s="277">
        <v>336076.74</v>
      </c>
      <c r="AA797" s="277"/>
      <c r="AB797" s="278">
        <v>336076.74</v>
      </c>
      <c r="AC797" s="278">
        <v>268547.51393351803</v>
      </c>
      <c r="AD797" s="278">
        <v>67529.226066481962</v>
      </c>
      <c r="AE797" s="278">
        <v>56357.700083102463</v>
      </c>
      <c r="AF797" s="278">
        <v>930.9604986149584</v>
      </c>
      <c r="AG797" s="278">
        <v>930.9604986149584</v>
      </c>
      <c r="AH797" s="278">
        <v>0</v>
      </c>
      <c r="AI797" s="279">
        <v>930.9604986149584</v>
      </c>
      <c r="AJ797" s="277"/>
      <c r="AK797" s="280" t="e">
        <v>#REF!</v>
      </c>
      <c r="AL797" s="280" t="e">
        <v>#REF!</v>
      </c>
      <c r="AM797" s="281">
        <v>11171.525983379501</v>
      </c>
      <c r="AN797" s="281">
        <v>11171.525983379501</v>
      </c>
      <c r="AO797" s="281">
        <v>67529.226066481962</v>
      </c>
      <c r="AP797" s="282">
        <v>66598.265567866998</v>
      </c>
      <c r="AQ797" s="282">
        <v>65667.305069252034</v>
      </c>
      <c r="AR797" s="282">
        <v>64736.344570637077</v>
      </c>
      <c r="AS797" s="282">
        <v>63805.38407202212</v>
      </c>
      <c r="AT797" s="282">
        <v>62874.423573407163</v>
      </c>
      <c r="AU797" s="282">
        <v>61943.463074792206</v>
      </c>
      <c r="AV797" s="282">
        <v>61012.502576177249</v>
      </c>
      <c r="AW797" s="282">
        <v>60081.542077562292</v>
      </c>
      <c r="AX797" s="282">
        <v>59150.581578947334</v>
      </c>
      <c r="AY797" s="282">
        <v>58219.621080332377</v>
      </c>
      <c r="AZ797" s="282">
        <v>57288.66058171742</v>
      </c>
      <c r="BA797" s="282">
        <v>56357.700083102463</v>
      </c>
      <c r="BB797" s="281">
        <v>61943.463074792213</v>
      </c>
      <c r="BC797" s="281">
        <v>61943.463074792213</v>
      </c>
      <c r="BD797" s="283"/>
      <c r="BE797" s="284">
        <v>0.02</v>
      </c>
      <c r="BF797" s="280">
        <v>0</v>
      </c>
      <c r="BG797" s="285"/>
      <c r="BH797" s="286"/>
      <c r="BI797" s="285"/>
      <c r="BJ797" s="280">
        <v>0</v>
      </c>
      <c r="BK797" s="280">
        <v>0</v>
      </c>
      <c r="BL797" s="283"/>
      <c r="BM797" s="287">
        <v>0</v>
      </c>
      <c r="BN797" s="280">
        <v>0</v>
      </c>
      <c r="BO797" s="280">
        <v>0</v>
      </c>
      <c r="BP797" s="280" t="e">
        <v>#REF!</v>
      </c>
      <c r="BQ797" s="288" t="e">
        <v>#REF!</v>
      </c>
      <c r="BR797" s="289"/>
      <c r="BS797" s="290" t="e">
        <v>#REF!</v>
      </c>
      <c r="BU797" s="291">
        <v>11171.52</v>
      </c>
      <c r="BV797" s="291">
        <v>-5.9833795003214618E-3</v>
      </c>
      <c r="BW797" s="292">
        <v>0</v>
      </c>
      <c r="BX797" s="238" t="s">
        <v>857</v>
      </c>
      <c r="BY797" s="435">
        <f t="shared" si="24"/>
        <v>0.79906605239481332</v>
      </c>
      <c r="BZ797" s="435">
        <v>0.83230704962473023</v>
      </c>
      <c r="CA797" s="436">
        <f t="shared" si="25"/>
        <v>3.3240997229916913E-2</v>
      </c>
    </row>
    <row r="798" spans="1:79" s="268" customFormat="1" ht="47.25">
      <c r="A798" s="269">
        <v>785</v>
      </c>
      <c r="B798" s="269" t="s">
        <v>862</v>
      </c>
      <c r="C798" s="269" t="s">
        <v>95</v>
      </c>
      <c r="D798" s="271" t="s">
        <v>863</v>
      </c>
      <c r="E798" s="272">
        <v>41058</v>
      </c>
      <c r="F798" s="238">
        <v>5</v>
      </c>
      <c r="G798" s="296">
        <v>41188</v>
      </c>
      <c r="H798" s="272">
        <v>40909</v>
      </c>
      <c r="I798" s="272">
        <v>50405</v>
      </c>
      <c r="J798" s="269"/>
      <c r="K798" s="269" t="s">
        <v>2693</v>
      </c>
      <c r="L798" s="273">
        <v>1</v>
      </c>
      <c r="M798" s="238">
        <v>0.18</v>
      </c>
      <c r="N798" s="269" t="s">
        <v>2694</v>
      </c>
      <c r="O798" s="269" t="s">
        <v>82</v>
      </c>
      <c r="P798" s="269" t="s">
        <v>2695</v>
      </c>
      <c r="Q798" s="269"/>
      <c r="R798" s="294">
        <v>1010303260</v>
      </c>
      <c r="S798" s="238">
        <v>831</v>
      </c>
      <c r="T798" s="269" t="s">
        <v>131</v>
      </c>
      <c r="U798" s="269">
        <v>361</v>
      </c>
      <c r="V798" s="275">
        <v>361</v>
      </c>
      <c r="W798" s="269">
        <v>0</v>
      </c>
      <c r="X798" s="276">
        <v>36739</v>
      </c>
      <c r="Y798" s="293"/>
      <c r="Z798" s="277">
        <v>109330.43</v>
      </c>
      <c r="AA798" s="277"/>
      <c r="AB798" s="278">
        <v>109330.43</v>
      </c>
      <c r="AC798" s="278">
        <v>80036.948171745156</v>
      </c>
      <c r="AD798" s="278">
        <v>29293.481828254837</v>
      </c>
      <c r="AE798" s="278">
        <v>25659.229307479214</v>
      </c>
      <c r="AF798" s="278">
        <v>302.8543767313019</v>
      </c>
      <c r="AG798" s="278">
        <v>302.8543767313019</v>
      </c>
      <c r="AH798" s="278">
        <v>0</v>
      </c>
      <c r="AI798" s="279">
        <v>302.8543767313019</v>
      </c>
      <c r="AJ798" s="277"/>
      <c r="AK798" s="280" t="e">
        <v>#REF!</v>
      </c>
      <c r="AL798" s="280" t="e">
        <v>#REF!</v>
      </c>
      <c r="AM798" s="281">
        <v>3634.2525207756225</v>
      </c>
      <c r="AN798" s="281">
        <v>3634.2525207756225</v>
      </c>
      <c r="AO798" s="281">
        <v>29293.481828254837</v>
      </c>
      <c r="AP798" s="282">
        <v>28990.627451523535</v>
      </c>
      <c r="AQ798" s="282">
        <v>28687.773074792232</v>
      </c>
      <c r="AR798" s="282">
        <v>28384.91869806093</v>
      </c>
      <c r="AS798" s="282">
        <v>28082.064321329628</v>
      </c>
      <c r="AT798" s="282">
        <v>27779.209944598326</v>
      </c>
      <c r="AU798" s="282">
        <v>27476.355567867024</v>
      </c>
      <c r="AV798" s="282">
        <v>27173.501191135721</v>
      </c>
      <c r="AW798" s="282">
        <v>26870.646814404419</v>
      </c>
      <c r="AX798" s="282">
        <v>26567.792437673117</v>
      </c>
      <c r="AY798" s="282">
        <v>26264.938060941815</v>
      </c>
      <c r="AZ798" s="282">
        <v>25962.083684210513</v>
      </c>
      <c r="BA798" s="282">
        <v>25659.229307479211</v>
      </c>
      <c r="BB798" s="281">
        <v>27476.355567867027</v>
      </c>
      <c r="BC798" s="281">
        <v>27476.355567867024</v>
      </c>
      <c r="BD798" s="283"/>
      <c r="BE798" s="284">
        <v>0.02</v>
      </c>
      <c r="BF798" s="280">
        <v>0</v>
      </c>
      <c r="BG798" s="285"/>
      <c r="BH798" s="286"/>
      <c r="BI798" s="285"/>
      <c r="BJ798" s="280">
        <v>0</v>
      </c>
      <c r="BK798" s="280">
        <v>0</v>
      </c>
      <c r="BL798" s="283"/>
      <c r="BM798" s="287">
        <v>0</v>
      </c>
      <c r="BN798" s="280">
        <v>0</v>
      </c>
      <c r="BO798" s="280">
        <v>0</v>
      </c>
      <c r="BP798" s="280" t="e">
        <v>#REF!</v>
      </c>
      <c r="BQ798" s="288" t="e">
        <v>#REF!</v>
      </c>
      <c r="BR798" s="289"/>
      <c r="BS798" s="290" t="e">
        <v>#REF!</v>
      </c>
      <c r="BU798" s="291">
        <v>3634.2</v>
      </c>
      <c r="BV798" s="291">
        <v>-5.2520775622724614E-2</v>
      </c>
      <c r="BW798" s="292">
        <v>0</v>
      </c>
      <c r="BX798" s="238" t="s">
        <v>857</v>
      </c>
      <c r="BY798" s="435">
        <f t="shared" si="24"/>
        <v>0.7320646975571683</v>
      </c>
      <c r="BZ798" s="435">
        <v>0.76530569478708521</v>
      </c>
      <c r="CA798" s="436">
        <f t="shared" si="25"/>
        <v>3.3240997229916913E-2</v>
      </c>
    </row>
    <row r="799" spans="1:79" s="268" customFormat="1" ht="47.25">
      <c r="A799" s="269">
        <v>786</v>
      </c>
      <c r="B799" s="269" t="s">
        <v>862</v>
      </c>
      <c r="C799" s="269" t="s">
        <v>95</v>
      </c>
      <c r="D799" s="271" t="s">
        <v>863</v>
      </c>
      <c r="E799" s="272">
        <v>41058</v>
      </c>
      <c r="F799" s="238"/>
      <c r="G799" s="238"/>
      <c r="H799" s="272">
        <v>40909</v>
      </c>
      <c r="I799" s="272">
        <v>50405</v>
      </c>
      <c r="J799" s="269"/>
      <c r="K799" s="269" t="s">
        <v>2696</v>
      </c>
      <c r="L799" s="273">
        <v>1</v>
      </c>
      <c r="M799" s="238">
        <v>11.25</v>
      </c>
      <c r="N799" s="269" t="s">
        <v>2697</v>
      </c>
      <c r="O799" s="269" t="s">
        <v>82</v>
      </c>
      <c r="P799" s="269" t="s">
        <v>2698</v>
      </c>
      <c r="Q799" s="269"/>
      <c r="R799" s="294">
        <v>1010303261</v>
      </c>
      <c r="S799" s="238">
        <v>832</v>
      </c>
      <c r="T799" s="269" t="s">
        <v>131</v>
      </c>
      <c r="U799" s="269">
        <v>361</v>
      </c>
      <c r="V799" s="275">
        <v>361</v>
      </c>
      <c r="W799" s="269">
        <v>0</v>
      </c>
      <c r="X799" s="276">
        <v>42734</v>
      </c>
      <c r="Y799" s="293"/>
      <c r="Z799" s="277">
        <v>983470.68</v>
      </c>
      <c r="AA799" s="277"/>
      <c r="AB799" s="278">
        <v>983470.68</v>
      </c>
      <c r="AC799" s="278">
        <v>983470.68</v>
      </c>
      <c r="AD799" s="278">
        <v>0</v>
      </c>
      <c r="AE799" s="278">
        <v>0</v>
      </c>
      <c r="AF799" s="278">
        <v>2724.295512465374</v>
      </c>
      <c r="AG799" s="278">
        <v>2724.295512465374</v>
      </c>
      <c r="AH799" s="278">
        <v>0</v>
      </c>
      <c r="AI799" s="279">
        <v>2724.295512465374</v>
      </c>
      <c r="AJ799" s="277"/>
      <c r="AK799" s="280" t="e">
        <v>#REF!</v>
      </c>
      <c r="AL799" s="280" t="e">
        <v>#REF!</v>
      </c>
      <c r="AM799" s="281">
        <v>0</v>
      </c>
      <c r="AN799" s="281">
        <v>0</v>
      </c>
      <c r="AO799" s="281">
        <v>0</v>
      </c>
      <c r="AP799" s="282">
        <v>0</v>
      </c>
      <c r="AQ799" s="282">
        <v>0</v>
      </c>
      <c r="AR799" s="282">
        <v>0</v>
      </c>
      <c r="AS799" s="282">
        <v>0</v>
      </c>
      <c r="AT799" s="282">
        <v>0</v>
      </c>
      <c r="AU799" s="282">
        <v>0</v>
      </c>
      <c r="AV799" s="282">
        <v>0</v>
      </c>
      <c r="AW799" s="282">
        <v>0</v>
      </c>
      <c r="AX799" s="282">
        <v>0</v>
      </c>
      <c r="AY799" s="282">
        <v>0</v>
      </c>
      <c r="AZ799" s="282">
        <v>0</v>
      </c>
      <c r="BA799" s="282">
        <v>0</v>
      </c>
      <c r="BB799" s="281">
        <v>0</v>
      </c>
      <c r="BC799" s="281">
        <v>0</v>
      </c>
      <c r="BD799" s="283"/>
      <c r="BE799" s="284">
        <v>0.02</v>
      </c>
      <c r="BF799" s="280">
        <v>0</v>
      </c>
      <c r="BG799" s="285"/>
      <c r="BH799" s="286"/>
      <c r="BI799" s="285"/>
      <c r="BJ799" s="280">
        <v>0</v>
      </c>
      <c r="BK799" s="280">
        <v>0</v>
      </c>
      <c r="BL799" s="283"/>
      <c r="BM799" s="287">
        <v>0</v>
      </c>
      <c r="BN799" s="280">
        <v>0</v>
      </c>
      <c r="BO799" s="280">
        <v>0</v>
      </c>
      <c r="BP799" s="280" t="e">
        <v>#REF!</v>
      </c>
      <c r="BQ799" s="288" t="e">
        <v>#REF!</v>
      </c>
      <c r="BR799" s="289"/>
      <c r="BS799" s="290" t="e">
        <v>#REF!</v>
      </c>
      <c r="BU799" s="291"/>
      <c r="BV799" s="291">
        <v>0</v>
      </c>
      <c r="BW799" s="292">
        <v>0</v>
      </c>
      <c r="BX799" s="238" t="s">
        <v>857</v>
      </c>
      <c r="BY799" s="435">
        <f t="shared" si="24"/>
        <v>1</v>
      </c>
      <c r="BZ799" s="435">
        <v>1</v>
      </c>
      <c r="CA799" s="436">
        <f t="shared" si="25"/>
        <v>0</v>
      </c>
    </row>
    <row r="800" spans="1:79" s="268" customFormat="1" ht="63">
      <c r="A800" s="269">
        <v>787</v>
      </c>
      <c r="B800" s="269" t="s">
        <v>862</v>
      </c>
      <c r="C800" s="269" t="s">
        <v>95</v>
      </c>
      <c r="D800" s="271" t="s">
        <v>863</v>
      </c>
      <c r="E800" s="272">
        <v>41058</v>
      </c>
      <c r="F800" s="238"/>
      <c r="G800" s="238"/>
      <c r="H800" s="272">
        <v>40909</v>
      </c>
      <c r="I800" s="272">
        <v>50405</v>
      </c>
      <c r="J800" s="269"/>
      <c r="K800" s="269" t="s">
        <v>2699</v>
      </c>
      <c r="L800" s="273">
        <v>1</v>
      </c>
      <c r="M800" s="238">
        <v>7.45</v>
      </c>
      <c r="N800" s="269" t="s">
        <v>2700</v>
      </c>
      <c r="O800" s="269" t="s">
        <v>82</v>
      </c>
      <c r="P800" s="269" t="s">
        <v>2701</v>
      </c>
      <c r="Q800" s="269"/>
      <c r="R800" s="294">
        <v>1010303262</v>
      </c>
      <c r="S800" s="238">
        <v>833</v>
      </c>
      <c r="T800" s="269" t="s">
        <v>131</v>
      </c>
      <c r="U800" s="269">
        <v>361</v>
      </c>
      <c r="V800" s="275">
        <v>361</v>
      </c>
      <c r="W800" s="269">
        <v>0</v>
      </c>
      <c r="X800" s="276">
        <v>42734</v>
      </c>
      <c r="Y800" s="293"/>
      <c r="Z800" s="277">
        <v>3589849.01</v>
      </c>
      <c r="AA800" s="277"/>
      <c r="AB800" s="278">
        <v>3589849.01</v>
      </c>
      <c r="AC800" s="278">
        <v>3589849.01</v>
      </c>
      <c r="AD800" s="278">
        <v>0</v>
      </c>
      <c r="AE800" s="278">
        <v>0</v>
      </c>
      <c r="AF800" s="278">
        <v>9944.1800831024921</v>
      </c>
      <c r="AG800" s="278">
        <v>9944.1800831024921</v>
      </c>
      <c r="AH800" s="278">
        <v>0</v>
      </c>
      <c r="AI800" s="279">
        <v>9944.1800831024921</v>
      </c>
      <c r="AJ800" s="277"/>
      <c r="AK800" s="280" t="e">
        <v>#REF!</v>
      </c>
      <c r="AL800" s="280" t="e">
        <v>#REF!</v>
      </c>
      <c r="AM800" s="281">
        <v>0</v>
      </c>
      <c r="AN800" s="281">
        <v>0</v>
      </c>
      <c r="AO800" s="281">
        <v>0</v>
      </c>
      <c r="AP800" s="282">
        <v>0</v>
      </c>
      <c r="AQ800" s="282">
        <v>0</v>
      </c>
      <c r="AR800" s="282">
        <v>0</v>
      </c>
      <c r="AS800" s="282">
        <v>0</v>
      </c>
      <c r="AT800" s="282">
        <v>0</v>
      </c>
      <c r="AU800" s="282">
        <v>0</v>
      </c>
      <c r="AV800" s="282">
        <v>0</v>
      </c>
      <c r="AW800" s="282">
        <v>0</v>
      </c>
      <c r="AX800" s="282">
        <v>0</v>
      </c>
      <c r="AY800" s="282">
        <v>0</v>
      </c>
      <c r="AZ800" s="282">
        <v>0</v>
      </c>
      <c r="BA800" s="282">
        <v>0</v>
      </c>
      <c r="BB800" s="281">
        <v>0</v>
      </c>
      <c r="BC800" s="281">
        <v>0</v>
      </c>
      <c r="BD800" s="283"/>
      <c r="BE800" s="284">
        <v>0.02</v>
      </c>
      <c r="BF800" s="280">
        <v>0</v>
      </c>
      <c r="BG800" s="285"/>
      <c r="BH800" s="286"/>
      <c r="BI800" s="285"/>
      <c r="BJ800" s="280">
        <v>0</v>
      </c>
      <c r="BK800" s="280">
        <v>0</v>
      </c>
      <c r="BL800" s="283"/>
      <c r="BM800" s="287">
        <v>0</v>
      </c>
      <c r="BN800" s="280">
        <v>0</v>
      </c>
      <c r="BO800" s="280">
        <v>0</v>
      </c>
      <c r="BP800" s="280" t="e">
        <v>#REF!</v>
      </c>
      <c r="BQ800" s="288" t="e">
        <v>#REF!</v>
      </c>
      <c r="BR800" s="289"/>
      <c r="BS800" s="290" t="e">
        <v>#REF!</v>
      </c>
      <c r="BU800" s="291"/>
      <c r="BV800" s="291">
        <v>0</v>
      </c>
      <c r="BW800" s="292">
        <v>0</v>
      </c>
      <c r="BX800" s="238" t="s">
        <v>856</v>
      </c>
      <c r="BY800" s="435">
        <f t="shared" si="24"/>
        <v>1</v>
      </c>
      <c r="BZ800" s="435">
        <v>1</v>
      </c>
      <c r="CA800" s="436">
        <f t="shared" si="25"/>
        <v>0</v>
      </c>
    </row>
    <row r="801" spans="1:79" s="268" customFormat="1" ht="31.5">
      <c r="A801" s="269">
        <v>788</v>
      </c>
      <c r="B801" s="269" t="s">
        <v>862</v>
      </c>
      <c r="C801" s="269" t="s">
        <v>95</v>
      </c>
      <c r="D801" s="271" t="s">
        <v>863</v>
      </c>
      <c r="E801" s="272">
        <v>41058</v>
      </c>
      <c r="F801" s="238">
        <v>12</v>
      </c>
      <c r="G801" s="238">
        <v>42535</v>
      </c>
      <c r="H801" s="272">
        <v>40909</v>
      </c>
      <c r="I801" s="272">
        <v>50405</v>
      </c>
      <c r="J801" s="269"/>
      <c r="K801" s="269" t="s">
        <v>2702</v>
      </c>
      <c r="L801" s="273"/>
      <c r="M801" s="238">
        <v>1.038</v>
      </c>
      <c r="N801" s="269" t="s">
        <v>2703</v>
      </c>
      <c r="O801" s="269" t="s">
        <v>82</v>
      </c>
      <c r="P801" s="269" t="s">
        <v>2114</v>
      </c>
      <c r="Q801" s="269"/>
      <c r="R801" s="294">
        <v>1010303264</v>
      </c>
      <c r="S801" s="238">
        <v>834</v>
      </c>
      <c r="T801" s="269" t="s">
        <v>131</v>
      </c>
      <c r="U801" s="269">
        <v>361</v>
      </c>
      <c r="V801" s="275">
        <v>361</v>
      </c>
      <c r="W801" s="269">
        <v>0</v>
      </c>
      <c r="X801" s="276">
        <v>42535</v>
      </c>
      <c r="Y801" s="293"/>
      <c r="Z801" s="277">
        <v>57005.279999999999</v>
      </c>
      <c r="AA801" s="277"/>
      <c r="AB801" s="278">
        <v>57005.279999999999</v>
      </c>
      <c r="AC801" s="278">
        <v>57005.279999999999</v>
      </c>
      <c r="AD801" s="278">
        <v>0</v>
      </c>
      <c r="AE801" s="278">
        <v>0</v>
      </c>
      <c r="AF801" s="278">
        <v>157.90936288088642</v>
      </c>
      <c r="AG801" s="278">
        <v>157.90936288088642</v>
      </c>
      <c r="AH801" s="278">
        <v>0</v>
      </c>
      <c r="AI801" s="279">
        <v>157.90936288088642</v>
      </c>
      <c r="AJ801" s="277"/>
      <c r="AK801" s="280" t="e">
        <v>#REF!</v>
      </c>
      <c r="AL801" s="280" t="e">
        <v>#REF!</v>
      </c>
      <c r="AM801" s="281">
        <v>0</v>
      </c>
      <c r="AN801" s="281">
        <v>0</v>
      </c>
      <c r="AO801" s="281">
        <v>0</v>
      </c>
      <c r="AP801" s="282">
        <v>0</v>
      </c>
      <c r="AQ801" s="282">
        <v>0</v>
      </c>
      <c r="AR801" s="282">
        <v>0</v>
      </c>
      <c r="AS801" s="282">
        <v>0</v>
      </c>
      <c r="AT801" s="282">
        <v>0</v>
      </c>
      <c r="AU801" s="282">
        <v>0</v>
      </c>
      <c r="AV801" s="282">
        <v>0</v>
      </c>
      <c r="AW801" s="282">
        <v>0</v>
      </c>
      <c r="AX801" s="282">
        <v>0</v>
      </c>
      <c r="AY801" s="282">
        <v>0</v>
      </c>
      <c r="AZ801" s="282">
        <v>0</v>
      </c>
      <c r="BA801" s="282">
        <v>0</v>
      </c>
      <c r="BB801" s="281">
        <v>0</v>
      </c>
      <c r="BC801" s="281">
        <v>0</v>
      </c>
      <c r="BD801" s="283"/>
      <c r="BE801" s="284">
        <v>0.02</v>
      </c>
      <c r="BF801" s="280">
        <v>0</v>
      </c>
      <c r="BG801" s="285"/>
      <c r="BH801" s="286"/>
      <c r="BI801" s="285"/>
      <c r="BJ801" s="280">
        <v>0</v>
      </c>
      <c r="BK801" s="280">
        <v>0</v>
      </c>
      <c r="BL801" s="283"/>
      <c r="BM801" s="287">
        <v>0</v>
      </c>
      <c r="BN801" s="280">
        <v>0</v>
      </c>
      <c r="BO801" s="280">
        <v>0</v>
      </c>
      <c r="BP801" s="280" t="e">
        <v>#REF!</v>
      </c>
      <c r="BQ801" s="288" t="e">
        <v>#REF!</v>
      </c>
      <c r="BR801" s="289"/>
      <c r="BS801" s="290" t="e">
        <v>#REF!</v>
      </c>
      <c r="BU801" s="291">
        <v>0</v>
      </c>
      <c r="BV801" s="291">
        <v>0</v>
      </c>
      <c r="BW801" s="292">
        <v>0</v>
      </c>
      <c r="BX801" s="238" t="s">
        <v>856</v>
      </c>
      <c r="BY801" s="435">
        <f t="shared" si="24"/>
        <v>1</v>
      </c>
      <c r="BZ801" s="435">
        <v>1</v>
      </c>
      <c r="CA801" s="436">
        <f t="shared" si="25"/>
        <v>0</v>
      </c>
    </row>
    <row r="802" spans="1:79" s="268" customFormat="1" ht="47.25">
      <c r="A802" s="269">
        <v>789</v>
      </c>
      <c r="B802" s="269" t="s">
        <v>862</v>
      </c>
      <c r="C802" s="269" t="s">
        <v>95</v>
      </c>
      <c r="D802" s="271" t="s">
        <v>863</v>
      </c>
      <c r="E802" s="272">
        <v>41058</v>
      </c>
      <c r="F802" s="238">
        <v>12</v>
      </c>
      <c r="G802" s="296">
        <v>42565</v>
      </c>
      <c r="H802" s="272">
        <v>40909</v>
      </c>
      <c r="I802" s="272">
        <v>50405</v>
      </c>
      <c r="J802" s="269"/>
      <c r="K802" s="269" t="s">
        <v>2704</v>
      </c>
      <c r="L802" s="273">
        <v>1</v>
      </c>
      <c r="M802" s="238">
        <v>0.53800000000000003</v>
      </c>
      <c r="N802" s="269" t="s">
        <v>2705</v>
      </c>
      <c r="O802" s="269" t="s">
        <v>82</v>
      </c>
      <c r="P802" s="269" t="s">
        <v>2706</v>
      </c>
      <c r="Q802" s="269"/>
      <c r="R802" s="294">
        <v>1010303282</v>
      </c>
      <c r="S802" s="238">
        <v>835</v>
      </c>
      <c r="T802" s="269" t="s">
        <v>168</v>
      </c>
      <c r="U802" s="269">
        <v>180</v>
      </c>
      <c r="V802" s="275">
        <v>180</v>
      </c>
      <c r="W802" s="269">
        <v>0</v>
      </c>
      <c r="X802" s="276">
        <v>42535</v>
      </c>
      <c r="Y802" s="293"/>
      <c r="Z802" s="277">
        <v>173342.9</v>
      </c>
      <c r="AA802" s="277"/>
      <c r="AB802" s="278">
        <v>173342.9</v>
      </c>
      <c r="AC802" s="278">
        <v>173342.9</v>
      </c>
      <c r="AD802" s="278">
        <v>0</v>
      </c>
      <c r="AE802" s="278">
        <v>0</v>
      </c>
      <c r="AF802" s="278">
        <v>963.01611111111106</v>
      </c>
      <c r="AG802" s="278">
        <v>963.01611111111106</v>
      </c>
      <c r="AH802" s="278">
        <v>0</v>
      </c>
      <c r="AI802" s="279">
        <v>963.01611111111106</v>
      </c>
      <c r="AJ802" s="277"/>
      <c r="AK802" s="280" t="e">
        <v>#REF!</v>
      </c>
      <c r="AL802" s="280" t="e">
        <v>#REF!</v>
      </c>
      <c r="AM802" s="281">
        <v>0</v>
      </c>
      <c r="AN802" s="281">
        <v>0</v>
      </c>
      <c r="AO802" s="281">
        <v>0</v>
      </c>
      <c r="AP802" s="282">
        <v>0</v>
      </c>
      <c r="AQ802" s="282">
        <v>0</v>
      </c>
      <c r="AR802" s="282">
        <v>0</v>
      </c>
      <c r="AS802" s="282">
        <v>0</v>
      </c>
      <c r="AT802" s="282">
        <v>0</v>
      </c>
      <c r="AU802" s="282">
        <v>0</v>
      </c>
      <c r="AV802" s="282">
        <v>0</v>
      </c>
      <c r="AW802" s="282">
        <v>0</v>
      </c>
      <c r="AX802" s="282">
        <v>0</v>
      </c>
      <c r="AY802" s="282">
        <v>0</v>
      </c>
      <c r="AZ802" s="282">
        <v>0</v>
      </c>
      <c r="BA802" s="282">
        <v>0</v>
      </c>
      <c r="BB802" s="281">
        <v>0</v>
      </c>
      <c r="BC802" s="281">
        <v>0</v>
      </c>
      <c r="BD802" s="283"/>
      <c r="BE802" s="284">
        <v>0.02</v>
      </c>
      <c r="BF802" s="280">
        <v>0</v>
      </c>
      <c r="BG802" s="285"/>
      <c r="BH802" s="286"/>
      <c r="BI802" s="285"/>
      <c r="BJ802" s="280">
        <v>0</v>
      </c>
      <c r="BK802" s="280">
        <v>0</v>
      </c>
      <c r="BL802" s="283"/>
      <c r="BM802" s="287">
        <v>0</v>
      </c>
      <c r="BN802" s="280">
        <v>0</v>
      </c>
      <c r="BO802" s="280">
        <v>0</v>
      </c>
      <c r="BP802" s="280" t="e">
        <v>#REF!</v>
      </c>
      <c r="BQ802" s="288" t="e">
        <v>#REF!</v>
      </c>
      <c r="BR802" s="289"/>
      <c r="BS802" s="290" t="e">
        <v>#REF!</v>
      </c>
      <c r="BU802" s="291">
        <v>0</v>
      </c>
      <c r="BV802" s="291">
        <v>0</v>
      </c>
      <c r="BW802" s="292">
        <v>0</v>
      </c>
      <c r="BX802" s="238" t="s">
        <v>856</v>
      </c>
      <c r="BY802" s="435">
        <f t="shared" si="24"/>
        <v>1</v>
      </c>
      <c r="BZ802" s="435">
        <v>1</v>
      </c>
      <c r="CA802" s="436">
        <f t="shared" si="25"/>
        <v>0</v>
      </c>
    </row>
    <row r="803" spans="1:79" s="268" customFormat="1" ht="47.25">
      <c r="A803" s="269">
        <v>790</v>
      </c>
      <c r="B803" s="269" t="s">
        <v>862</v>
      </c>
      <c r="C803" s="269" t="s">
        <v>95</v>
      </c>
      <c r="D803" s="271" t="s">
        <v>863</v>
      </c>
      <c r="E803" s="272">
        <v>41058</v>
      </c>
      <c r="F803" s="238">
        <v>12</v>
      </c>
      <c r="G803" s="296">
        <v>42565</v>
      </c>
      <c r="H803" s="272">
        <v>40909</v>
      </c>
      <c r="I803" s="272">
        <v>50405</v>
      </c>
      <c r="J803" s="269"/>
      <c r="K803" s="269" t="s">
        <v>2707</v>
      </c>
      <c r="L803" s="273">
        <v>1</v>
      </c>
      <c r="M803" s="238">
        <v>1.84</v>
      </c>
      <c r="N803" s="269" t="s">
        <v>2708</v>
      </c>
      <c r="O803" s="269" t="s">
        <v>82</v>
      </c>
      <c r="P803" s="269" t="s">
        <v>2709</v>
      </c>
      <c r="Q803" s="269"/>
      <c r="R803" s="294">
        <v>1010303283</v>
      </c>
      <c r="S803" s="238">
        <v>836</v>
      </c>
      <c r="T803" s="269" t="s">
        <v>168</v>
      </c>
      <c r="U803" s="269">
        <v>180</v>
      </c>
      <c r="V803" s="275">
        <v>180</v>
      </c>
      <c r="W803" s="269">
        <v>180</v>
      </c>
      <c r="X803" s="276">
        <v>42535</v>
      </c>
      <c r="Y803" s="276">
        <v>44134</v>
      </c>
      <c r="Z803" s="277">
        <v>678203.71</v>
      </c>
      <c r="AA803" s="277">
        <v>51674.45</v>
      </c>
      <c r="AB803" s="278">
        <v>729878.15999999992</v>
      </c>
      <c r="AC803" s="278">
        <v>662359.05000000005</v>
      </c>
      <c r="AD803" s="278">
        <v>15844.659999999916</v>
      </c>
      <c r="AE803" s="278">
        <v>65553.669999999911</v>
      </c>
      <c r="AF803" s="278">
        <v>3767.7983888888889</v>
      </c>
      <c r="AG803" s="278">
        <v>3767.7983888888889</v>
      </c>
      <c r="AH803" s="279">
        <v>464.92</v>
      </c>
      <c r="AI803" s="279">
        <v>464.92</v>
      </c>
      <c r="AJ803" s="277"/>
      <c r="AK803" s="280" t="e">
        <v>#REF!</v>
      </c>
      <c r="AL803" s="280" t="e">
        <v>#REF!</v>
      </c>
      <c r="AM803" s="281">
        <v>1965.44</v>
      </c>
      <c r="AN803" s="281">
        <v>1965.44</v>
      </c>
      <c r="AO803" s="281">
        <v>15844.659999999916</v>
      </c>
      <c r="AP803" s="282">
        <v>12076.861611111028</v>
      </c>
      <c r="AQ803" s="282">
        <v>8309.0632222221393</v>
      </c>
      <c r="AR803" s="282">
        <v>4541.2648333332509</v>
      </c>
      <c r="AS803" s="282">
        <v>773.46644444436197</v>
      </c>
      <c r="AT803" s="282">
        <v>0</v>
      </c>
      <c r="AU803" s="282">
        <v>0</v>
      </c>
      <c r="AV803" s="282">
        <v>0</v>
      </c>
      <c r="AW803" s="282">
        <v>0</v>
      </c>
      <c r="AX803" s="282">
        <v>0</v>
      </c>
      <c r="AY803" s="282">
        <v>0</v>
      </c>
      <c r="AZ803" s="282">
        <v>0</v>
      </c>
      <c r="BA803" s="282">
        <v>0</v>
      </c>
      <c r="BB803" s="281">
        <v>3195.7935470085145</v>
      </c>
      <c r="BC803" s="281">
        <v>40699.164999999914</v>
      </c>
      <c r="BD803" s="311"/>
      <c r="BE803" s="284">
        <v>0.02</v>
      </c>
      <c r="BF803" s="280">
        <v>0</v>
      </c>
      <c r="BG803" s="285"/>
      <c r="BH803" s="286"/>
      <c r="BI803" s="285"/>
      <c r="BJ803" s="280">
        <v>0</v>
      </c>
      <c r="BK803" s="280">
        <v>0</v>
      </c>
      <c r="BL803" s="283"/>
      <c r="BM803" s="287">
        <v>0</v>
      </c>
      <c r="BN803" s="280">
        <v>0</v>
      </c>
      <c r="BO803" s="280">
        <v>0</v>
      </c>
      <c r="BP803" s="280" t="e">
        <v>#REF!</v>
      </c>
      <c r="BQ803" s="288" t="e">
        <v>#REF!</v>
      </c>
      <c r="BR803" s="289"/>
      <c r="BS803" s="290" t="e">
        <v>#REF!</v>
      </c>
      <c r="BU803" s="297">
        <v>1965.44</v>
      </c>
      <c r="BV803" s="291">
        <v>0</v>
      </c>
      <c r="BW803" s="292">
        <v>0</v>
      </c>
      <c r="BX803" s="238" t="s">
        <v>857</v>
      </c>
      <c r="BY803" s="435">
        <f t="shared" si="24"/>
        <v>0.97663731447296287</v>
      </c>
      <c r="BZ803" s="435">
        <v>0.97953532280146338</v>
      </c>
      <c r="CA803" s="436">
        <f t="shared" si="25"/>
        <v>2.898008328500512E-3</v>
      </c>
    </row>
    <row r="804" spans="1:79" s="268" customFormat="1" ht="47.25">
      <c r="A804" s="269">
        <v>791</v>
      </c>
      <c r="B804" s="269" t="s">
        <v>862</v>
      </c>
      <c r="C804" s="269" t="s">
        <v>95</v>
      </c>
      <c r="D804" s="271" t="s">
        <v>863</v>
      </c>
      <c r="E804" s="272">
        <v>41058</v>
      </c>
      <c r="F804" s="238"/>
      <c r="G804" s="238"/>
      <c r="H804" s="272">
        <v>40909</v>
      </c>
      <c r="I804" s="272">
        <v>50405</v>
      </c>
      <c r="J804" s="269"/>
      <c r="K804" s="269" t="s">
        <v>2710</v>
      </c>
      <c r="L804" s="273">
        <v>1</v>
      </c>
      <c r="M804" s="238">
        <v>2</v>
      </c>
      <c r="N804" s="269" t="s">
        <v>2711</v>
      </c>
      <c r="O804" s="269" t="s">
        <v>82</v>
      </c>
      <c r="P804" s="269" t="s">
        <v>2712</v>
      </c>
      <c r="Q804" s="269"/>
      <c r="R804" s="294">
        <v>1010303286</v>
      </c>
      <c r="S804" s="238">
        <v>837</v>
      </c>
      <c r="T804" s="269" t="s">
        <v>266</v>
      </c>
      <c r="U804" s="269">
        <v>300</v>
      </c>
      <c r="V804" s="275">
        <v>300</v>
      </c>
      <c r="W804" s="269">
        <v>0</v>
      </c>
      <c r="X804" s="276">
        <v>33239</v>
      </c>
      <c r="Y804" s="293"/>
      <c r="Z804" s="277">
        <v>96208.34</v>
      </c>
      <c r="AA804" s="277"/>
      <c r="AB804" s="278">
        <v>96208.34</v>
      </c>
      <c r="AC804" s="278">
        <v>96208.34</v>
      </c>
      <c r="AD804" s="278">
        <v>0</v>
      </c>
      <c r="AE804" s="278">
        <v>0</v>
      </c>
      <c r="AF804" s="278">
        <v>320.69446666666664</v>
      </c>
      <c r="AG804" s="278">
        <v>320.69446666666664</v>
      </c>
      <c r="AH804" s="278">
        <v>0</v>
      </c>
      <c r="AI804" s="279">
        <v>320.69446666666664</v>
      </c>
      <c r="AJ804" s="277"/>
      <c r="AK804" s="280" t="e">
        <v>#REF!</v>
      </c>
      <c r="AL804" s="280" t="e">
        <v>#REF!</v>
      </c>
      <c r="AM804" s="281">
        <v>0</v>
      </c>
      <c r="AN804" s="281">
        <v>0</v>
      </c>
      <c r="AO804" s="281">
        <v>0</v>
      </c>
      <c r="AP804" s="282">
        <v>0</v>
      </c>
      <c r="AQ804" s="282">
        <v>0</v>
      </c>
      <c r="AR804" s="282">
        <v>0</v>
      </c>
      <c r="AS804" s="282">
        <v>0</v>
      </c>
      <c r="AT804" s="282">
        <v>0</v>
      </c>
      <c r="AU804" s="282">
        <v>0</v>
      </c>
      <c r="AV804" s="282">
        <v>0</v>
      </c>
      <c r="AW804" s="282">
        <v>0</v>
      </c>
      <c r="AX804" s="282">
        <v>0</v>
      </c>
      <c r="AY804" s="282">
        <v>0</v>
      </c>
      <c r="AZ804" s="282">
        <v>0</v>
      </c>
      <c r="BA804" s="282">
        <v>0</v>
      </c>
      <c r="BB804" s="281">
        <v>0</v>
      </c>
      <c r="BC804" s="281">
        <v>0</v>
      </c>
      <c r="BD804" s="283"/>
      <c r="BE804" s="284">
        <v>0.02</v>
      </c>
      <c r="BF804" s="280">
        <v>0</v>
      </c>
      <c r="BG804" s="285"/>
      <c r="BH804" s="286"/>
      <c r="BI804" s="285"/>
      <c r="BJ804" s="280">
        <v>0</v>
      </c>
      <c r="BK804" s="280">
        <v>0</v>
      </c>
      <c r="BL804" s="283"/>
      <c r="BM804" s="287">
        <v>0</v>
      </c>
      <c r="BN804" s="280">
        <v>0</v>
      </c>
      <c r="BO804" s="280">
        <v>0</v>
      </c>
      <c r="BP804" s="280" t="e">
        <v>#REF!</v>
      </c>
      <c r="BQ804" s="288" t="e">
        <v>#REF!</v>
      </c>
      <c r="BR804" s="289"/>
      <c r="BS804" s="290" t="e">
        <v>#REF!</v>
      </c>
      <c r="BU804" s="291">
        <v>0</v>
      </c>
      <c r="BV804" s="291">
        <v>0</v>
      </c>
      <c r="BW804" s="292">
        <v>0</v>
      </c>
      <c r="BX804" s="238" t="s">
        <v>857</v>
      </c>
      <c r="BY804" s="435">
        <f t="shared" si="24"/>
        <v>1</v>
      </c>
      <c r="BZ804" s="435">
        <v>1</v>
      </c>
      <c r="CA804" s="436">
        <f t="shared" si="25"/>
        <v>0</v>
      </c>
    </row>
    <row r="805" spans="1:79" s="268" customFormat="1" ht="47.25">
      <c r="A805" s="269">
        <v>792</v>
      </c>
      <c r="B805" s="269" t="s">
        <v>862</v>
      </c>
      <c r="C805" s="269" t="s">
        <v>95</v>
      </c>
      <c r="D805" s="271" t="s">
        <v>863</v>
      </c>
      <c r="E805" s="272">
        <v>41058</v>
      </c>
      <c r="F805" s="238">
        <v>12</v>
      </c>
      <c r="G805" s="296">
        <v>42565</v>
      </c>
      <c r="H805" s="272">
        <v>40909</v>
      </c>
      <c r="I805" s="272">
        <v>50405</v>
      </c>
      <c r="J805" s="269"/>
      <c r="K805" s="269" t="s">
        <v>2713</v>
      </c>
      <c r="L805" s="273">
        <v>1</v>
      </c>
      <c r="M805" s="238">
        <v>0.45</v>
      </c>
      <c r="N805" s="269" t="s">
        <v>2714</v>
      </c>
      <c r="O805" s="269" t="s">
        <v>82</v>
      </c>
      <c r="P805" s="269" t="s">
        <v>2715</v>
      </c>
      <c r="Q805" s="269"/>
      <c r="R805" s="294">
        <v>1010303287</v>
      </c>
      <c r="S805" s="238">
        <v>838</v>
      </c>
      <c r="T805" s="269" t="s">
        <v>168</v>
      </c>
      <c r="U805" s="269">
        <v>180</v>
      </c>
      <c r="V805" s="275">
        <v>180</v>
      </c>
      <c r="W805" s="269">
        <v>0</v>
      </c>
      <c r="X805" s="276">
        <v>42535</v>
      </c>
      <c r="Y805" s="293"/>
      <c r="Z805" s="277">
        <v>524768.68000000005</v>
      </c>
      <c r="AA805" s="277"/>
      <c r="AB805" s="278">
        <v>524768.68000000005</v>
      </c>
      <c r="AC805" s="278">
        <v>524768.68000000005</v>
      </c>
      <c r="AD805" s="278">
        <v>0</v>
      </c>
      <c r="AE805" s="278">
        <v>0</v>
      </c>
      <c r="AF805" s="278">
        <v>2915.3815555555557</v>
      </c>
      <c r="AG805" s="278">
        <v>2915.3815555555557</v>
      </c>
      <c r="AH805" s="278">
        <v>0</v>
      </c>
      <c r="AI805" s="279">
        <v>2915.3815555555557</v>
      </c>
      <c r="AJ805" s="277"/>
      <c r="AK805" s="280" t="e">
        <v>#REF!</v>
      </c>
      <c r="AL805" s="280" t="e">
        <v>#REF!</v>
      </c>
      <c r="AM805" s="281">
        <v>0</v>
      </c>
      <c r="AN805" s="281">
        <v>0</v>
      </c>
      <c r="AO805" s="281">
        <v>0</v>
      </c>
      <c r="AP805" s="282">
        <v>0</v>
      </c>
      <c r="AQ805" s="282">
        <v>0</v>
      </c>
      <c r="AR805" s="282">
        <v>0</v>
      </c>
      <c r="AS805" s="282">
        <v>0</v>
      </c>
      <c r="AT805" s="282">
        <v>0</v>
      </c>
      <c r="AU805" s="282">
        <v>0</v>
      </c>
      <c r="AV805" s="282">
        <v>0</v>
      </c>
      <c r="AW805" s="282">
        <v>0</v>
      </c>
      <c r="AX805" s="282">
        <v>0</v>
      </c>
      <c r="AY805" s="282">
        <v>0</v>
      </c>
      <c r="AZ805" s="282">
        <v>0</v>
      </c>
      <c r="BA805" s="282">
        <v>0</v>
      </c>
      <c r="BB805" s="281">
        <v>0</v>
      </c>
      <c r="BC805" s="281">
        <v>0</v>
      </c>
      <c r="BD805" s="283"/>
      <c r="BE805" s="284">
        <v>0.02</v>
      </c>
      <c r="BF805" s="280">
        <v>0</v>
      </c>
      <c r="BG805" s="285"/>
      <c r="BH805" s="286"/>
      <c r="BI805" s="285"/>
      <c r="BJ805" s="280">
        <v>0</v>
      </c>
      <c r="BK805" s="280">
        <v>0</v>
      </c>
      <c r="BL805" s="283"/>
      <c r="BM805" s="287">
        <v>0</v>
      </c>
      <c r="BN805" s="280">
        <v>0</v>
      </c>
      <c r="BO805" s="280">
        <v>0</v>
      </c>
      <c r="BP805" s="280" t="e">
        <v>#REF!</v>
      </c>
      <c r="BQ805" s="288" t="e">
        <v>#REF!</v>
      </c>
      <c r="BR805" s="289"/>
      <c r="BS805" s="290" t="e">
        <v>#REF!</v>
      </c>
      <c r="BU805" s="291">
        <v>0</v>
      </c>
      <c r="BV805" s="291">
        <v>0</v>
      </c>
      <c r="BW805" s="292">
        <v>0</v>
      </c>
      <c r="BX805" s="238" t="s">
        <v>856</v>
      </c>
      <c r="BY805" s="435">
        <f t="shared" si="24"/>
        <v>1</v>
      </c>
      <c r="BZ805" s="435">
        <v>1</v>
      </c>
      <c r="CA805" s="436">
        <f t="shared" si="25"/>
        <v>0</v>
      </c>
    </row>
    <row r="806" spans="1:79" s="268" customFormat="1" ht="31.5">
      <c r="A806" s="269">
        <v>793</v>
      </c>
      <c r="B806" s="269" t="s">
        <v>862</v>
      </c>
      <c r="C806" s="269" t="s">
        <v>95</v>
      </c>
      <c r="D806" s="271" t="s">
        <v>863</v>
      </c>
      <c r="E806" s="272">
        <v>41058</v>
      </c>
      <c r="F806" s="238"/>
      <c r="G806" s="238"/>
      <c r="H806" s="272">
        <v>40909</v>
      </c>
      <c r="I806" s="272">
        <v>50405</v>
      </c>
      <c r="J806" s="269"/>
      <c r="K806" s="269" t="s">
        <v>2716</v>
      </c>
      <c r="L806" s="273"/>
      <c r="M806" s="238">
        <v>0.8155</v>
      </c>
      <c r="N806" s="269" t="s">
        <v>2557</v>
      </c>
      <c r="O806" s="269" t="s">
        <v>82</v>
      </c>
      <c r="P806" s="269" t="s">
        <v>2717</v>
      </c>
      <c r="Q806" s="269"/>
      <c r="R806" s="294">
        <v>1010303307</v>
      </c>
      <c r="S806" s="238">
        <v>839</v>
      </c>
      <c r="T806" s="269" t="s">
        <v>131</v>
      </c>
      <c r="U806" s="269">
        <v>361</v>
      </c>
      <c r="V806" s="275">
        <v>361</v>
      </c>
      <c r="W806" s="269">
        <v>0</v>
      </c>
      <c r="X806" s="276">
        <v>26299</v>
      </c>
      <c r="Y806" s="293"/>
      <c r="Z806" s="277">
        <v>187517.52</v>
      </c>
      <c r="AA806" s="277"/>
      <c r="AB806" s="278">
        <v>187517.52</v>
      </c>
      <c r="AC806" s="278">
        <v>187517.52</v>
      </c>
      <c r="AD806" s="278">
        <v>0</v>
      </c>
      <c r="AE806" s="278">
        <v>0</v>
      </c>
      <c r="AF806" s="278">
        <v>519.43911357340721</v>
      </c>
      <c r="AG806" s="278">
        <v>519.43911357340721</v>
      </c>
      <c r="AH806" s="278">
        <v>0</v>
      </c>
      <c r="AI806" s="279">
        <v>519.43911357340721</v>
      </c>
      <c r="AJ806" s="277"/>
      <c r="AK806" s="280" t="e">
        <v>#REF!</v>
      </c>
      <c r="AL806" s="280" t="e">
        <v>#REF!</v>
      </c>
      <c r="AM806" s="281">
        <v>0</v>
      </c>
      <c r="AN806" s="281">
        <v>0</v>
      </c>
      <c r="AO806" s="281">
        <v>0</v>
      </c>
      <c r="AP806" s="282">
        <v>0</v>
      </c>
      <c r="AQ806" s="282">
        <v>0</v>
      </c>
      <c r="AR806" s="282">
        <v>0</v>
      </c>
      <c r="AS806" s="282">
        <v>0</v>
      </c>
      <c r="AT806" s="282">
        <v>0</v>
      </c>
      <c r="AU806" s="282">
        <v>0</v>
      </c>
      <c r="AV806" s="282">
        <v>0</v>
      </c>
      <c r="AW806" s="282">
        <v>0</v>
      </c>
      <c r="AX806" s="282">
        <v>0</v>
      </c>
      <c r="AY806" s="282">
        <v>0</v>
      </c>
      <c r="AZ806" s="282">
        <v>0</v>
      </c>
      <c r="BA806" s="282">
        <v>0</v>
      </c>
      <c r="BB806" s="281">
        <v>0</v>
      </c>
      <c r="BC806" s="281">
        <v>0</v>
      </c>
      <c r="BD806" s="283"/>
      <c r="BE806" s="284">
        <v>0.02</v>
      </c>
      <c r="BF806" s="280">
        <v>0</v>
      </c>
      <c r="BG806" s="285"/>
      <c r="BH806" s="286"/>
      <c r="BI806" s="285"/>
      <c r="BJ806" s="280">
        <v>0</v>
      </c>
      <c r="BK806" s="280">
        <v>0</v>
      </c>
      <c r="BL806" s="283"/>
      <c r="BM806" s="287">
        <v>0</v>
      </c>
      <c r="BN806" s="280">
        <v>0</v>
      </c>
      <c r="BO806" s="280">
        <v>0</v>
      </c>
      <c r="BP806" s="280" t="e">
        <v>#REF!</v>
      </c>
      <c r="BQ806" s="288" t="e">
        <v>#REF!</v>
      </c>
      <c r="BR806" s="289"/>
      <c r="BS806" s="290" t="e">
        <v>#REF!</v>
      </c>
      <c r="BU806" s="291"/>
      <c r="BV806" s="291">
        <v>0</v>
      </c>
      <c r="BW806" s="292">
        <v>0</v>
      </c>
      <c r="BX806" s="238" t="s">
        <v>857</v>
      </c>
      <c r="BY806" s="435">
        <f t="shared" si="24"/>
        <v>1</v>
      </c>
      <c r="BZ806" s="435">
        <v>1</v>
      </c>
      <c r="CA806" s="436">
        <f t="shared" si="25"/>
        <v>0</v>
      </c>
    </row>
    <row r="807" spans="1:79" s="268" customFormat="1" ht="47.25">
      <c r="A807" s="269">
        <v>794</v>
      </c>
      <c r="B807" s="269" t="s">
        <v>862</v>
      </c>
      <c r="C807" s="269" t="s">
        <v>95</v>
      </c>
      <c r="D807" s="271" t="s">
        <v>863</v>
      </c>
      <c r="E807" s="272">
        <v>41058</v>
      </c>
      <c r="F807" s="238"/>
      <c r="G807" s="238"/>
      <c r="H807" s="272">
        <v>40909</v>
      </c>
      <c r="I807" s="272">
        <v>50405</v>
      </c>
      <c r="J807" s="269"/>
      <c r="K807" s="269" t="s">
        <v>2718</v>
      </c>
      <c r="L807" s="273"/>
      <c r="M807" s="238">
        <v>0.19400000000000001</v>
      </c>
      <c r="N807" s="269" t="s">
        <v>2719</v>
      </c>
      <c r="O807" s="269" t="s">
        <v>82</v>
      </c>
      <c r="P807" s="269" t="s">
        <v>2720</v>
      </c>
      <c r="Q807" s="269"/>
      <c r="R807" s="294">
        <v>1010303308</v>
      </c>
      <c r="S807" s="238">
        <v>840</v>
      </c>
      <c r="T807" s="269" t="s">
        <v>266</v>
      </c>
      <c r="U807" s="269">
        <v>300</v>
      </c>
      <c r="V807" s="275">
        <v>300</v>
      </c>
      <c r="W807" s="269">
        <v>0</v>
      </c>
      <c r="X807" s="276">
        <v>23377</v>
      </c>
      <c r="Y807" s="293"/>
      <c r="Z807" s="277">
        <v>147599.32999999999</v>
      </c>
      <c r="AA807" s="277"/>
      <c r="AB807" s="278">
        <v>147599.32999999999</v>
      </c>
      <c r="AC807" s="278">
        <v>147599.32999999999</v>
      </c>
      <c r="AD807" s="278">
        <v>0</v>
      </c>
      <c r="AE807" s="278">
        <v>0</v>
      </c>
      <c r="AF807" s="278">
        <v>491.99776666666662</v>
      </c>
      <c r="AG807" s="278">
        <v>491.99776666666662</v>
      </c>
      <c r="AH807" s="278">
        <v>0</v>
      </c>
      <c r="AI807" s="279">
        <v>491.99776666666662</v>
      </c>
      <c r="AJ807" s="277"/>
      <c r="AK807" s="280" t="e">
        <v>#REF!</v>
      </c>
      <c r="AL807" s="280" t="e">
        <v>#REF!</v>
      </c>
      <c r="AM807" s="281">
        <v>0</v>
      </c>
      <c r="AN807" s="281">
        <v>0</v>
      </c>
      <c r="AO807" s="281">
        <v>0</v>
      </c>
      <c r="AP807" s="282">
        <v>0</v>
      </c>
      <c r="AQ807" s="282">
        <v>0</v>
      </c>
      <c r="AR807" s="282">
        <v>0</v>
      </c>
      <c r="AS807" s="282">
        <v>0</v>
      </c>
      <c r="AT807" s="282">
        <v>0</v>
      </c>
      <c r="AU807" s="282">
        <v>0</v>
      </c>
      <c r="AV807" s="282">
        <v>0</v>
      </c>
      <c r="AW807" s="282">
        <v>0</v>
      </c>
      <c r="AX807" s="282">
        <v>0</v>
      </c>
      <c r="AY807" s="282">
        <v>0</v>
      </c>
      <c r="AZ807" s="282">
        <v>0</v>
      </c>
      <c r="BA807" s="282">
        <v>0</v>
      </c>
      <c r="BB807" s="281">
        <v>0</v>
      </c>
      <c r="BC807" s="281">
        <v>0</v>
      </c>
      <c r="BD807" s="283"/>
      <c r="BE807" s="284">
        <v>0.02</v>
      </c>
      <c r="BF807" s="280">
        <v>0</v>
      </c>
      <c r="BG807" s="285"/>
      <c r="BH807" s="286"/>
      <c r="BI807" s="285"/>
      <c r="BJ807" s="280">
        <v>0</v>
      </c>
      <c r="BK807" s="280">
        <v>0</v>
      </c>
      <c r="BL807" s="283"/>
      <c r="BM807" s="287">
        <v>0</v>
      </c>
      <c r="BN807" s="280">
        <v>0</v>
      </c>
      <c r="BO807" s="280">
        <v>0</v>
      </c>
      <c r="BP807" s="280" t="e">
        <v>#REF!</v>
      </c>
      <c r="BQ807" s="288" t="e">
        <v>#REF!</v>
      </c>
      <c r="BR807" s="289"/>
      <c r="BS807" s="290" t="e">
        <v>#REF!</v>
      </c>
      <c r="BU807" s="291"/>
      <c r="BV807" s="291">
        <v>0</v>
      </c>
      <c r="BW807" s="292">
        <v>0</v>
      </c>
      <c r="BX807" s="238" t="s">
        <v>857</v>
      </c>
      <c r="BY807" s="435">
        <f t="shared" si="24"/>
        <v>1</v>
      </c>
      <c r="BZ807" s="435">
        <v>1</v>
      </c>
      <c r="CA807" s="436">
        <f t="shared" si="25"/>
        <v>0</v>
      </c>
    </row>
    <row r="808" spans="1:79" s="268" customFormat="1" ht="31.5">
      <c r="A808" s="269">
        <v>795</v>
      </c>
      <c r="B808" s="269" t="s">
        <v>862</v>
      </c>
      <c r="C808" s="269" t="s">
        <v>95</v>
      </c>
      <c r="D808" s="271" t="s">
        <v>863</v>
      </c>
      <c r="E808" s="272">
        <v>41058</v>
      </c>
      <c r="F808" s="238"/>
      <c r="G808" s="238"/>
      <c r="H808" s="272">
        <v>40909</v>
      </c>
      <c r="I808" s="272">
        <v>50405</v>
      </c>
      <c r="J808" s="269"/>
      <c r="K808" s="269" t="s">
        <v>2721</v>
      </c>
      <c r="L808" s="273"/>
      <c r="M808" s="238">
        <v>0.95699999999999996</v>
      </c>
      <c r="N808" s="269" t="s">
        <v>2126</v>
      </c>
      <c r="O808" s="269" t="s">
        <v>82</v>
      </c>
      <c r="P808" s="269" t="s">
        <v>2127</v>
      </c>
      <c r="Q808" s="269"/>
      <c r="R808" s="294">
        <v>1010303309</v>
      </c>
      <c r="S808" s="238">
        <v>841</v>
      </c>
      <c r="T808" s="269" t="s">
        <v>131</v>
      </c>
      <c r="U808" s="269">
        <v>361</v>
      </c>
      <c r="V808" s="275">
        <v>361</v>
      </c>
      <c r="W808" s="269">
        <v>0</v>
      </c>
      <c r="X808" s="276">
        <v>21551</v>
      </c>
      <c r="Y808" s="293"/>
      <c r="Z808" s="277">
        <v>547160.72</v>
      </c>
      <c r="AA808" s="277"/>
      <c r="AB808" s="278">
        <v>547160.72</v>
      </c>
      <c r="AC808" s="278">
        <v>547160.72</v>
      </c>
      <c r="AD808" s="278">
        <v>0</v>
      </c>
      <c r="AE808" s="278">
        <v>0</v>
      </c>
      <c r="AF808" s="278">
        <v>1515.6806648199445</v>
      </c>
      <c r="AG808" s="278">
        <v>1515.6806648199445</v>
      </c>
      <c r="AH808" s="278">
        <v>0</v>
      </c>
      <c r="AI808" s="279">
        <v>1515.6806648199445</v>
      </c>
      <c r="AJ808" s="277"/>
      <c r="AK808" s="280" t="e">
        <v>#REF!</v>
      </c>
      <c r="AL808" s="280" t="e">
        <v>#REF!</v>
      </c>
      <c r="AM808" s="281">
        <v>0</v>
      </c>
      <c r="AN808" s="281">
        <v>0</v>
      </c>
      <c r="AO808" s="281">
        <v>0</v>
      </c>
      <c r="AP808" s="282">
        <v>0</v>
      </c>
      <c r="AQ808" s="282">
        <v>0</v>
      </c>
      <c r="AR808" s="282">
        <v>0</v>
      </c>
      <c r="AS808" s="282">
        <v>0</v>
      </c>
      <c r="AT808" s="282">
        <v>0</v>
      </c>
      <c r="AU808" s="282">
        <v>0</v>
      </c>
      <c r="AV808" s="282">
        <v>0</v>
      </c>
      <c r="AW808" s="282">
        <v>0</v>
      </c>
      <c r="AX808" s="282">
        <v>0</v>
      </c>
      <c r="AY808" s="282">
        <v>0</v>
      </c>
      <c r="AZ808" s="282">
        <v>0</v>
      </c>
      <c r="BA808" s="282">
        <v>0</v>
      </c>
      <c r="BB808" s="281">
        <v>0</v>
      </c>
      <c r="BC808" s="281">
        <v>0</v>
      </c>
      <c r="BD808" s="283"/>
      <c r="BE808" s="284">
        <v>0.02</v>
      </c>
      <c r="BF808" s="280">
        <v>0</v>
      </c>
      <c r="BG808" s="285"/>
      <c r="BH808" s="286"/>
      <c r="BI808" s="285"/>
      <c r="BJ808" s="280">
        <v>0</v>
      </c>
      <c r="BK808" s="280">
        <v>0</v>
      </c>
      <c r="BL808" s="283"/>
      <c r="BM808" s="287">
        <v>0</v>
      </c>
      <c r="BN808" s="280">
        <v>0</v>
      </c>
      <c r="BO808" s="280">
        <v>0</v>
      </c>
      <c r="BP808" s="280" t="e">
        <v>#REF!</v>
      </c>
      <c r="BQ808" s="288" t="e">
        <v>#REF!</v>
      </c>
      <c r="BR808" s="289"/>
      <c r="BS808" s="290" t="e">
        <v>#REF!</v>
      </c>
      <c r="BU808" s="291"/>
      <c r="BV808" s="291">
        <v>0</v>
      </c>
      <c r="BW808" s="292">
        <v>0</v>
      </c>
      <c r="BX808" s="238" t="s">
        <v>857</v>
      </c>
      <c r="BY808" s="435">
        <f t="shared" si="24"/>
        <v>1</v>
      </c>
      <c r="BZ808" s="435">
        <v>1</v>
      </c>
      <c r="CA808" s="436">
        <f t="shared" si="25"/>
        <v>0</v>
      </c>
    </row>
    <row r="809" spans="1:79" s="268" customFormat="1" ht="31.5">
      <c r="A809" s="269">
        <v>796</v>
      </c>
      <c r="B809" s="269" t="s">
        <v>862</v>
      </c>
      <c r="C809" s="269" t="s">
        <v>95</v>
      </c>
      <c r="D809" s="271" t="s">
        <v>863</v>
      </c>
      <c r="E809" s="272">
        <v>41058</v>
      </c>
      <c r="F809" s="238"/>
      <c r="G809" s="238"/>
      <c r="H809" s="272">
        <v>40909</v>
      </c>
      <c r="I809" s="272">
        <v>50405</v>
      </c>
      <c r="J809" s="269"/>
      <c r="K809" s="269" t="s">
        <v>2722</v>
      </c>
      <c r="L809" s="273"/>
      <c r="M809" s="238">
        <v>0.54549999999999998</v>
      </c>
      <c r="N809" s="269" t="s">
        <v>2723</v>
      </c>
      <c r="O809" s="269" t="s">
        <v>82</v>
      </c>
      <c r="P809" s="269" t="s">
        <v>2724</v>
      </c>
      <c r="Q809" s="269"/>
      <c r="R809" s="294">
        <v>1010303310</v>
      </c>
      <c r="S809" s="238">
        <v>842</v>
      </c>
      <c r="T809" s="269" t="s">
        <v>131</v>
      </c>
      <c r="U809" s="269">
        <v>361</v>
      </c>
      <c r="V809" s="275">
        <v>361</v>
      </c>
      <c r="W809" s="269">
        <v>0</v>
      </c>
      <c r="X809" s="276">
        <v>21551</v>
      </c>
      <c r="Y809" s="293"/>
      <c r="Z809" s="277">
        <v>151906.23000000001</v>
      </c>
      <c r="AA809" s="277"/>
      <c r="AB809" s="278">
        <v>151906.23000000001</v>
      </c>
      <c r="AC809" s="278">
        <v>151906.23000000001</v>
      </c>
      <c r="AD809" s="278">
        <v>0</v>
      </c>
      <c r="AE809" s="278">
        <v>0</v>
      </c>
      <c r="AF809" s="278">
        <v>420.79288088642664</v>
      </c>
      <c r="AG809" s="278">
        <v>420.79288088642664</v>
      </c>
      <c r="AH809" s="278">
        <v>0</v>
      </c>
      <c r="AI809" s="279">
        <v>420.79288088642664</v>
      </c>
      <c r="AJ809" s="277"/>
      <c r="AK809" s="280" t="e">
        <v>#REF!</v>
      </c>
      <c r="AL809" s="280" t="e">
        <v>#REF!</v>
      </c>
      <c r="AM809" s="281">
        <v>0</v>
      </c>
      <c r="AN809" s="281">
        <v>0</v>
      </c>
      <c r="AO809" s="281">
        <v>0</v>
      </c>
      <c r="AP809" s="282">
        <v>0</v>
      </c>
      <c r="AQ809" s="282">
        <v>0</v>
      </c>
      <c r="AR809" s="282">
        <v>0</v>
      </c>
      <c r="AS809" s="282">
        <v>0</v>
      </c>
      <c r="AT809" s="282">
        <v>0</v>
      </c>
      <c r="AU809" s="282">
        <v>0</v>
      </c>
      <c r="AV809" s="282">
        <v>0</v>
      </c>
      <c r="AW809" s="282">
        <v>0</v>
      </c>
      <c r="AX809" s="282">
        <v>0</v>
      </c>
      <c r="AY809" s="282">
        <v>0</v>
      </c>
      <c r="AZ809" s="282">
        <v>0</v>
      </c>
      <c r="BA809" s="282">
        <v>0</v>
      </c>
      <c r="BB809" s="281">
        <v>0</v>
      </c>
      <c r="BC809" s="281">
        <v>0</v>
      </c>
      <c r="BD809" s="283"/>
      <c r="BE809" s="284">
        <v>0.02</v>
      </c>
      <c r="BF809" s="280">
        <v>0</v>
      </c>
      <c r="BG809" s="285"/>
      <c r="BH809" s="286"/>
      <c r="BI809" s="285"/>
      <c r="BJ809" s="280">
        <v>0</v>
      </c>
      <c r="BK809" s="280">
        <v>0</v>
      </c>
      <c r="BL809" s="283"/>
      <c r="BM809" s="287">
        <v>0</v>
      </c>
      <c r="BN809" s="280">
        <v>0</v>
      </c>
      <c r="BO809" s="280">
        <v>0</v>
      </c>
      <c r="BP809" s="280" t="e">
        <v>#REF!</v>
      </c>
      <c r="BQ809" s="288" t="e">
        <v>#REF!</v>
      </c>
      <c r="BR809" s="289"/>
      <c r="BS809" s="290" t="e">
        <v>#REF!</v>
      </c>
      <c r="BU809" s="291"/>
      <c r="BV809" s="291">
        <v>0</v>
      </c>
      <c r="BW809" s="292">
        <v>0</v>
      </c>
      <c r="BX809" s="238" t="s">
        <v>857</v>
      </c>
      <c r="BY809" s="435">
        <f t="shared" si="24"/>
        <v>1</v>
      </c>
      <c r="BZ809" s="435">
        <v>1</v>
      </c>
      <c r="CA809" s="436">
        <f t="shared" si="25"/>
        <v>0</v>
      </c>
    </row>
    <row r="810" spans="1:79" s="268" customFormat="1" ht="47.25">
      <c r="A810" s="269">
        <v>797</v>
      </c>
      <c r="B810" s="269" t="s">
        <v>862</v>
      </c>
      <c r="C810" s="269" t="s">
        <v>95</v>
      </c>
      <c r="D810" s="271" t="s">
        <v>863</v>
      </c>
      <c r="E810" s="272">
        <v>41058</v>
      </c>
      <c r="F810" s="238"/>
      <c r="G810" s="238"/>
      <c r="H810" s="272">
        <v>40909</v>
      </c>
      <c r="I810" s="272">
        <v>50405</v>
      </c>
      <c r="J810" s="269"/>
      <c r="K810" s="269" t="s">
        <v>2725</v>
      </c>
      <c r="L810" s="273"/>
      <c r="M810" s="238">
        <v>0.16300000000000001</v>
      </c>
      <c r="N810" s="269" t="s">
        <v>2471</v>
      </c>
      <c r="O810" s="269" t="s">
        <v>82</v>
      </c>
      <c r="P810" s="269" t="s">
        <v>2472</v>
      </c>
      <c r="Q810" s="269"/>
      <c r="R810" s="294">
        <v>1010303311</v>
      </c>
      <c r="S810" s="238">
        <v>843</v>
      </c>
      <c r="T810" s="269" t="s">
        <v>266</v>
      </c>
      <c r="U810" s="269">
        <v>300</v>
      </c>
      <c r="V810" s="275">
        <v>300</v>
      </c>
      <c r="W810" s="269">
        <v>0</v>
      </c>
      <c r="X810" s="276">
        <v>20607</v>
      </c>
      <c r="Y810" s="293"/>
      <c r="Z810" s="277">
        <v>21331.48</v>
      </c>
      <c r="AA810" s="277"/>
      <c r="AB810" s="278">
        <v>21331.48</v>
      </c>
      <c r="AC810" s="278">
        <v>21331.48</v>
      </c>
      <c r="AD810" s="278">
        <v>0</v>
      </c>
      <c r="AE810" s="278">
        <v>0</v>
      </c>
      <c r="AF810" s="278">
        <v>71.104933333333335</v>
      </c>
      <c r="AG810" s="278">
        <v>71.104933333333335</v>
      </c>
      <c r="AH810" s="278">
        <v>0</v>
      </c>
      <c r="AI810" s="279">
        <v>71.104933333333335</v>
      </c>
      <c r="AJ810" s="277"/>
      <c r="AK810" s="280" t="e">
        <v>#REF!</v>
      </c>
      <c r="AL810" s="280" t="e">
        <v>#REF!</v>
      </c>
      <c r="AM810" s="281">
        <v>0</v>
      </c>
      <c r="AN810" s="281">
        <v>0</v>
      </c>
      <c r="AO810" s="281">
        <v>0</v>
      </c>
      <c r="AP810" s="282">
        <v>0</v>
      </c>
      <c r="AQ810" s="282">
        <v>0</v>
      </c>
      <c r="AR810" s="282">
        <v>0</v>
      </c>
      <c r="AS810" s="282">
        <v>0</v>
      </c>
      <c r="AT810" s="282">
        <v>0</v>
      </c>
      <c r="AU810" s="282">
        <v>0</v>
      </c>
      <c r="AV810" s="282">
        <v>0</v>
      </c>
      <c r="AW810" s="282">
        <v>0</v>
      </c>
      <c r="AX810" s="282">
        <v>0</v>
      </c>
      <c r="AY810" s="282">
        <v>0</v>
      </c>
      <c r="AZ810" s="282">
        <v>0</v>
      </c>
      <c r="BA810" s="282">
        <v>0</v>
      </c>
      <c r="BB810" s="281">
        <v>0</v>
      </c>
      <c r="BC810" s="281">
        <v>0</v>
      </c>
      <c r="BD810" s="283"/>
      <c r="BE810" s="284">
        <v>0.02</v>
      </c>
      <c r="BF810" s="280">
        <v>0</v>
      </c>
      <c r="BG810" s="285"/>
      <c r="BH810" s="286"/>
      <c r="BI810" s="285"/>
      <c r="BJ810" s="280">
        <v>0</v>
      </c>
      <c r="BK810" s="280">
        <v>0</v>
      </c>
      <c r="BL810" s="283"/>
      <c r="BM810" s="287">
        <v>0</v>
      </c>
      <c r="BN810" s="280">
        <v>0</v>
      </c>
      <c r="BO810" s="280">
        <v>0</v>
      </c>
      <c r="BP810" s="280" t="e">
        <v>#REF!</v>
      </c>
      <c r="BQ810" s="288" t="e">
        <v>#REF!</v>
      </c>
      <c r="BR810" s="289"/>
      <c r="BS810" s="290" t="e">
        <v>#REF!</v>
      </c>
      <c r="BU810" s="291"/>
      <c r="BV810" s="291">
        <v>0</v>
      </c>
      <c r="BW810" s="292">
        <v>0</v>
      </c>
      <c r="BX810" s="238" t="s">
        <v>857</v>
      </c>
      <c r="BY810" s="435">
        <f t="shared" si="24"/>
        <v>1</v>
      </c>
      <c r="BZ810" s="435">
        <v>1</v>
      </c>
      <c r="CA810" s="436">
        <f t="shared" si="25"/>
        <v>0</v>
      </c>
    </row>
    <row r="811" spans="1:79" s="268" customFormat="1" ht="47.25">
      <c r="A811" s="269">
        <v>798</v>
      </c>
      <c r="B811" s="269" t="s">
        <v>862</v>
      </c>
      <c r="C811" s="269" t="s">
        <v>95</v>
      </c>
      <c r="D811" s="271" t="s">
        <v>863</v>
      </c>
      <c r="E811" s="272">
        <v>41058</v>
      </c>
      <c r="F811" s="238"/>
      <c r="G811" s="238"/>
      <c r="H811" s="272">
        <v>40909</v>
      </c>
      <c r="I811" s="272">
        <v>50405</v>
      </c>
      <c r="J811" s="269"/>
      <c r="K811" s="269" t="s">
        <v>2726</v>
      </c>
      <c r="L811" s="273"/>
      <c r="M811" s="238">
        <v>1.2390000000000001</v>
      </c>
      <c r="N811" s="269" t="s">
        <v>2727</v>
      </c>
      <c r="O811" s="269" t="s">
        <v>82</v>
      </c>
      <c r="P811" s="269" t="s">
        <v>2728</v>
      </c>
      <c r="Q811" s="269"/>
      <c r="R811" s="294">
        <v>1010303312</v>
      </c>
      <c r="S811" s="238">
        <v>844</v>
      </c>
      <c r="T811" s="269" t="s">
        <v>266</v>
      </c>
      <c r="U811" s="269">
        <v>300</v>
      </c>
      <c r="V811" s="275">
        <v>300</v>
      </c>
      <c r="W811" s="269">
        <v>0</v>
      </c>
      <c r="X811" s="276">
        <v>21916</v>
      </c>
      <c r="Y811" s="293"/>
      <c r="Z811" s="277">
        <v>534849.01</v>
      </c>
      <c r="AA811" s="277"/>
      <c r="AB811" s="278">
        <v>534849.01</v>
      </c>
      <c r="AC811" s="278">
        <v>534849.01</v>
      </c>
      <c r="AD811" s="278">
        <v>0</v>
      </c>
      <c r="AE811" s="278">
        <v>0</v>
      </c>
      <c r="AF811" s="278">
        <v>1782.8300333333334</v>
      </c>
      <c r="AG811" s="278">
        <v>1782.8300333333334</v>
      </c>
      <c r="AH811" s="278">
        <v>0</v>
      </c>
      <c r="AI811" s="279">
        <v>1782.8300333333334</v>
      </c>
      <c r="AJ811" s="277"/>
      <c r="AK811" s="280" t="e">
        <v>#REF!</v>
      </c>
      <c r="AL811" s="280" t="e">
        <v>#REF!</v>
      </c>
      <c r="AM811" s="281">
        <v>0</v>
      </c>
      <c r="AN811" s="281">
        <v>0</v>
      </c>
      <c r="AO811" s="281">
        <v>0</v>
      </c>
      <c r="AP811" s="282">
        <v>0</v>
      </c>
      <c r="AQ811" s="282">
        <v>0</v>
      </c>
      <c r="AR811" s="282">
        <v>0</v>
      </c>
      <c r="AS811" s="282">
        <v>0</v>
      </c>
      <c r="AT811" s="282">
        <v>0</v>
      </c>
      <c r="AU811" s="282">
        <v>0</v>
      </c>
      <c r="AV811" s="282">
        <v>0</v>
      </c>
      <c r="AW811" s="282">
        <v>0</v>
      </c>
      <c r="AX811" s="282">
        <v>0</v>
      </c>
      <c r="AY811" s="282">
        <v>0</v>
      </c>
      <c r="AZ811" s="282">
        <v>0</v>
      </c>
      <c r="BA811" s="282">
        <v>0</v>
      </c>
      <c r="BB811" s="281">
        <v>0</v>
      </c>
      <c r="BC811" s="281">
        <v>0</v>
      </c>
      <c r="BD811" s="283"/>
      <c r="BE811" s="284">
        <v>0.02</v>
      </c>
      <c r="BF811" s="280">
        <v>0</v>
      </c>
      <c r="BG811" s="285"/>
      <c r="BH811" s="286"/>
      <c r="BI811" s="285"/>
      <c r="BJ811" s="280">
        <v>0</v>
      </c>
      <c r="BK811" s="280">
        <v>0</v>
      </c>
      <c r="BL811" s="283"/>
      <c r="BM811" s="287">
        <v>0</v>
      </c>
      <c r="BN811" s="280">
        <v>0</v>
      </c>
      <c r="BO811" s="280">
        <v>0</v>
      </c>
      <c r="BP811" s="280" t="e">
        <v>#REF!</v>
      </c>
      <c r="BQ811" s="288" t="e">
        <v>#REF!</v>
      </c>
      <c r="BR811" s="289"/>
      <c r="BS811" s="290" t="e">
        <v>#REF!</v>
      </c>
      <c r="BU811" s="291"/>
      <c r="BV811" s="291">
        <v>0</v>
      </c>
      <c r="BW811" s="292">
        <v>0</v>
      </c>
      <c r="BX811" s="238" t="s">
        <v>857</v>
      </c>
      <c r="BY811" s="435">
        <f t="shared" si="24"/>
        <v>1</v>
      </c>
      <c r="BZ811" s="435">
        <v>1</v>
      </c>
      <c r="CA811" s="436">
        <f t="shared" si="25"/>
        <v>0</v>
      </c>
    </row>
    <row r="812" spans="1:79" s="268" customFormat="1" ht="47.25">
      <c r="A812" s="269">
        <v>799</v>
      </c>
      <c r="B812" s="269" t="s">
        <v>862</v>
      </c>
      <c r="C812" s="269" t="s">
        <v>95</v>
      </c>
      <c r="D812" s="271" t="s">
        <v>863</v>
      </c>
      <c r="E812" s="272">
        <v>41058</v>
      </c>
      <c r="F812" s="238"/>
      <c r="G812" s="238"/>
      <c r="H812" s="272">
        <v>40909</v>
      </c>
      <c r="I812" s="272">
        <v>50405</v>
      </c>
      <c r="J812" s="269"/>
      <c r="K812" s="269" t="s">
        <v>2729</v>
      </c>
      <c r="L812" s="273"/>
      <c r="M812" s="238">
        <v>1.347</v>
      </c>
      <c r="N812" s="269" t="s">
        <v>2730</v>
      </c>
      <c r="O812" s="269" t="s">
        <v>82</v>
      </c>
      <c r="P812" s="269" t="s">
        <v>2731</v>
      </c>
      <c r="Q812" s="269"/>
      <c r="R812" s="294">
        <v>1010303313</v>
      </c>
      <c r="S812" s="238">
        <v>845</v>
      </c>
      <c r="T812" s="269" t="s">
        <v>266</v>
      </c>
      <c r="U812" s="269">
        <v>300</v>
      </c>
      <c r="V812" s="275">
        <v>300</v>
      </c>
      <c r="W812" s="269">
        <v>0</v>
      </c>
      <c r="X812" s="276">
        <v>23012</v>
      </c>
      <c r="Y812" s="293"/>
      <c r="Z812" s="277">
        <v>525374.73</v>
      </c>
      <c r="AA812" s="277"/>
      <c r="AB812" s="278">
        <v>525374.73</v>
      </c>
      <c r="AC812" s="278">
        <v>525374.73</v>
      </c>
      <c r="AD812" s="278">
        <v>0</v>
      </c>
      <c r="AE812" s="278">
        <v>0</v>
      </c>
      <c r="AF812" s="278">
        <v>1751.2491</v>
      </c>
      <c r="AG812" s="278">
        <v>1751.2491</v>
      </c>
      <c r="AH812" s="278">
        <v>0</v>
      </c>
      <c r="AI812" s="279">
        <v>1751.2491</v>
      </c>
      <c r="AJ812" s="277"/>
      <c r="AK812" s="280" t="e">
        <v>#REF!</v>
      </c>
      <c r="AL812" s="280" t="e">
        <v>#REF!</v>
      </c>
      <c r="AM812" s="281">
        <v>0</v>
      </c>
      <c r="AN812" s="281">
        <v>0</v>
      </c>
      <c r="AO812" s="281">
        <v>0</v>
      </c>
      <c r="AP812" s="282">
        <v>0</v>
      </c>
      <c r="AQ812" s="282">
        <v>0</v>
      </c>
      <c r="AR812" s="282">
        <v>0</v>
      </c>
      <c r="AS812" s="282">
        <v>0</v>
      </c>
      <c r="AT812" s="282">
        <v>0</v>
      </c>
      <c r="AU812" s="282">
        <v>0</v>
      </c>
      <c r="AV812" s="282">
        <v>0</v>
      </c>
      <c r="AW812" s="282">
        <v>0</v>
      </c>
      <c r="AX812" s="282">
        <v>0</v>
      </c>
      <c r="AY812" s="282">
        <v>0</v>
      </c>
      <c r="AZ812" s="282">
        <v>0</v>
      </c>
      <c r="BA812" s="282">
        <v>0</v>
      </c>
      <c r="BB812" s="281">
        <v>0</v>
      </c>
      <c r="BC812" s="281">
        <v>0</v>
      </c>
      <c r="BD812" s="283"/>
      <c r="BE812" s="284">
        <v>0.02</v>
      </c>
      <c r="BF812" s="280">
        <v>0</v>
      </c>
      <c r="BG812" s="285"/>
      <c r="BH812" s="286"/>
      <c r="BI812" s="285"/>
      <c r="BJ812" s="280">
        <v>0</v>
      </c>
      <c r="BK812" s="280">
        <v>0</v>
      </c>
      <c r="BL812" s="283"/>
      <c r="BM812" s="287">
        <v>0</v>
      </c>
      <c r="BN812" s="280">
        <v>0</v>
      </c>
      <c r="BO812" s="280">
        <v>0</v>
      </c>
      <c r="BP812" s="280" t="e">
        <v>#REF!</v>
      </c>
      <c r="BQ812" s="288" t="e">
        <v>#REF!</v>
      </c>
      <c r="BR812" s="289"/>
      <c r="BS812" s="290" t="e">
        <v>#REF!</v>
      </c>
      <c r="BU812" s="291"/>
      <c r="BV812" s="291">
        <v>0</v>
      </c>
      <c r="BW812" s="292">
        <v>0</v>
      </c>
      <c r="BX812" s="238" t="s">
        <v>857</v>
      </c>
      <c r="BY812" s="435">
        <f t="shared" si="24"/>
        <v>1</v>
      </c>
      <c r="BZ812" s="435">
        <v>1</v>
      </c>
      <c r="CA812" s="436">
        <f t="shared" si="25"/>
        <v>0</v>
      </c>
    </row>
    <row r="813" spans="1:79" s="268" customFormat="1" ht="31.5">
      <c r="A813" s="269">
        <v>800</v>
      </c>
      <c r="B813" s="269" t="s">
        <v>862</v>
      </c>
      <c r="C813" s="269" t="s">
        <v>95</v>
      </c>
      <c r="D813" s="271" t="s">
        <v>863</v>
      </c>
      <c r="E813" s="272">
        <v>41058</v>
      </c>
      <c r="F813" s="238"/>
      <c r="G813" s="238"/>
      <c r="H813" s="272">
        <v>40909</v>
      </c>
      <c r="I813" s="272">
        <v>50405</v>
      </c>
      <c r="J813" s="269"/>
      <c r="K813" s="269" t="s">
        <v>2732</v>
      </c>
      <c r="L813" s="273"/>
      <c r="M813" s="238">
        <v>0.88800000000000001</v>
      </c>
      <c r="N813" s="269" t="s">
        <v>2733</v>
      </c>
      <c r="O813" s="269" t="s">
        <v>82</v>
      </c>
      <c r="P813" s="269" t="s">
        <v>2734</v>
      </c>
      <c r="Q813" s="269"/>
      <c r="R813" s="294">
        <v>1010303314</v>
      </c>
      <c r="S813" s="238">
        <v>846</v>
      </c>
      <c r="T813" s="269" t="s">
        <v>131</v>
      </c>
      <c r="U813" s="269">
        <v>361</v>
      </c>
      <c r="V813" s="275">
        <v>361</v>
      </c>
      <c r="W813" s="269">
        <v>0</v>
      </c>
      <c r="X813" s="276">
        <v>23012</v>
      </c>
      <c r="Y813" s="293"/>
      <c r="Z813" s="277">
        <v>451473.57</v>
      </c>
      <c r="AA813" s="277"/>
      <c r="AB813" s="278">
        <v>451473.57</v>
      </c>
      <c r="AC813" s="278">
        <v>451473.57</v>
      </c>
      <c r="AD813" s="278">
        <v>0</v>
      </c>
      <c r="AE813" s="278">
        <v>0</v>
      </c>
      <c r="AF813" s="278">
        <v>1250.6193074792243</v>
      </c>
      <c r="AG813" s="278">
        <v>1250.6193074792243</v>
      </c>
      <c r="AH813" s="278">
        <v>0</v>
      </c>
      <c r="AI813" s="279">
        <v>1250.6193074792243</v>
      </c>
      <c r="AJ813" s="277"/>
      <c r="AK813" s="280" t="e">
        <v>#REF!</v>
      </c>
      <c r="AL813" s="280" t="e">
        <v>#REF!</v>
      </c>
      <c r="AM813" s="281">
        <v>0</v>
      </c>
      <c r="AN813" s="281">
        <v>0</v>
      </c>
      <c r="AO813" s="281">
        <v>0</v>
      </c>
      <c r="AP813" s="282">
        <v>0</v>
      </c>
      <c r="AQ813" s="282">
        <v>0</v>
      </c>
      <c r="AR813" s="282">
        <v>0</v>
      </c>
      <c r="AS813" s="282">
        <v>0</v>
      </c>
      <c r="AT813" s="282">
        <v>0</v>
      </c>
      <c r="AU813" s="282">
        <v>0</v>
      </c>
      <c r="AV813" s="282">
        <v>0</v>
      </c>
      <c r="AW813" s="282">
        <v>0</v>
      </c>
      <c r="AX813" s="282">
        <v>0</v>
      </c>
      <c r="AY813" s="282">
        <v>0</v>
      </c>
      <c r="AZ813" s="282">
        <v>0</v>
      </c>
      <c r="BA813" s="282">
        <v>0</v>
      </c>
      <c r="BB813" s="281">
        <v>0</v>
      </c>
      <c r="BC813" s="281">
        <v>0</v>
      </c>
      <c r="BD813" s="283"/>
      <c r="BE813" s="284">
        <v>0.02</v>
      </c>
      <c r="BF813" s="280">
        <v>0</v>
      </c>
      <c r="BG813" s="285"/>
      <c r="BH813" s="286"/>
      <c r="BI813" s="285"/>
      <c r="BJ813" s="280">
        <v>0</v>
      </c>
      <c r="BK813" s="280">
        <v>0</v>
      </c>
      <c r="BL813" s="283"/>
      <c r="BM813" s="287">
        <v>0</v>
      </c>
      <c r="BN813" s="280">
        <v>0</v>
      </c>
      <c r="BO813" s="280">
        <v>0</v>
      </c>
      <c r="BP813" s="280" t="e">
        <v>#REF!</v>
      </c>
      <c r="BQ813" s="288" t="e">
        <v>#REF!</v>
      </c>
      <c r="BR813" s="289"/>
      <c r="BS813" s="290" t="e">
        <v>#REF!</v>
      </c>
      <c r="BU813" s="291"/>
      <c r="BV813" s="291">
        <v>0</v>
      </c>
      <c r="BW813" s="292">
        <v>0</v>
      </c>
      <c r="BX813" s="238" t="s">
        <v>857</v>
      </c>
      <c r="BY813" s="435">
        <f t="shared" si="24"/>
        <v>1</v>
      </c>
      <c r="BZ813" s="435">
        <v>1</v>
      </c>
      <c r="CA813" s="436">
        <f t="shared" si="25"/>
        <v>0</v>
      </c>
    </row>
    <row r="814" spans="1:79" s="268" customFormat="1" ht="47.25">
      <c r="A814" s="269">
        <v>801</v>
      </c>
      <c r="B814" s="269" t="s">
        <v>862</v>
      </c>
      <c r="C814" s="269" t="s">
        <v>95</v>
      </c>
      <c r="D814" s="271" t="s">
        <v>863</v>
      </c>
      <c r="E814" s="272">
        <v>41058</v>
      </c>
      <c r="F814" s="238"/>
      <c r="G814" s="238"/>
      <c r="H814" s="272">
        <v>40909</v>
      </c>
      <c r="I814" s="272">
        <v>50405</v>
      </c>
      <c r="J814" s="269"/>
      <c r="K814" s="269" t="s">
        <v>2735</v>
      </c>
      <c r="L814" s="273"/>
      <c r="M814" s="238">
        <v>0.38700000000000001</v>
      </c>
      <c r="N814" s="269" t="s">
        <v>2328</v>
      </c>
      <c r="O814" s="269" t="s">
        <v>82</v>
      </c>
      <c r="P814" s="269" t="s">
        <v>2528</v>
      </c>
      <c r="Q814" s="269"/>
      <c r="R814" s="294">
        <v>1010303315</v>
      </c>
      <c r="S814" s="238">
        <v>847</v>
      </c>
      <c r="T814" s="269" t="s">
        <v>266</v>
      </c>
      <c r="U814" s="269">
        <v>300</v>
      </c>
      <c r="V814" s="275">
        <v>300</v>
      </c>
      <c r="W814" s="269">
        <v>0</v>
      </c>
      <c r="X814" s="276">
        <v>20821</v>
      </c>
      <c r="Y814" s="293"/>
      <c r="Z814" s="277">
        <v>43373.41</v>
      </c>
      <c r="AA814" s="277"/>
      <c r="AB814" s="278">
        <v>43373.41</v>
      </c>
      <c r="AC814" s="278">
        <v>43373.41</v>
      </c>
      <c r="AD814" s="278">
        <v>0</v>
      </c>
      <c r="AE814" s="278">
        <v>0</v>
      </c>
      <c r="AF814" s="278">
        <v>144.57803333333334</v>
      </c>
      <c r="AG814" s="278">
        <v>144.57803333333334</v>
      </c>
      <c r="AH814" s="278">
        <v>0</v>
      </c>
      <c r="AI814" s="279">
        <v>144.57803333333334</v>
      </c>
      <c r="AJ814" s="277"/>
      <c r="AK814" s="280" t="e">
        <v>#REF!</v>
      </c>
      <c r="AL814" s="280" t="e">
        <v>#REF!</v>
      </c>
      <c r="AM814" s="281">
        <v>0</v>
      </c>
      <c r="AN814" s="281">
        <v>0</v>
      </c>
      <c r="AO814" s="281">
        <v>0</v>
      </c>
      <c r="AP814" s="282">
        <v>0</v>
      </c>
      <c r="AQ814" s="282">
        <v>0</v>
      </c>
      <c r="AR814" s="282">
        <v>0</v>
      </c>
      <c r="AS814" s="282">
        <v>0</v>
      </c>
      <c r="AT814" s="282">
        <v>0</v>
      </c>
      <c r="AU814" s="282">
        <v>0</v>
      </c>
      <c r="AV814" s="282">
        <v>0</v>
      </c>
      <c r="AW814" s="282">
        <v>0</v>
      </c>
      <c r="AX814" s="282">
        <v>0</v>
      </c>
      <c r="AY814" s="282">
        <v>0</v>
      </c>
      <c r="AZ814" s="282">
        <v>0</v>
      </c>
      <c r="BA814" s="282">
        <v>0</v>
      </c>
      <c r="BB814" s="281">
        <v>0</v>
      </c>
      <c r="BC814" s="281">
        <v>0</v>
      </c>
      <c r="BD814" s="283"/>
      <c r="BE814" s="284">
        <v>0.02</v>
      </c>
      <c r="BF814" s="280">
        <v>0</v>
      </c>
      <c r="BG814" s="285"/>
      <c r="BH814" s="286"/>
      <c r="BI814" s="285"/>
      <c r="BJ814" s="280">
        <v>0</v>
      </c>
      <c r="BK814" s="280">
        <v>0</v>
      </c>
      <c r="BL814" s="283"/>
      <c r="BM814" s="287">
        <v>0</v>
      </c>
      <c r="BN814" s="280">
        <v>0</v>
      </c>
      <c r="BO814" s="280">
        <v>0</v>
      </c>
      <c r="BP814" s="280" t="e">
        <v>#REF!</v>
      </c>
      <c r="BQ814" s="288" t="e">
        <v>#REF!</v>
      </c>
      <c r="BR814" s="289"/>
      <c r="BS814" s="290" t="e">
        <v>#REF!</v>
      </c>
      <c r="BU814" s="291"/>
      <c r="BV814" s="291">
        <v>0</v>
      </c>
      <c r="BW814" s="292">
        <v>0</v>
      </c>
      <c r="BX814" s="238" t="s">
        <v>857</v>
      </c>
      <c r="BY814" s="435">
        <f t="shared" si="24"/>
        <v>1</v>
      </c>
      <c r="BZ814" s="435">
        <v>1</v>
      </c>
      <c r="CA814" s="436">
        <f t="shared" si="25"/>
        <v>0</v>
      </c>
    </row>
    <row r="815" spans="1:79" s="268" customFormat="1" ht="47.25">
      <c r="A815" s="269">
        <v>802</v>
      </c>
      <c r="B815" s="269" t="s">
        <v>862</v>
      </c>
      <c r="C815" s="269" t="s">
        <v>95</v>
      </c>
      <c r="D815" s="271" t="s">
        <v>863</v>
      </c>
      <c r="E815" s="272">
        <v>41058</v>
      </c>
      <c r="F815" s="238"/>
      <c r="G815" s="238"/>
      <c r="H815" s="272">
        <v>40909</v>
      </c>
      <c r="I815" s="272">
        <v>50405</v>
      </c>
      <c r="J815" s="269"/>
      <c r="K815" s="269" t="s">
        <v>2735</v>
      </c>
      <c r="L815" s="273"/>
      <c r="M815" s="238">
        <v>0.38700000000000001</v>
      </c>
      <c r="N815" s="269" t="s">
        <v>2328</v>
      </c>
      <c r="O815" s="269" t="s">
        <v>82</v>
      </c>
      <c r="P815" s="269" t="s">
        <v>2528</v>
      </c>
      <c r="Q815" s="269"/>
      <c r="R815" s="294">
        <v>1010303316</v>
      </c>
      <c r="S815" s="238">
        <v>848</v>
      </c>
      <c r="T815" s="269" t="s">
        <v>266</v>
      </c>
      <c r="U815" s="269">
        <v>300</v>
      </c>
      <c r="V815" s="275">
        <v>300</v>
      </c>
      <c r="W815" s="269">
        <v>0</v>
      </c>
      <c r="X815" s="276">
        <v>27729</v>
      </c>
      <c r="Y815" s="293"/>
      <c r="Z815" s="277">
        <v>540051.69999999995</v>
      </c>
      <c r="AA815" s="277"/>
      <c r="AB815" s="278">
        <v>540051.69999999995</v>
      </c>
      <c r="AC815" s="278">
        <v>540051.69999999995</v>
      </c>
      <c r="AD815" s="278">
        <v>0</v>
      </c>
      <c r="AE815" s="278">
        <v>0</v>
      </c>
      <c r="AF815" s="278">
        <v>1800.1723333333332</v>
      </c>
      <c r="AG815" s="278">
        <v>1800.1723333333332</v>
      </c>
      <c r="AH815" s="278">
        <v>0</v>
      </c>
      <c r="AI815" s="279">
        <v>1800.1723333333332</v>
      </c>
      <c r="AJ815" s="277"/>
      <c r="AK815" s="280" t="e">
        <v>#REF!</v>
      </c>
      <c r="AL815" s="280" t="e">
        <v>#REF!</v>
      </c>
      <c r="AM815" s="281">
        <v>0</v>
      </c>
      <c r="AN815" s="281">
        <v>0</v>
      </c>
      <c r="AO815" s="281">
        <v>0</v>
      </c>
      <c r="AP815" s="282">
        <v>0</v>
      </c>
      <c r="AQ815" s="282">
        <v>0</v>
      </c>
      <c r="AR815" s="282">
        <v>0</v>
      </c>
      <c r="AS815" s="282">
        <v>0</v>
      </c>
      <c r="AT815" s="282">
        <v>0</v>
      </c>
      <c r="AU815" s="282">
        <v>0</v>
      </c>
      <c r="AV815" s="282">
        <v>0</v>
      </c>
      <c r="AW815" s="282">
        <v>0</v>
      </c>
      <c r="AX815" s="282">
        <v>0</v>
      </c>
      <c r="AY815" s="282">
        <v>0</v>
      </c>
      <c r="AZ815" s="282">
        <v>0</v>
      </c>
      <c r="BA815" s="282">
        <v>0</v>
      </c>
      <c r="BB815" s="281">
        <v>0</v>
      </c>
      <c r="BC815" s="281">
        <v>0</v>
      </c>
      <c r="BD815" s="283"/>
      <c r="BE815" s="284">
        <v>0.02</v>
      </c>
      <c r="BF815" s="280">
        <v>0</v>
      </c>
      <c r="BG815" s="285"/>
      <c r="BH815" s="286"/>
      <c r="BI815" s="285"/>
      <c r="BJ815" s="280">
        <v>0</v>
      </c>
      <c r="BK815" s="280">
        <v>0</v>
      </c>
      <c r="BL815" s="283"/>
      <c r="BM815" s="287">
        <v>0</v>
      </c>
      <c r="BN815" s="280">
        <v>0</v>
      </c>
      <c r="BO815" s="280">
        <v>0</v>
      </c>
      <c r="BP815" s="280" t="e">
        <v>#REF!</v>
      </c>
      <c r="BQ815" s="288" t="e">
        <v>#REF!</v>
      </c>
      <c r="BR815" s="289"/>
      <c r="BS815" s="290" t="e">
        <v>#REF!</v>
      </c>
      <c r="BU815" s="291"/>
      <c r="BV815" s="291">
        <v>0</v>
      </c>
      <c r="BW815" s="292">
        <v>0</v>
      </c>
      <c r="BX815" s="238" t="s">
        <v>857</v>
      </c>
      <c r="BY815" s="435">
        <f t="shared" si="24"/>
        <v>1</v>
      </c>
      <c r="BZ815" s="435">
        <v>1</v>
      </c>
      <c r="CA815" s="436">
        <f t="shared" si="25"/>
        <v>0</v>
      </c>
    </row>
    <row r="816" spans="1:79" s="268" customFormat="1" ht="47.25">
      <c r="A816" s="269">
        <v>803</v>
      </c>
      <c r="B816" s="269" t="s">
        <v>862</v>
      </c>
      <c r="C816" s="269" t="s">
        <v>95</v>
      </c>
      <c r="D816" s="271" t="s">
        <v>863</v>
      </c>
      <c r="E816" s="272">
        <v>41058</v>
      </c>
      <c r="F816" s="238"/>
      <c r="G816" s="238"/>
      <c r="H816" s="272">
        <v>40909</v>
      </c>
      <c r="I816" s="272">
        <v>50405</v>
      </c>
      <c r="J816" s="269"/>
      <c r="K816" s="269" t="s">
        <v>2736</v>
      </c>
      <c r="L816" s="273"/>
      <c r="M816" s="238">
        <v>1.3180000000000001</v>
      </c>
      <c r="N816" s="269" t="s">
        <v>2737</v>
      </c>
      <c r="O816" s="269" t="s">
        <v>82</v>
      </c>
      <c r="P816" s="269" t="s">
        <v>2738</v>
      </c>
      <c r="Q816" s="269"/>
      <c r="R816" s="294">
        <v>1010303317</v>
      </c>
      <c r="S816" s="238">
        <v>849</v>
      </c>
      <c r="T816" s="269" t="s">
        <v>266</v>
      </c>
      <c r="U816" s="269">
        <v>300</v>
      </c>
      <c r="V816" s="275">
        <v>300</v>
      </c>
      <c r="W816" s="269">
        <v>0</v>
      </c>
      <c r="X816" s="276">
        <v>19725</v>
      </c>
      <c r="Y816" s="293"/>
      <c r="Z816" s="277">
        <v>250457.29</v>
      </c>
      <c r="AA816" s="277"/>
      <c r="AB816" s="278">
        <v>250457.29</v>
      </c>
      <c r="AC816" s="278">
        <v>250457.29</v>
      </c>
      <c r="AD816" s="278">
        <v>0</v>
      </c>
      <c r="AE816" s="278">
        <v>0</v>
      </c>
      <c r="AF816" s="278">
        <v>834.85763333333341</v>
      </c>
      <c r="AG816" s="278">
        <v>834.85763333333341</v>
      </c>
      <c r="AH816" s="278">
        <v>0</v>
      </c>
      <c r="AI816" s="279">
        <v>834.85763333333341</v>
      </c>
      <c r="AJ816" s="277"/>
      <c r="AK816" s="280" t="e">
        <v>#REF!</v>
      </c>
      <c r="AL816" s="280" t="e">
        <v>#REF!</v>
      </c>
      <c r="AM816" s="281">
        <v>0</v>
      </c>
      <c r="AN816" s="281">
        <v>0</v>
      </c>
      <c r="AO816" s="281">
        <v>0</v>
      </c>
      <c r="AP816" s="282">
        <v>0</v>
      </c>
      <c r="AQ816" s="282">
        <v>0</v>
      </c>
      <c r="AR816" s="282">
        <v>0</v>
      </c>
      <c r="AS816" s="282">
        <v>0</v>
      </c>
      <c r="AT816" s="282">
        <v>0</v>
      </c>
      <c r="AU816" s="282">
        <v>0</v>
      </c>
      <c r="AV816" s="282">
        <v>0</v>
      </c>
      <c r="AW816" s="282">
        <v>0</v>
      </c>
      <c r="AX816" s="282">
        <v>0</v>
      </c>
      <c r="AY816" s="282">
        <v>0</v>
      </c>
      <c r="AZ816" s="282">
        <v>0</v>
      </c>
      <c r="BA816" s="282">
        <v>0</v>
      </c>
      <c r="BB816" s="281">
        <v>0</v>
      </c>
      <c r="BC816" s="281">
        <v>0</v>
      </c>
      <c r="BD816" s="283"/>
      <c r="BE816" s="284">
        <v>0.02</v>
      </c>
      <c r="BF816" s="280">
        <v>0</v>
      </c>
      <c r="BG816" s="285"/>
      <c r="BH816" s="286"/>
      <c r="BI816" s="285"/>
      <c r="BJ816" s="280">
        <v>0</v>
      </c>
      <c r="BK816" s="280">
        <v>0</v>
      </c>
      <c r="BL816" s="283"/>
      <c r="BM816" s="287">
        <v>0</v>
      </c>
      <c r="BN816" s="280">
        <v>0</v>
      </c>
      <c r="BO816" s="280">
        <v>0</v>
      </c>
      <c r="BP816" s="280" t="e">
        <v>#REF!</v>
      </c>
      <c r="BQ816" s="288" t="e">
        <v>#REF!</v>
      </c>
      <c r="BR816" s="289"/>
      <c r="BS816" s="290" t="e">
        <v>#REF!</v>
      </c>
      <c r="BU816" s="291"/>
      <c r="BV816" s="291">
        <v>0</v>
      </c>
      <c r="BW816" s="292">
        <v>0</v>
      </c>
      <c r="BX816" s="238" t="s">
        <v>857</v>
      </c>
      <c r="BY816" s="435">
        <f t="shared" si="24"/>
        <v>1</v>
      </c>
      <c r="BZ816" s="435">
        <v>1</v>
      </c>
      <c r="CA816" s="436">
        <f t="shared" si="25"/>
        <v>0</v>
      </c>
    </row>
    <row r="817" spans="1:79" s="268" customFormat="1" ht="31.5">
      <c r="A817" s="269">
        <v>804</v>
      </c>
      <c r="B817" s="269" t="s">
        <v>862</v>
      </c>
      <c r="C817" s="269" t="s">
        <v>95</v>
      </c>
      <c r="D817" s="271" t="s">
        <v>863</v>
      </c>
      <c r="E817" s="272">
        <v>41058</v>
      </c>
      <c r="F817" s="238"/>
      <c r="G817" s="238"/>
      <c r="H817" s="272">
        <v>40909</v>
      </c>
      <c r="I817" s="272">
        <v>50405</v>
      </c>
      <c r="J817" s="269"/>
      <c r="K817" s="269" t="s">
        <v>2739</v>
      </c>
      <c r="L817" s="273"/>
      <c r="M817" s="238">
        <v>1</v>
      </c>
      <c r="N817" s="269" t="s">
        <v>2463</v>
      </c>
      <c r="O817" s="269" t="s">
        <v>82</v>
      </c>
      <c r="P817" s="269" t="s">
        <v>1795</v>
      </c>
      <c r="Q817" s="269"/>
      <c r="R817" s="294">
        <v>1010303318</v>
      </c>
      <c r="S817" s="238">
        <v>850</v>
      </c>
      <c r="T817" s="269" t="s">
        <v>131</v>
      </c>
      <c r="U817" s="269">
        <v>600</v>
      </c>
      <c r="V817" s="275">
        <v>600</v>
      </c>
      <c r="W817" s="269">
        <v>0</v>
      </c>
      <c r="X817" s="276">
        <v>21186</v>
      </c>
      <c r="Y817" s="293"/>
      <c r="Z817" s="277">
        <v>656439.30000000005</v>
      </c>
      <c r="AA817" s="277"/>
      <c r="AB817" s="278">
        <v>656439.30000000005</v>
      </c>
      <c r="AC817" s="278">
        <v>656439.30000000005</v>
      </c>
      <c r="AD817" s="278">
        <v>0</v>
      </c>
      <c r="AE817" s="278">
        <v>0</v>
      </c>
      <c r="AF817" s="278">
        <v>1094.0655000000002</v>
      </c>
      <c r="AG817" s="278">
        <v>1094.0655000000002</v>
      </c>
      <c r="AH817" s="278">
        <v>0</v>
      </c>
      <c r="AI817" s="279">
        <v>1094.0655000000002</v>
      </c>
      <c r="AJ817" s="277"/>
      <c r="AK817" s="280" t="e">
        <v>#REF!</v>
      </c>
      <c r="AL817" s="280" t="e">
        <v>#REF!</v>
      </c>
      <c r="AM817" s="281">
        <v>0</v>
      </c>
      <c r="AN817" s="281">
        <v>0</v>
      </c>
      <c r="AO817" s="281">
        <v>0</v>
      </c>
      <c r="AP817" s="282">
        <v>0</v>
      </c>
      <c r="AQ817" s="282">
        <v>0</v>
      </c>
      <c r="AR817" s="282">
        <v>0</v>
      </c>
      <c r="AS817" s="282">
        <v>0</v>
      </c>
      <c r="AT817" s="282">
        <v>0</v>
      </c>
      <c r="AU817" s="282">
        <v>0</v>
      </c>
      <c r="AV817" s="282">
        <v>0</v>
      </c>
      <c r="AW817" s="282">
        <v>0</v>
      </c>
      <c r="AX817" s="282">
        <v>0</v>
      </c>
      <c r="AY817" s="282">
        <v>0</v>
      </c>
      <c r="AZ817" s="282">
        <v>0</v>
      </c>
      <c r="BA817" s="282">
        <v>0</v>
      </c>
      <c r="BB817" s="281">
        <v>0</v>
      </c>
      <c r="BC817" s="281">
        <v>0</v>
      </c>
      <c r="BD817" s="283"/>
      <c r="BE817" s="284">
        <v>0.02</v>
      </c>
      <c r="BF817" s="280">
        <v>0</v>
      </c>
      <c r="BG817" s="285"/>
      <c r="BH817" s="286"/>
      <c r="BI817" s="285"/>
      <c r="BJ817" s="280">
        <v>0</v>
      </c>
      <c r="BK817" s="280">
        <v>0</v>
      </c>
      <c r="BL817" s="283"/>
      <c r="BM817" s="287">
        <v>0</v>
      </c>
      <c r="BN817" s="280">
        <v>0</v>
      </c>
      <c r="BO817" s="280">
        <v>0</v>
      </c>
      <c r="BP817" s="280" t="e">
        <v>#REF!</v>
      </c>
      <c r="BQ817" s="288" t="e">
        <v>#REF!</v>
      </c>
      <c r="BR817" s="289"/>
      <c r="BS817" s="290" t="e">
        <v>#REF!</v>
      </c>
      <c r="BU817" s="291"/>
      <c r="BV817" s="291">
        <v>0</v>
      </c>
      <c r="BW817" s="292">
        <v>0</v>
      </c>
      <c r="BX817" s="238" t="s">
        <v>857</v>
      </c>
      <c r="BY817" s="435">
        <f t="shared" si="24"/>
        <v>1</v>
      </c>
      <c r="BZ817" s="435">
        <v>1</v>
      </c>
      <c r="CA817" s="436">
        <f t="shared" si="25"/>
        <v>0</v>
      </c>
    </row>
    <row r="818" spans="1:79" s="268" customFormat="1" ht="47.25">
      <c r="A818" s="269">
        <v>805</v>
      </c>
      <c r="B818" s="269" t="s">
        <v>862</v>
      </c>
      <c r="C818" s="269" t="s">
        <v>95</v>
      </c>
      <c r="D818" s="271" t="s">
        <v>863</v>
      </c>
      <c r="E818" s="272">
        <v>41058</v>
      </c>
      <c r="F818" s="238"/>
      <c r="G818" s="238"/>
      <c r="H818" s="272">
        <v>40909</v>
      </c>
      <c r="I818" s="272">
        <v>50405</v>
      </c>
      <c r="J818" s="269"/>
      <c r="K818" s="269" t="s">
        <v>2740</v>
      </c>
      <c r="L818" s="273"/>
      <c r="M818" s="238">
        <v>0.67749999999999999</v>
      </c>
      <c r="N818" s="269" t="s">
        <v>2185</v>
      </c>
      <c r="O818" s="269" t="s">
        <v>82</v>
      </c>
      <c r="P818" s="269" t="s">
        <v>2186</v>
      </c>
      <c r="Q818" s="269"/>
      <c r="R818" s="294">
        <v>1010303320</v>
      </c>
      <c r="S818" s="238">
        <v>851</v>
      </c>
      <c r="T818" s="269" t="s">
        <v>266</v>
      </c>
      <c r="U818" s="269">
        <v>300</v>
      </c>
      <c r="V818" s="275">
        <v>300</v>
      </c>
      <c r="W818" s="269">
        <v>0</v>
      </c>
      <c r="X818" s="276">
        <v>23012</v>
      </c>
      <c r="Y818" s="293"/>
      <c r="Z818" s="277">
        <v>38206.019999999997</v>
      </c>
      <c r="AA818" s="277"/>
      <c r="AB818" s="278">
        <v>38206.019999999997</v>
      </c>
      <c r="AC818" s="278">
        <v>38206.019999999997</v>
      </c>
      <c r="AD818" s="278">
        <v>0</v>
      </c>
      <c r="AE818" s="278">
        <v>0</v>
      </c>
      <c r="AF818" s="278">
        <v>127.35339999999999</v>
      </c>
      <c r="AG818" s="278">
        <v>127.35339999999999</v>
      </c>
      <c r="AH818" s="278">
        <v>0</v>
      </c>
      <c r="AI818" s="279">
        <v>127.35339999999999</v>
      </c>
      <c r="AJ818" s="277"/>
      <c r="AK818" s="280" t="e">
        <v>#REF!</v>
      </c>
      <c r="AL818" s="280" t="e">
        <v>#REF!</v>
      </c>
      <c r="AM818" s="281">
        <v>0</v>
      </c>
      <c r="AN818" s="281">
        <v>0</v>
      </c>
      <c r="AO818" s="281">
        <v>0</v>
      </c>
      <c r="AP818" s="282">
        <v>0</v>
      </c>
      <c r="AQ818" s="282">
        <v>0</v>
      </c>
      <c r="AR818" s="282">
        <v>0</v>
      </c>
      <c r="AS818" s="282">
        <v>0</v>
      </c>
      <c r="AT818" s="282">
        <v>0</v>
      </c>
      <c r="AU818" s="282">
        <v>0</v>
      </c>
      <c r="AV818" s="282">
        <v>0</v>
      </c>
      <c r="AW818" s="282">
        <v>0</v>
      </c>
      <c r="AX818" s="282">
        <v>0</v>
      </c>
      <c r="AY818" s="282">
        <v>0</v>
      </c>
      <c r="AZ818" s="282">
        <v>0</v>
      </c>
      <c r="BA818" s="282">
        <v>0</v>
      </c>
      <c r="BB818" s="281">
        <v>0</v>
      </c>
      <c r="BC818" s="281">
        <v>0</v>
      </c>
      <c r="BD818" s="283"/>
      <c r="BE818" s="284">
        <v>0.02</v>
      </c>
      <c r="BF818" s="280">
        <v>0</v>
      </c>
      <c r="BG818" s="285"/>
      <c r="BH818" s="286"/>
      <c r="BI818" s="285"/>
      <c r="BJ818" s="280">
        <v>0</v>
      </c>
      <c r="BK818" s="280">
        <v>0</v>
      </c>
      <c r="BL818" s="283"/>
      <c r="BM818" s="287">
        <v>0</v>
      </c>
      <c r="BN818" s="280">
        <v>0</v>
      </c>
      <c r="BO818" s="280">
        <v>0</v>
      </c>
      <c r="BP818" s="280" t="e">
        <v>#REF!</v>
      </c>
      <c r="BQ818" s="288" t="e">
        <v>#REF!</v>
      </c>
      <c r="BR818" s="289"/>
      <c r="BS818" s="290" t="e">
        <v>#REF!</v>
      </c>
      <c r="BU818" s="291"/>
      <c r="BV818" s="291">
        <v>0</v>
      </c>
      <c r="BW818" s="292">
        <v>0</v>
      </c>
      <c r="BX818" s="238" t="s">
        <v>857</v>
      </c>
      <c r="BY818" s="435">
        <f t="shared" si="24"/>
        <v>1</v>
      </c>
      <c r="BZ818" s="435">
        <v>1</v>
      </c>
      <c r="CA818" s="436">
        <f t="shared" si="25"/>
        <v>0</v>
      </c>
    </row>
    <row r="819" spans="1:79" s="268" customFormat="1" ht="47.25">
      <c r="A819" s="269">
        <v>806</v>
      </c>
      <c r="B819" s="269" t="s">
        <v>862</v>
      </c>
      <c r="C819" s="269" t="s">
        <v>95</v>
      </c>
      <c r="D819" s="271" t="s">
        <v>863</v>
      </c>
      <c r="E819" s="272">
        <v>41058</v>
      </c>
      <c r="F819" s="238"/>
      <c r="G819" s="238"/>
      <c r="H819" s="272">
        <v>40909</v>
      </c>
      <c r="I819" s="272">
        <v>50405</v>
      </c>
      <c r="J819" s="269"/>
      <c r="K819" s="269" t="s">
        <v>2741</v>
      </c>
      <c r="L819" s="273"/>
      <c r="M819" s="238">
        <v>0.64600000000000002</v>
      </c>
      <c r="N819" s="269" t="s">
        <v>2742</v>
      </c>
      <c r="O819" s="269" t="s">
        <v>82</v>
      </c>
      <c r="P819" s="269" t="s">
        <v>2564</v>
      </c>
      <c r="Q819" s="269"/>
      <c r="R819" s="294">
        <v>1010303321</v>
      </c>
      <c r="S819" s="238">
        <v>852</v>
      </c>
      <c r="T819" s="269" t="s">
        <v>266</v>
      </c>
      <c r="U819" s="269">
        <v>300</v>
      </c>
      <c r="V819" s="275">
        <v>300</v>
      </c>
      <c r="W819" s="269">
        <v>0</v>
      </c>
      <c r="X819" s="276">
        <v>19725</v>
      </c>
      <c r="Y819" s="293"/>
      <c r="Z819" s="277">
        <v>254159.63</v>
      </c>
      <c r="AA819" s="277"/>
      <c r="AB819" s="278">
        <v>254159.63</v>
      </c>
      <c r="AC819" s="278">
        <v>254159.63</v>
      </c>
      <c r="AD819" s="278">
        <v>0</v>
      </c>
      <c r="AE819" s="278">
        <v>0</v>
      </c>
      <c r="AF819" s="278">
        <v>847.19876666666664</v>
      </c>
      <c r="AG819" s="278">
        <v>847.19876666666664</v>
      </c>
      <c r="AH819" s="278">
        <v>0</v>
      </c>
      <c r="AI819" s="279">
        <v>847.19876666666664</v>
      </c>
      <c r="AJ819" s="277"/>
      <c r="AK819" s="280" t="e">
        <v>#REF!</v>
      </c>
      <c r="AL819" s="280" t="e">
        <v>#REF!</v>
      </c>
      <c r="AM819" s="281">
        <v>0</v>
      </c>
      <c r="AN819" s="281">
        <v>0</v>
      </c>
      <c r="AO819" s="281">
        <v>0</v>
      </c>
      <c r="AP819" s="282">
        <v>0</v>
      </c>
      <c r="AQ819" s="282">
        <v>0</v>
      </c>
      <c r="AR819" s="282">
        <v>0</v>
      </c>
      <c r="AS819" s="282">
        <v>0</v>
      </c>
      <c r="AT819" s="282">
        <v>0</v>
      </c>
      <c r="AU819" s="282">
        <v>0</v>
      </c>
      <c r="AV819" s="282">
        <v>0</v>
      </c>
      <c r="AW819" s="282">
        <v>0</v>
      </c>
      <c r="AX819" s="282">
        <v>0</v>
      </c>
      <c r="AY819" s="282">
        <v>0</v>
      </c>
      <c r="AZ819" s="282">
        <v>0</v>
      </c>
      <c r="BA819" s="282">
        <v>0</v>
      </c>
      <c r="BB819" s="281">
        <v>0</v>
      </c>
      <c r="BC819" s="281">
        <v>0</v>
      </c>
      <c r="BD819" s="283"/>
      <c r="BE819" s="284">
        <v>0.02</v>
      </c>
      <c r="BF819" s="280">
        <v>0</v>
      </c>
      <c r="BG819" s="285"/>
      <c r="BH819" s="286"/>
      <c r="BI819" s="285"/>
      <c r="BJ819" s="280">
        <v>0</v>
      </c>
      <c r="BK819" s="280">
        <v>0</v>
      </c>
      <c r="BL819" s="283"/>
      <c r="BM819" s="287">
        <v>0</v>
      </c>
      <c r="BN819" s="280">
        <v>0</v>
      </c>
      <c r="BO819" s="280">
        <v>0</v>
      </c>
      <c r="BP819" s="280" t="e">
        <v>#REF!</v>
      </c>
      <c r="BQ819" s="288" t="e">
        <v>#REF!</v>
      </c>
      <c r="BR819" s="289"/>
      <c r="BS819" s="290" t="e">
        <v>#REF!</v>
      </c>
      <c r="BU819" s="291"/>
      <c r="BV819" s="291">
        <v>0</v>
      </c>
      <c r="BW819" s="292">
        <v>0</v>
      </c>
      <c r="BX819" s="238" t="s">
        <v>857</v>
      </c>
      <c r="BY819" s="435">
        <f t="shared" si="24"/>
        <v>1</v>
      </c>
      <c r="BZ819" s="435">
        <v>1</v>
      </c>
      <c r="CA819" s="436">
        <f t="shared" si="25"/>
        <v>0</v>
      </c>
    </row>
    <row r="820" spans="1:79" s="268" customFormat="1" ht="47.25">
      <c r="A820" s="269">
        <v>807</v>
      </c>
      <c r="B820" s="269" t="s">
        <v>862</v>
      </c>
      <c r="C820" s="269" t="s">
        <v>95</v>
      </c>
      <c r="D820" s="271" t="s">
        <v>863</v>
      </c>
      <c r="E820" s="272">
        <v>41058</v>
      </c>
      <c r="F820" s="238"/>
      <c r="G820" s="238"/>
      <c r="H820" s="272">
        <v>40909</v>
      </c>
      <c r="I820" s="272">
        <v>50405</v>
      </c>
      <c r="J820" s="269"/>
      <c r="K820" s="269" t="s">
        <v>2743</v>
      </c>
      <c r="L820" s="273"/>
      <c r="M820" s="238">
        <v>0.81</v>
      </c>
      <c r="N820" s="269" t="s">
        <v>2744</v>
      </c>
      <c r="O820" s="269" t="s">
        <v>82</v>
      </c>
      <c r="P820" s="269" t="s">
        <v>2745</v>
      </c>
      <c r="Q820" s="269"/>
      <c r="R820" s="294">
        <v>1010303322</v>
      </c>
      <c r="S820" s="238">
        <v>853</v>
      </c>
      <c r="T820" s="269" t="s">
        <v>266</v>
      </c>
      <c r="U820" s="269">
        <v>300</v>
      </c>
      <c r="V820" s="275">
        <v>300</v>
      </c>
      <c r="W820" s="269">
        <v>0</v>
      </c>
      <c r="X820" s="276">
        <v>20090</v>
      </c>
      <c r="Y820" s="293"/>
      <c r="Z820" s="277">
        <v>260063.96</v>
      </c>
      <c r="AA820" s="277"/>
      <c r="AB820" s="278">
        <v>260063.96</v>
      </c>
      <c r="AC820" s="278">
        <v>260063.96</v>
      </c>
      <c r="AD820" s="278">
        <v>0</v>
      </c>
      <c r="AE820" s="278">
        <v>0</v>
      </c>
      <c r="AF820" s="278">
        <v>866.87986666666666</v>
      </c>
      <c r="AG820" s="278">
        <v>866.87986666666666</v>
      </c>
      <c r="AH820" s="278">
        <v>0</v>
      </c>
      <c r="AI820" s="279">
        <v>866.87986666666666</v>
      </c>
      <c r="AJ820" s="277"/>
      <c r="AK820" s="280" t="e">
        <v>#REF!</v>
      </c>
      <c r="AL820" s="280" t="e">
        <v>#REF!</v>
      </c>
      <c r="AM820" s="281">
        <v>0</v>
      </c>
      <c r="AN820" s="281">
        <v>0</v>
      </c>
      <c r="AO820" s="281">
        <v>0</v>
      </c>
      <c r="AP820" s="282">
        <v>0</v>
      </c>
      <c r="AQ820" s="282">
        <v>0</v>
      </c>
      <c r="AR820" s="282">
        <v>0</v>
      </c>
      <c r="AS820" s="282">
        <v>0</v>
      </c>
      <c r="AT820" s="282">
        <v>0</v>
      </c>
      <c r="AU820" s="282">
        <v>0</v>
      </c>
      <c r="AV820" s="282">
        <v>0</v>
      </c>
      <c r="AW820" s="282">
        <v>0</v>
      </c>
      <c r="AX820" s="282">
        <v>0</v>
      </c>
      <c r="AY820" s="282">
        <v>0</v>
      </c>
      <c r="AZ820" s="282">
        <v>0</v>
      </c>
      <c r="BA820" s="282">
        <v>0</v>
      </c>
      <c r="BB820" s="281">
        <v>0</v>
      </c>
      <c r="BC820" s="281">
        <v>0</v>
      </c>
      <c r="BD820" s="283"/>
      <c r="BE820" s="284">
        <v>0.02</v>
      </c>
      <c r="BF820" s="280">
        <v>0</v>
      </c>
      <c r="BG820" s="285"/>
      <c r="BH820" s="286"/>
      <c r="BI820" s="285"/>
      <c r="BJ820" s="280">
        <v>0</v>
      </c>
      <c r="BK820" s="280">
        <v>0</v>
      </c>
      <c r="BL820" s="283"/>
      <c r="BM820" s="287">
        <v>0</v>
      </c>
      <c r="BN820" s="280">
        <v>0</v>
      </c>
      <c r="BO820" s="280">
        <v>0</v>
      </c>
      <c r="BP820" s="280" t="e">
        <v>#REF!</v>
      </c>
      <c r="BQ820" s="288" t="e">
        <v>#REF!</v>
      </c>
      <c r="BR820" s="289"/>
      <c r="BS820" s="290" t="e">
        <v>#REF!</v>
      </c>
      <c r="BU820" s="291"/>
      <c r="BV820" s="291">
        <v>0</v>
      </c>
      <c r="BW820" s="292">
        <v>0</v>
      </c>
      <c r="BX820" s="238" t="s">
        <v>857</v>
      </c>
      <c r="BY820" s="435">
        <f t="shared" si="24"/>
        <v>1</v>
      </c>
      <c r="BZ820" s="435">
        <v>1</v>
      </c>
      <c r="CA820" s="436">
        <f t="shared" si="25"/>
        <v>0</v>
      </c>
    </row>
    <row r="821" spans="1:79" s="268" customFormat="1" ht="47.25">
      <c r="A821" s="269">
        <v>808</v>
      </c>
      <c r="B821" s="269" t="s">
        <v>862</v>
      </c>
      <c r="C821" s="269" t="s">
        <v>95</v>
      </c>
      <c r="D821" s="271" t="s">
        <v>863</v>
      </c>
      <c r="E821" s="272">
        <v>41058</v>
      </c>
      <c r="F821" s="238"/>
      <c r="G821" s="238"/>
      <c r="H821" s="272">
        <v>40909</v>
      </c>
      <c r="I821" s="272">
        <v>50405</v>
      </c>
      <c r="J821" s="269"/>
      <c r="K821" s="269" t="s">
        <v>2746</v>
      </c>
      <c r="L821" s="273"/>
      <c r="M821" s="238">
        <v>0.93940000000000001</v>
      </c>
      <c r="N821" s="269" t="s">
        <v>2747</v>
      </c>
      <c r="O821" s="269" t="s">
        <v>82</v>
      </c>
      <c r="P821" s="269" t="s">
        <v>2481</v>
      </c>
      <c r="Q821" s="269"/>
      <c r="R821" s="294">
        <v>1010303323</v>
      </c>
      <c r="S821" s="238">
        <v>854</v>
      </c>
      <c r="T821" s="269" t="s">
        <v>266</v>
      </c>
      <c r="U821" s="269">
        <v>300</v>
      </c>
      <c r="V821" s="275">
        <v>300</v>
      </c>
      <c r="W821" s="269">
        <v>0</v>
      </c>
      <c r="X821" s="276">
        <v>20090</v>
      </c>
      <c r="Y821" s="293"/>
      <c r="Z821" s="277">
        <v>327637.15999999997</v>
      </c>
      <c r="AA821" s="277"/>
      <c r="AB821" s="278">
        <v>327637.15999999997</v>
      </c>
      <c r="AC821" s="278">
        <v>327637.15999999997</v>
      </c>
      <c r="AD821" s="278">
        <v>0</v>
      </c>
      <c r="AE821" s="278">
        <v>0</v>
      </c>
      <c r="AF821" s="278">
        <v>1092.1238666666666</v>
      </c>
      <c r="AG821" s="278">
        <v>1092.1238666666666</v>
      </c>
      <c r="AH821" s="278">
        <v>0</v>
      </c>
      <c r="AI821" s="279">
        <v>1092.1238666666666</v>
      </c>
      <c r="AJ821" s="277"/>
      <c r="AK821" s="280" t="e">
        <v>#REF!</v>
      </c>
      <c r="AL821" s="280" t="e">
        <v>#REF!</v>
      </c>
      <c r="AM821" s="281">
        <v>0</v>
      </c>
      <c r="AN821" s="281">
        <v>0</v>
      </c>
      <c r="AO821" s="281">
        <v>0</v>
      </c>
      <c r="AP821" s="282">
        <v>0</v>
      </c>
      <c r="AQ821" s="282">
        <v>0</v>
      </c>
      <c r="AR821" s="282">
        <v>0</v>
      </c>
      <c r="AS821" s="282">
        <v>0</v>
      </c>
      <c r="AT821" s="282">
        <v>0</v>
      </c>
      <c r="AU821" s="282">
        <v>0</v>
      </c>
      <c r="AV821" s="282">
        <v>0</v>
      </c>
      <c r="AW821" s="282">
        <v>0</v>
      </c>
      <c r="AX821" s="282">
        <v>0</v>
      </c>
      <c r="AY821" s="282">
        <v>0</v>
      </c>
      <c r="AZ821" s="282">
        <v>0</v>
      </c>
      <c r="BA821" s="282">
        <v>0</v>
      </c>
      <c r="BB821" s="281">
        <v>0</v>
      </c>
      <c r="BC821" s="281">
        <v>0</v>
      </c>
      <c r="BD821" s="283"/>
      <c r="BE821" s="284">
        <v>0.02</v>
      </c>
      <c r="BF821" s="280">
        <v>0</v>
      </c>
      <c r="BG821" s="285"/>
      <c r="BH821" s="286"/>
      <c r="BI821" s="285"/>
      <c r="BJ821" s="280">
        <v>0</v>
      </c>
      <c r="BK821" s="280">
        <v>0</v>
      </c>
      <c r="BL821" s="283"/>
      <c r="BM821" s="287">
        <v>0</v>
      </c>
      <c r="BN821" s="280">
        <v>0</v>
      </c>
      <c r="BO821" s="280">
        <v>0</v>
      </c>
      <c r="BP821" s="280" t="e">
        <v>#REF!</v>
      </c>
      <c r="BQ821" s="288" t="e">
        <v>#REF!</v>
      </c>
      <c r="BR821" s="289"/>
      <c r="BS821" s="290" t="e">
        <v>#REF!</v>
      </c>
      <c r="BU821" s="291"/>
      <c r="BV821" s="291">
        <v>0</v>
      </c>
      <c r="BW821" s="292">
        <v>0</v>
      </c>
      <c r="BX821" s="238" t="s">
        <v>857</v>
      </c>
      <c r="BY821" s="435">
        <f t="shared" si="24"/>
        <v>1</v>
      </c>
      <c r="BZ821" s="435">
        <v>1</v>
      </c>
      <c r="CA821" s="436">
        <f t="shared" si="25"/>
        <v>0</v>
      </c>
    </row>
    <row r="822" spans="1:79" s="268" customFormat="1" ht="47.25">
      <c r="A822" s="269">
        <v>809</v>
      </c>
      <c r="B822" s="269" t="s">
        <v>862</v>
      </c>
      <c r="C822" s="269" t="s">
        <v>95</v>
      </c>
      <c r="D822" s="271" t="s">
        <v>863</v>
      </c>
      <c r="E822" s="272">
        <v>41058</v>
      </c>
      <c r="F822" s="238"/>
      <c r="G822" s="238"/>
      <c r="H822" s="272">
        <v>40909</v>
      </c>
      <c r="I822" s="272">
        <v>50405</v>
      </c>
      <c r="J822" s="269"/>
      <c r="K822" s="269" t="s">
        <v>2748</v>
      </c>
      <c r="L822" s="273"/>
      <c r="M822" s="238">
        <v>1.0840000000000001</v>
      </c>
      <c r="N822" s="269" t="s">
        <v>2749</v>
      </c>
      <c r="O822" s="269" t="s">
        <v>82</v>
      </c>
      <c r="P822" s="269" t="s">
        <v>2750</v>
      </c>
      <c r="Q822" s="269"/>
      <c r="R822" s="294">
        <v>1010303324</v>
      </c>
      <c r="S822" s="238">
        <v>855</v>
      </c>
      <c r="T822" s="269" t="s">
        <v>266</v>
      </c>
      <c r="U822" s="269">
        <v>300</v>
      </c>
      <c r="V822" s="275">
        <v>300</v>
      </c>
      <c r="W822" s="269">
        <v>0</v>
      </c>
      <c r="X822" s="276">
        <v>20090</v>
      </c>
      <c r="Y822" s="293"/>
      <c r="Z822" s="277">
        <v>166711.17000000001</v>
      </c>
      <c r="AA822" s="277"/>
      <c r="AB822" s="278">
        <v>166711.17000000001</v>
      </c>
      <c r="AC822" s="278">
        <v>166711.17000000001</v>
      </c>
      <c r="AD822" s="278">
        <v>0</v>
      </c>
      <c r="AE822" s="278">
        <v>0</v>
      </c>
      <c r="AF822" s="278">
        <v>555.70390000000009</v>
      </c>
      <c r="AG822" s="278">
        <v>555.70390000000009</v>
      </c>
      <c r="AH822" s="278">
        <v>0</v>
      </c>
      <c r="AI822" s="279">
        <v>555.70390000000009</v>
      </c>
      <c r="AJ822" s="277"/>
      <c r="AK822" s="280" t="e">
        <v>#REF!</v>
      </c>
      <c r="AL822" s="280" t="e">
        <v>#REF!</v>
      </c>
      <c r="AM822" s="281">
        <v>0</v>
      </c>
      <c r="AN822" s="281">
        <v>0</v>
      </c>
      <c r="AO822" s="281">
        <v>0</v>
      </c>
      <c r="AP822" s="282">
        <v>0</v>
      </c>
      <c r="AQ822" s="282">
        <v>0</v>
      </c>
      <c r="AR822" s="282">
        <v>0</v>
      </c>
      <c r="AS822" s="282">
        <v>0</v>
      </c>
      <c r="AT822" s="282">
        <v>0</v>
      </c>
      <c r="AU822" s="282">
        <v>0</v>
      </c>
      <c r="AV822" s="282">
        <v>0</v>
      </c>
      <c r="AW822" s="282">
        <v>0</v>
      </c>
      <c r="AX822" s="282">
        <v>0</v>
      </c>
      <c r="AY822" s="282">
        <v>0</v>
      </c>
      <c r="AZ822" s="282">
        <v>0</v>
      </c>
      <c r="BA822" s="282">
        <v>0</v>
      </c>
      <c r="BB822" s="281">
        <v>0</v>
      </c>
      <c r="BC822" s="281">
        <v>0</v>
      </c>
      <c r="BD822" s="283"/>
      <c r="BE822" s="284">
        <v>0.02</v>
      </c>
      <c r="BF822" s="280">
        <v>0</v>
      </c>
      <c r="BG822" s="285"/>
      <c r="BH822" s="286"/>
      <c r="BI822" s="285"/>
      <c r="BJ822" s="280">
        <v>0</v>
      </c>
      <c r="BK822" s="280">
        <v>0</v>
      </c>
      <c r="BL822" s="283"/>
      <c r="BM822" s="287">
        <v>0</v>
      </c>
      <c r="BN822" s="280">
        <v>0</v>
      </c>
      <c r="BO822" s="280">
        <v>0</v>
      </c>
      <c r="BP822" s="280" t="e">
        <v>#REF!</v>
      </c>
      <c r="BQ822" s="288" t="e">
        <v>#REF!</v>
      </c>
      <c r="BR822" s="289"/>
      <c r="BS822" s="290" t="e">
        <v>#REF!</v>
      </c>
      <c r="BU822" s="291"/>
      <c r="BV822" s="291">
        <v>0</v>
      </c>
      <c r="BW822" s="292">
        <v>0</v>
      </c>
      <c r="BX822" s="238" t="s">
        <v>857</v>
      </c>
      <c r="BY822" s="435">
        <f t="shared" si="24"/>
        <v>1</v>
      </c>
      <c r="BZ822" s="435">
        <v>1</v>
      </c>
      <c r="CA822" s="436">
        <f t="shared" si="25"/>
        <v>0</v>
      </c>
    </row>
    <row r="823" spans="1:79" s="268" customFormat="1" ht="47.25">
      <c r="A823" s="269">
        <v>810</v>
      </c>
      <c r="B823" s="269" t="s">
        <v>862</v>
      </c>
      <c r="C823" s="269" t="s">
        <v>95</v>
      </c>
      <c r="D823" s="271" t="s">
        <v>863</v>
      </c>
      <c r="E823" s="272">
        <v>41058</v>
      </c>
      <c r="F823" s="238"/>
      <c r="G823" s="238"/>
      <c r="H823" s="272">
        <v>40909</v>
      </c>
      <c r="I823" s="272">
        <v>50405</v>
      </c>
      <c r="J823" s="269"/>
      <c r="K823" s="269" t="s">
        <v>2751</v>
      </c>
      <c r="L823" s="273"/>
      <c r="M823" s="238">
        <v>1.071</v>
      </c>
      <c r="N823" s="269" t="s">
        <v>2752</v>
      </c>
      <c r="O823" s="269" t="s">
        <v>82</v>
      </c>
      <c r="P823" s="269" t="s">
        <v>2215</v>
      </c>
      <c r="Q823" s="269"/>
      <c r="R823" s="294">
        <v>1010303325</v>
      </c>
      <c r="S823" s="238">
        <v>856</v>
      </c>
      <c r="T823" s="269" t="s">
        <v>266</v>
      </c>
      <c r="U823" s="269">
        <v>300</v>
      </c>
      <c r="V823" s="275">
        <v>300</v>
      </c>
      <c r="W823" s="269">
        <v>0</v>
      </c>
      <c r="X823" s="276">
        <v>21551</v>
      </c>
      <c r="Y823" s="293"/>
      <c r="Z823" s="277">
        <v>725804.11</v>
      </c>
      <c r="AA823" s="277"/>
      <c r="AB823" s="278">
        <v>725804.11</v>
      </c>
      <c r="AC823" s="278">
        <v>725804.11</v>
      </c>
      <c r="AD823" s="278">
        <v>0</v>
      </c>
      <c r="AE823" s="278">
        <v>0</v>
      </c>
      <c r="AF823" s="278">
        <v>2419.3470333333335</v>
      </c>
      <c r="AG823" s="278">
        <v>2419.3470333333335</v>
      </c>
      <c r="AH823" s="278">
        <v>0</v>
      </c>
      <c r="AI823" s="279">
        <v>2419.3470333333335</v>
      </c>
      <c r="AJ823" s="277"/>
      <c r="AK823" s="280" t="e">
        <v>#REF!</v>
      </c>
      <c r="AL823" s="280" t="e">
        <v>#REF!</v>
      </c>
      <c r="AM823" s="281">
        <v>0</v>
      </c>
      <c r="AN823" s="281">
        <v>0</v>
      </c>
      <c r="AO823" s="281">
        <v>0</v>
      </c>
      <c r="AP823" s="282">
        <v>0</v>
      </c>
      <c r="AQ823" s="282">
        <v>0</v>
      </c>
      <c r="AR823" s="282">
        <v>0</v>
      </c>
      <c r="AS823" s="282">
        <v>0</v>
      </c>
      <c r="AT823" s="282">
        <v>0</v>
      </c>
      <c r="AU823" s="282">
        <v>0</v>
      </c>
      <c r="AV823" s="282">
        <v>0</v>
      </c>
      <c r="AW823" s="282">
        <v>0</v>
      </c>
      <c r="AX823" s="282">
        <v>0</v>
      </c>
      <c r="AY823" s="282">
        <v>0</v>
      </c>
      <c r="AZ823" s="282">
        <v>0</v>
      </c>
      <c r="BA823" s="282">
        <v>0</v>
      </c>
      <c r="BB823" s="281">
        <v>0</v>
      </c>
      <c r="BC823" s="281">
        <v>0</v>
      </c>
      <c r="BD823" s="283"/>
      <c r="BE823" s="284">
        <v>0.02</v>
      </c>
      <c r="BF823" s="280">
        <v>0</v>
      </c>
      <c r="BG823" s="285"/>
      <c r="BH823" s="286"/>
      <c r="BI823" s="285"/>
      <c r="BJ823" s="280">
        <v>0</v>
      </c>
      <c r="BK823" s="280">
        <v>0</v>
      </c>
      <c r="BL823" s="283"/>
      <c r="BM823" s="287">
        <v>0</v>
      </c>
      <c r="BN823" s="280">
        <v>0</v>
      </c>
      <c r="BO823" s="280">
        <v>0</v>
      </c>
      <c r="BP823" s="280" t="e">
        <v>#REF!</v>
      </c>
      <c r="BQ823" s="288" t="e">
        <v>#REF!</v>
      </c>
      <c r="BR823" s="289"/>
      <c r="BS823" s="290" t="e">
        <v>#REF!</v>
      </c>
      <c r="BU823" s="291"/>
      <c r="BV823" s="291">
        <v>0</v>
      </c>
      <c r="BW823" s="292">
        <v>0</v>
      </c>
      <c r="BX823" s="238" t="s">
        <v>857</v>
      </c>
      <c r="BY823" s="435">
        <f t="shared" si="24"/>
        <v>1</v>
      </c>
      <c r="BZ823" s="435">
        <v>1</v>
      </c>
      <c r="CA823" s="436">
        <f t="shared" si="25"/>
        <v>0</v>
      </c>
    </row>
    <row r="824" spans="1:79" s="268" customFormat="1" ht="47.25">
      <c r="A824" s="269">
        <v>811</v>
      </c>
      <c r="B824" s="269" t="s">
        <v>862</v>
      </c>
      <c r="C824" s="269" t="s">
        <v>95</v>
      </c>
      <c r="D824" s="271" t="s">
        <v>863</v>
      </c>
      <c r="E824" s="272">
        <v>41058</v>
      </c>
      <c r="F824" s="238"/>
      <c r="G824" s="238"/>
      <c r="H824" s="272">
        <v>40909</v>
      </c>
      <c r="I824" s="272">
        <v>50405</v>
      </c>
      <c r="J824" s="269"/>
      <c r="K824" s="269" t="s">
        <v>2753</v>
      </c>
      <c r="L824" s="273"/>
      <c r="M824" s="238">
        <v>0.56699999999999995</v>
      </c>
      <c r="N824" s="269" t="s">
        <v>2095</v>
      </c>
      <c r="O824" s="269" t="s">
        <v>82</v>
      </c>
      <c r="P824" s="269" t="s">
        <v>2096</v>
      </c>
      <c r="Q824" s="269"/>
      <c r="R824" s="294">
        <v>1010303326</v>
      </c>
      <c r="S824" s="238">
        <v>857</v>
      </c>
      <c r="T824" s="269" t="s">
        <v>266</v>
      </c>
      <c r="U824" s="269">
        <v>300</v>
      </c>
      <c r="V824" s="275">
        <v>300</v>
      </c>
      <c r="W824" s="269">
        <v>0</v>
      </c>
      <c r="X824" s="276">
        <v>34486</v>
      </c>
      <c r="Y824" s="293"/>
      <c r="Z824" s="277">
        <v>106123.43</v>
      </c>
      <c r="AA824" s="277"/>
      <c r="AB824" s="278">
        <v>106123.43</v>
      </c>
      <c r="AC824" s="278">
        <v>106123.43</v>
      </c>
      <c r="AD824" s="278">
        <v>0</v>
      </c>
      <c r="AE824" s="278">
        <v>0</v>
      </c>
      <c r="AF824" s="278">
        <v>353.74476666666664</v>
      </c>
      <c r="AG824" s="278">
        <v>353.74476666666664</v>
      </c>
      <c r="AH824" s="278">
        <v>0</v>
      </c>
      <c r="AI824" s="279">
        <v>353.74476666666664</v>
      </c>
      <c r="AJ824" s="277"/>
      <c r="AK824" s="280" t="e">
        <v>#REF!</v>
      </c>
      <c r="AL824" s="280" t="e">
        <v>#REF!</v>
      </c>
      <c r="AM824" s="281">
        <v>0</v>
      </c>
      <c r="AN824" s="281">
        <v>0</v>
      </c>
      <c r="AO824" s="281">
        <v>0</v>
      </c>
      <c r="AP824" s="282">
        <v>0</v>
      </c>
      <c r="AQ824" s="282">
        <v>0</v>
      </c>
      <c r="AR824" s="282">
        <v>0</v>
      </c>
      <c r="AS824" s="282">
        <v>0</v>
      </c>
      <c r="AT824" s="282">
        <v>0</v>
      </c>
      <c r="AU824" s="282">
        <v>0</v>
      </c>
      <c r="AV824" s="282">
        <v>0</v>
      </c>
      <c r="AW824" s="282">
        <v>0</v>
      </c>
      <c r="AX824" s="282">
        <v>0</v>
      </c>
      <c r="AY824" s="282">
        <v>0</v>
      </c>
      <c r="AZ824" s="282">
        <v>0</v>
      </c>
      <c r="BA824" s="282">
        <v>0</v>
      </c>
      <c r="BB824" s="281">
        <v>0</v>
      </c>
      <c r="BC824" s="281">
        <v>0</v>
      </c>
      <c r="BD824" s="283"/>
      <c r="BE824" s="284">
        <v>0.02</v>
      </c>
      <c r="BF824" s="280">
        <v>0</v>
      </c>
      <c r="BG824" s="285"/>
      <c r="BH824" s="286"/>
      <c r="BI824" s="285"/>
      <c r="BJ824" s="280">
        <v>0</v>
      </c>
      <c r="BK824" s="280">
        <v>0</v>
      </c>
      <c r="BL824" s="283"/>
      <c r="BM824" s="287">
        <v>0</v>
      </c>
      <c r="BN824" s="280">
        <v>0</v>
      </c>
      <c r="BO824" s="280">
        <v>0</v>
      </c>
      <c r="BP824" s="280" t="e">
        <v>#REF!</v>
      </c>
      <c r="BQ824" s="288" t="e">
        <v>#REF!</v>
      </c>
      <c r="BR824" s="289"/>
      <c r="BS824" s="290" t="e">
        <v>#REF!</v>
      </c>
      <c r="BU824" s="291"/>
      <c r="BV824" s="291">
        <v>0</v>
      </c>
      <c r="BW824" s="292">
        <v>0</v>
      </c>
      <c r="BX824" s="238" t="s">
        <v>857</v>
      </c>
      <c r="BY824" s="435">
        <f t="shared" si="24"/>
        <v>1</v>
      </c>
      <c r="BZ824" s="435">
        <v>1</v>
      </c>
      <c r="CA824" s="436">
        <f t="shared" si="25"/>
        <v>0</v>
      </c>
    </row>
    <row r="825" spans="1:79" s="268" customFormat="1" ht="31.5">
      <c r="A825" s="269">
        <v>812</v>
      </c>
      <c r="B825" s="269" t="s">
        <v>862</v>
      </c>
      <c r="C825" s="269" t="s">
        <v>95</v>
      </c>
      <c r="D825" s="271" t="s">
        <v>863</v>
      </c>
      <c r="E825" s="272">
        <v>41058</v>
      </c>
      <c r="F825" s="238"/>
      <c r="G825" s="238"/>
      <c r="H825" s="272">
        <v>40909</v>
      </c>
      <c r="I825" s="272">
        <v>50405</v>
      </c>
      <c r="J825" s="269"/>
      <c r="K825" s="269" t="s">
        <v>2754</v>
      </c>
      <c r="L825" s="273"/>
      <c r="M825" s="238">
        <v>0.80300000000000005</v>
      </c>
      <c r="N825" s="269" t="s">
        <v>2203</v>
      </c>
      <c r="O825" s="269" t="s">
        <v>82</v>
      </c>
      <c r="P825" s="269" t="s">
        <v>2204</v>
      </c>
      <c r="Q825" s="269"/>
      <c r="R825" s="294">
        <v>1010303327</v>
      </c>
      <c r="S825" s="238">
        <v>858</v>
      </c>
      <c r="T825" s="269" t="s">
        <v>131</v>
      </c>
      <c r="U825" s="269">
        <v>361</v>
      </c>
      <c r="V825" s="275">
        <v>361</v>
      </c>
      <c r="W825" s="269">
        <v>0</v>
      </c>
      <c r="X825" s="276">
        <v>23743</v>
      </c>
      <c r="Y825" s="293"/>
      <c r="Z825" s="277">
        <v>268421.8</v>
      </c>
      <c r="AA825" s="277"/>
      <c r="AB825" s="278">
        <v>268421.8</v>
      </c>
      <c r="AC825" s="278">
        <v>268421.8</v>
      </c>
      <c r="AD825" s="278">
        <v>0</v>
      </c>
      <c r="AE825" s="278">
        <v>0</v>
      </c>
      <c r="AF825" s="278">
        <v>743.55069252077556</v>
      </c>
      <c r="AG825" s="278">
        <v>743.55069252077556</v>
      </c>
      <c r="AH825" s="278">
        <v>0</v>
      </c>
      <c r="AI825" s="279">
        <v>743.55069252077556</v>
      </c>
      <c r="AJ825" s="277"/>
      <c r="AK825" s="280" t="e">
        <v>#REF!</v>
      </c>
      <c r="AL825" s="280" t="e">
        <v>#REF!</v>
      </c>
      <c r="AM825" s="281">
        <v>0</v>
      </c>
      <c r="AN825" s="281">
        <v>0</v>
      </c>
      <c r="AO825" s="281">
        <v>0</v>
      </c>
      <c r="AP825" s="282">
        <v>0</v>
      </c>
      <c r="AQ825" s="282">
        <v>0</v>
      </c>
      <c r="AR825" s="282">
        <v>0</v>
      </c>
      <c r="AS825" s="282">
        <v>0</v>
      </c>
      <c r="AT825" s="282">
        <v>0</v>
      </c>
      <c r="AU825" s="282">
        <v>0</v>
      </c>
      <c r="AV825" s="282">
        <v>0</v>
      </c>
      <c r="AW825" s="282">
        <v>0</v>
      </c>
      <c r="AX825" s="282">
        <v>0</v>
      </c>
      <c r="AY825" s="282">
        <v>0</v>
      </c>
      <c r="AZ825" s="282">
        <v>0</v>
      </c>
      <c r="BA825" s="282">
        <v>0</v>
      </c>
      <c r="BB825" s="281">
        <v>0</v>
      </c>
      <c r="BC825" s="281">
        <v>0</v>
      </c>
      <c r="BD825" s="283"/>
      <c r="BE825" s="284">
        <v>0.02</v>
      </c>
      <c r="BF825" s="280">
        <v>0</v>
      </c>
      <c r="BG825" s="285"/>
      <c r="BH825" s="286"/>
      <c r="BI825" s="285"/>
      <c r="BJ825" s="280">
        <v>0</v>
      </c>
      <c r="BK825" s="280">
        <v>0</v>
      </c>
      <c r="BL825" s="283"/>
      <c r="BM825" s="287">
        <v>0</v>
      </c>
      <c r="BN825" s="280">
        <v>0</v>
      </c>
      <c r="BO825" s="280">
        <v>0</v>
      </c>
      <c r="BP825" s="280" t="e">
        <v>#REF!</v>
      </c>
      <c r="BQ825" s="288" t="e">
        <v>#REF!</v>
      </c>
      <c r="BR825" s="289"/>
      <c r="BS825" s="290" t="e">
        <v>#REF!</v>
      </c>
      <c r="BU825" s="291"/>
      <c r="BV825" s="291">
        <v>0</v>
      </c>
      <c r="BW825" s="292">
        <v>0</v>
      </c>
      <c r="BX825" s="238" t="s">
        <v>857</v>
      </c>
      <c r="BY825" s="435">
        <f t="shared" si="24"/>
        <v>1</v>
      </c>
      <c r="BZ825" s="435">
        <v>1</v>
      </c>
      <c r="CA825" s="436">
        <f t="shared" si="25"/>
        <v>0</v>
      </c>
    </row>
    <row r="826" spans="1:79" s="268" customFormat="1" ht="47.25">
      <c r="A826" s="269">
        <v>813</v>
      </c>
      <c r="B826" s="269" t="s">
        <v>862</v>
      </c>
      <c r="C826" s="269" t="s">
        <v>95</v>
      </c>
      <c r="D826" s="271" t="s">
        <v>863</v>
      </c>
      <c r="E826" s="272">
        <v>41058</v>
      </c>
      <c r="F826" s="238"/>
      <c r="G826" s="238"/>
      <c r="H826" s="272">
        <v>40909</v>
      </c>
      <c r="I826" s="272">
        <v>50405</v>
      </c>
      <c r="J826" s="269"/>
      <c r="K826" s="269" t="s">
        <v>2755</v>
      </c>
      <c r="L826" s="273"/>
      <c r="M826" s="238">
        <v>0.42799999999999999</v>
      </c>
      <c r="N826" s="269" t="s">
        <v>2756</v>
      </c>
      <c r="O826" s="269" t="s">
        <v>82</v>
      </c>
      <c r="P826" s="269" t="s">
        <v>2208</v>
      </c>
      <c r="Q826" s="269"/>
      <c r="R826" s="294">
        <v>1010303328</v>
      </c>
      <c r="S826" s="238">
        <v>859</v>
      </c>
      <c r="T826" s="269" t="s">
        <v>266</v>
      </c>
      <c r="U826" s="269">
        <v>300</v>
      </c>
      <c r="V826" s="275">
        <v>300</v>
      </c>
      <c r="W826" s="269">
        <v>0</v>
      </c>
      <c r="X826" s="276">
        <v>21916</v>
      </c>
      <c r="Y826" s="293"/>
      <c r="Z826" s="277">
        <v>86451.16</v>
      </c>
      <c r="AA826" s="277"/>
      <c r="AB826" s="278">
        <v>86451.16</v>
      </c>
      <c r="AC826" s="278">
        <v>86451.16</v>
      </c>
      <c r="AD826" s="278">
        <v>0</v>
      </c>
      <c r="AE826" s="278">
        <v>0</v>
      </c>
      <c r="AF826" s="278">
        <v>288.17053333333337</v>
      </c>
      <c r="AG826" s="278">
        <v>288.17053333333337</v>
      </c>
      <c r="AH826" s="278">
        <v>0</v>
      </c>
      <c r="AI826" s="279">
        <v>288.17053333333337</v>
      </c>
      <c r="AJ826" s="277"/>
      <c r="AK826" s="280" t="e">
        <v>#REF!</v>
      </c>
      <c r="AL826" s="280" t="e">
        <v>#REF!</v>
      </c>
      <c r="AM826" s="281">
        <v>0</v>
      </c>
      <c r="AN826" s="281">
        <v>0</v>
      </c>
      <c r="AO826" s="281">
        <v>0</v>
      </c>
      <c r="AP826" s="282">
        <v>0</v>
      </c>
      <c r="AQ826" s="282">
        <v>0</v>
      </c>
      <c r="AR826" s="282">
        <v>0</v>
      </c>
      <c r="AS826" s="282">
        <v>0</v>
      </c>
      <c r="AT826" s="282">
        <v>0</v>
      </c>
      <c r="AU826" s="282">
        <v>0</v>
      </c>
      <c r="AV826" s="282">
        <v>0</v>
      </c>
      <c r="AW826" s="282">
        <v>0</v>
      </c>
      <c r="AX826" s="282">
        <v>0</v>
      </c>
      <c r="AY826" s="282">
        <v>0</v>
      </c>
      <c r="AZ826" s="282">
        <v>0</v>
      </c>
      <c r="BA826" s="282">
        <v>0</v>
      </c>
      <c r="BB826" s="281">
        <v>0</v>
      </c>
      <c r="BC826" s="281">
        <v>0</v>
      </c>
      <c r="BD826" s="283"/>
      <c r="BE826" s="284">
        <v>0.02</v>
      </c>
      <c r="BF826" s="280">
        <v>0</v>
      </c>
      <c r="BG826" s="285"/>
      <c r="BH826" s="286"/>
      <c r="BI826" s="285"/>
      <c r="BJ826" s="280">
        <v>0</v>
      </c>
      <c r="BK826" s="280">
        <v>0</v>
      </c>
      <c r="BL826" s="283"/>
      <c r="BM826" s="287">
        <v>0</v>
      </c>
      <c r="BN826" s="280">
        <v>0</v>
      </c>
      <c r="BO826" s="280">
        <v>0</v>
      </c>
      <c r="BP826" s="280" t="e">
        <v>#REF!</v>
      </c>
      <c r="BQ826" s="288" t="e">
        <v>#REF!</v>
      </c>
      <c r="BR826" s="289"/>
      <c r="BS826" s="290" t="e">
        <v>#REF!</v>
      </c>
      <c r="BU826" s="291"/>
      <c r="BV826" s="291">
        <v>0</v>
      </c>
      <c r="BW826" s="292">
        <v>0</v>
      </c>
      <c r="BX826" s="238" t="s">
        <v>857</v>
      </c>
      <c r="BY826" s="435">
        <f t="shared" si="24"/>
        <v>1</v>
      </c>
      <c r="BZ826" s="435">
        <v>1</v>
      </c>
      <c r="CA826" s="436">
        <f t="shared" si="25"/>
        <v>0</v>
      </c>
    </row>
    <row r="827" spans="1:79" s="268" customFormat="1" ht="47.25">
      <c r="A827" s="269">
        <v>814</v>
      </c>
      <c r="B827" s="269" t="s">
        <v>862</v>
      </c>
      <c r="C827" s="269" t="s">
        <v>95</v>
      </c>
      <c r="D827" s="271" t="s">
        <v>863</v>
      </c>
      <c r="E827" s="272">
        <v>41058</v>
      </c>
      <c r="F827" s="238"/>
      <c r="G827" s="238"/>
      <c r="H827" s="272">
        <v>40909</v>
      </c>
      <c r="I827" s="272">
        <v>50405</v>
      </c>
      <c r="J827" s="269"/>
      <c r="K827" s="269" t="s">
        <v>2757</v>
      </c>
      <c r="L827" s="273"/>
      <c r="M827" s="238">
        <v>0.5</v>
      </c>
      <c r="N827" s="269" t="s">
        <v>2182</v>
      </c>
      <c r="O827" s="269" t="s">
        <v>82</v>
      </c>
      <c r="P827" s="269" t="s">
        <v>1881</v>
      </c>
      <c r="Q827" s="269"/>
      <c r="R827" s="294">
        <v>1010303329</v>
      </c>
      <c r="S827" s="238">
        <v>860</v>
      </c>
      <c r="T827" s="269" t="s">
        <v>266</v>
      </c>
      <c r="U827" s="269">
        <v>300</v>
      </c>
      <c r="V827" s="275">
        <v>300</v>
      </c>
      <c r="W827" s="269">
        <v>0</v>
      </c>
      <c r="X827" s="276">
        <v>20455</v>
      </c>
      <c r="Y827" s="293"/>
      <c r="Z827" s="277">
        <v>684760.65</v>
      </c>
      <c r="AA827" s="277"/>
      <c r="AB827" s="278">
        <v>684760.65</v>
      </c>
      <c r="AC827" s="278">
        <v>684760.65</v>
      </c>
      <c r="AD827" s="278">
        <v>0</v>
      </c>
      <c r="AE827" s="278">
        <v>0</v>
      </c>
      <c r="AF827" s="278">
        <v>2282.5355</v>
      </c>
      <c r="AG827" s="278">
        <v>2282.5355</v>
      </c>
      <c r="AH827" s="278">
        <v>0</v>
      </c>
      <c r="AI827" s="279">
        <v>2282.5355</v>
      </c>
      <c r="AJ827" s="277"/>
      <c r="AK827" s="280" t="e">
        <v>#REF!</v>
      </c>
      <c r="AL827" s="280" t="e">
        <v>#REF!</v>
      </c>
      <c r="AM827" s="281">
        <v>0</v>
      </c>
      <c r="AN827" s="281">
        <v>0</v>
      </c>
      <c r="AO827" s="281">
        <v>0</v>
      </c>
      <c r="AP827" s="282">
        <v>0</v>
      </c>
      <c r="AQ827" s="282">
        <v>0</v>
      </c>
      <c r="AR827" s="282">
        <v>0</v>
      </c>
      <c r="AS827" s="282">
        <v>0</v>
      </c>
      <c r="AT827" s="282">
        <v>0</v>
      </c>
      <c r="AU827" s="282">
        <v>0</v>
      </c>
      <c r="AV827" s="282">
        <v>0</v>
      </c>
      <c r="AW827" s="282">
        <v>0</v>
      </c>
      <c r="AX827" s="282">
        <v>0</v>
      </c>
      <c r="AY827" s="282">
        <v>0</v>
      </c>
      <c r="AZ827" s="282">
        <v>0</v>
      </c>
      <c r="BA827" s="282">
        <v>0</v>
      </c>
      <c r="BB827" s="281">
        <v>0</v>
      </c>
      <c r="BC827" s="281">
        <v>0</v>
      </c>
      <c r="BD827" s="283"/>
      <c r="BE827" s="284">
        <v>0.02</v>
      </c>
      <c r="BF827" s="280">
        <v>0</v>
      </c>
      <c r="BG827" s="285"/>
      <c r="BH827" s="286"/>
      <c r="BI827" s="285"/>
      <c r="BJ827" s="280">
        <v>0</v>
      </c>
      <c r="BK827" s="280">
        <v>0</v>
      </c>
      <c r="BL827" s="283"/>
      <c r="BM827" s="287">
        <v>0</v>
      </c>
      <c r="BN827" s="280">
        <v>0</v>
      </c>
      <c r="BO827" s="280">
        <v>0</v>
      </c>
      <c r="BP827" s="280" t="e">
        <v>#REF!</v>
      </c>
      <c r="BQ827" s="288" t="e">
        <v>#REF!</v>
      </c>
      <c r="BR827" s="289"/>
      <c r="BS827" s="290" t="e">
        <v>#REF!</v>
      </c>
      <c r="BU827" s="291"/>
      <c r="BV827" s="291">
        <v>0</v>
      </c>
      <c r="BW827" s="292">
        <v>0</v>
      </c>
      <c r="BX827" s="238" t="s">
        <v>857</v>
      </c>
      <c r="BY827" s="435">
        <f t="shared" si="24"/>
        <v>1</v>
      </c>
      <c r="BZ827" s="435">
        <v>1</v>
      </c>
      <c r="CA827" s="436">
        <f t="shared" si="25"/>
        <v>0</v>
      </c>
    </row>
    <row r="828" spans="1:79" s="268" customFormat="1" ht="47.25">
      <c r="A828" s="269">
        <v>815</v>
      </c>
      <c r="B828" s="269" t="s">
        <v>862</v>
      </c>
      <c r="C828" s="269" t="s">
        <v>95</v>
      </c>
      <c r="D828" s="271" t="s">
        <v>863</v>
      </c>
      <c r="E828" s="272">
        <v>41058</v>
      </c>
      <c r="F828" s="238"/>
      <c r="G828" s="238"/>
      <c r="H828" s="272">
        <v>40909</v>
      </c>
      <c r="I828" s="272">
        <v>50405</v>
      </c>
      <c r="J828" s="269"/>
      <c r="K828" s="269" t="s">
        <v>2758</v>
      </c>
      <c r="L828" s="273"/>
      <c r="M828" s="238">
        <v>1.0980000000000001</v>
      </c>
      <c r="N828" s="269" t="s">
        <v>1797</v>
      </c>
      <c r="O828" s="269" t="s">
        <v>82</v>
      </c>
      <c r="P828" s="269" t="s">
        <v>1798</v>
      </c>
      <c r="Q828" s="269"/>
      <c r="R828" s="294">
        <v>1010303330</v>
      </c>
      <c r="S828" s="238">
        <v>861</v>
      </c>
      <c r="T828" s="269" t="s">
        <v>266</v>
      </c>
      <c r="U828" s="269">
        <v>300</v>
      </c>
      <c r="V828" s="275">
        <v>300</v>
      </c>
      <c r="W828" s="269">
        <v>0</v>
      </c>
      <c r="X828" s="276">
        <v>22647</v>
      </c>
      <c r="Y828" s="293"/>
      <c r="Z828" s="277">
        <v>143089.45000000001</v>
      </c>
      <c r="AA828" s="277"/>
      <c r="AB828" s="278">
        <v>143089.45000000001</v>
      </c>
      <c r="AC828" s="278">
        <v>143089.45000000001</v>
      </c>
      <c r="AD828" s="278">
        <v>0</v>
      </c>
      <c r="AE828" s="278">
        <v>0</v>
      </c>
      <c r="AF828" s="278">
        <v>476.96483333333339</v>
      </c>
      <c r="AG828" s="278">
        <v>476.96483333333339</v>
      </c>
      <c r="AH828" s="278">
        <v>0</v>
      </c>
      <c r="AI828" s="279">
        <v>476.96483333333339</v>
      </c>
      <c r="AJ828" s="277"/>
      <c r="AK828" s="280" t="e">
        <v>#REF!</v>
      </c>
      <c r="AL828" s="280" t="e">
        <v>#REF!</v>
      </c>
      <c r="AM828" s="281">
        <v>0</v>
      </c>
      <c r="AN828" s="281">
        <v>0</v>
      </c>
      <c r="AO828" s="281">
        <v>0</v>
      </c>
      <c r="AP828" s="282">
        <v>0</v>
      </c>
      <c r="AQ828" s="282">
        <v>0</v>
      </c>
      <c r="AR828" s="282">
        <v>0</v>
      </c>
      <c r="AS828" s="282">
        <v>0</v>
      </c>
      <c r="AT828" s="282">
        <v>0</v>
      </c>
      <c r="AU828" s="282">
        <v>0</v>
      </c>
      <c r="AV828" s="282">
        <v>0</v>
      </c>
      <c r="AW828" s="282">
        <v>0</v>
      </c>
      <c r="AX828" s="282">
        <v>0</v>
      </c>
      <c r="AY828" s="282">
        <v>0</v>
      </c>
      <c r="AZ828" s="282">
        <v>0</v>
      </c>
      <c r="BA828" s="282">
        <v>0</v>
      </c>
      <c r="BB828" s="281">
        <v>0</v>
      </c>
      <c r="BC828" s="281">
        <v>0</v>
      </c>
      <c r="BD828" s="283"/>
      <c r="BE828" s="284">
        <v>0.02</v>
      </c>
      <c r="BF828" s="280">
        <v>0</v>
      </c>
      <c r="BG828" s="285"/>
      <c r="BH828" s="286"/>
      <c r="BI828" s="285"/>
      <c r="BJ828" s="280">
        <v>0</v>
      </c>
      <c r="BK828" s="280">
        <v>0</v>
      </c>
      <c r="BL828" s="283"/>
      <c r="BM828" s="287">
        <v>0</v>
      </c>
      <c r="BN828" s="280">
        <v>0</v>
      </c>
      <c r="BO828" s="280">
        <v>0</v>
      </c>
      <c r="BP828" s="280" t="e">
        <v>#REF!</v>
      </c>
      <c r="BQ828" s="288" t="e">
        <v>#REF!</v>
      </c>
      <c r="BR828" s="289"/>
      <c r="BS828" s="290" t="e">
        <v>#REF!</v>
      </c>
      <c r="BU828" s="291"/>
      <c r="BV828" s="291">
        <v>0</v>
      </c>
      <c r="BW828" s="292">
        <v>0</v>
      </c>
      <c r="BX828" s="238" t="s">
        <v>857</v>
      </c>
      <c r="BY828" s="435">
        <f t="shared" si="24"/>
        <v>1</v>
      </c>
      <c r="BZ828" s="435">
        <v>1</v>
      </c>
      <c r="CA828" s="436">
        <f t="shared" si="25"/>
        <v>0</v>
      </c>
    </row>
    <row r="829" spans="1:79" s="268" customFormat="1" ht="47.25">
      <c r="A829" s="269">
        <v>816</v>
      </c>
      <c r="B829" s="269" t="s">
        <v>862</v>
      </c>
      <c r="C829" s="269" t="s">
        <v>95</v>
      </c>
      <c r="D829" s="271" t="s">
        <v>863</v>
      </c>
      <c r="E829" s="272">
        <v>41058</v>
      </c>
      <c r="F829" s="238"/>
      <c r="G829" s="238"/>
      <c r="H829" s="272">
        <v>40909</v>
      </c>
      <c r="I829" s="272">
        <v>50405</v>
      </c>
      <c r="J829" s="269"/>
      <c r="K829" s="269" t="s">
        <v>2759</v>
      </c>
      <c r="L829" s="273"/>
      <c r="M829" s="238">
        <v>0.90249999999999997</v>
      </c>
      <c r="N829" s="269" t="s">
        <v>1954</v>
      </c>
      <c r="O829" s="269" t="s">
        <v>82</v>
      </c>
      <c r="P829" s="269" t="s">
        <v>1955</v>
      </c>
      <c r="Q829" s="269"/>
      <c r="R829" s="294">
        <v>1010303331</v>
      </c>
      <c r="S829" s="238">
        <v>862</v>
      </c>
      <c r="T829" s="269" t="s">
        <v>266</v>
      </c>
      <c r="U829" s="269">
        <v>300</v>
      </c>
      <c r="V829" s="275">
        <v>300</v>
      </c>
      <c r="W829" s="269">
        <v>298</v>
      </c>
      <c r="X829" s="276">
        <v>22647</v>
      </c>
      <c r="Y829" s="293"/>
      <c r="Z829" s="277">
        <v>545251</v>
      </c>
      <c r="AA829" s="277"/>
      <c r="AB829" s="278">
        <v>545251</v>
      </c>
      <c r="AC829" s="278">
        <v>520610.79738255031</v>
      </c>
      <c r="AD829" s="278">
        <v>24640.202617449686</v>
      </c>
      <c r="AE829" s="278">
        <v>23557.082617449687</v>
      </c>
      <c r="AF829" s="278">
        <v>90.26</v>
      </c>
      <c r="AG829" s="278">
        <v>90.26</v>
      </c>
      <c r="AH829" s="278"/>
      <c r="AI829" s="279">
        <v>90.26</v>
      </c>
      <c r="AJ829" s="277"/>
      <c r="AK829" s="280" t="e">
        <v>#REF!</v>
      </c>
      <c r="AL829" s="280" t="e">
        <v>#REF!</v>
      </c>
      <c r="AM829" s="281">
        <v>1083.1200000000001</v>
      </c>
      <c r="AN829" s="281">
        <v>1083.1200000000001</v>
      </c>
      <c r="AO829" s="281">
        <v>24640.202617449686</v>
      </c>
      <c r="AP829" s="282">
        <v>24549.942617449688</v>
      </c>
      <c r="AQ829" s="282">
        <v>24459.682617449689</v>
      </c>
      <c r="AR829" s="282">
        <v>24369.422617449691</v>
      </c>
      <c r="AS829" s="282">
        <v>24279.162617449692</v>
      </c>
      <c r="AT829" s="282">
        <v>24188.902617449694</v>
      </c>
      <c r="AU829" s="282">
        <v>24098.642617449696</v>
      </c>
      <c r="AV829" s="282">
        <v>24008.382617449697</v>
      </c>
      <c r="AW829" s="282">
        <v>23918.122617449699</v>
      </c>
      <c r="AX829" s="282">
        <v>23827.8626174497</v>
      </c>
      <c r="AY829" s="282">
        <v>23737.602617449702</v>
      </c>
      <c r="AZ829" s="282">
        <v>23647.342617449704</v>
      </c>
      <c r="BA829" s="282">
        <v>23557.082617449705</v>
      </c>
      <c r="BB829" s="281">
        <v>24098.642617449692</v>
      </c>
      <c r="BC829" s="281">
        <v>24098.642617449688</v>
      </c>
      <c r="BD829" s="283"/>
      <c r="BE829" s="284">
        <v>0.02</v>
      </c>
      <c r="BF829" s="280">
        <v>0</v>
      </c>
      <c r="BG829" s="285"/>
      <c r="BH829" s="286"/>
      <c r="BI829" s="285"/>
      <c r="BJ829" s="280">
        <v>0</v>
      </c>
      <c r="BK829" s="280">
        <v>0</v>
      </c>
      <c r="BL829" s="283"/>
      <c r="BM829" s="287">
        <v>0</v>
      </c>
      <c r="BN829" s="280">
        <v>0</v>
      </c>
      <c r="BO829" s="280">
        <v>0</v>
      </c>
      <c r="BP829" s="280" t="e">
        <v>#REF!</v>
      </c>
      <c r="BQ829" s="288" t="e">
        <v>#REF!</v>
      </c>
      <c r="BR829" s="289"/>
      <c r="BS829" s="290" t="e">
        <v>#REF!</v>
      </c>
      <c r="BU829" s="291">
        <v>1083.1199999999999</v>
      </c>
      <c r="BV829" s="291">
        <v>0</v>
      </c>
      <c r="BW829" s="292">
        <v>0</v>
      </c>
      <c r="BX829" s="238" t="s">
        <v>857</v>
      </c>
      <c r="BY829" s="435">
        <f t="shared" si="24"/>
        <v>0.95480943158756304</v>
      </c>
      <c r="BZ829" s="435">
        <v>0.95679589286869771</v>
      </c>
      <c r="CA829" s="436">
        <f t="shared" si="25"/>
        <v>1.986461281134666E-3</v>
      </c>
    </row>
    <row r="830" spans="1:79" s="268" customFormat="1" ht="47.25">
      <c r="A830" s="269">
        <v>817</v>
      </c>
      <c r="B830" s="269" t="s">
        <v>862</v>
      </c>
      <c r="C830" s="269" t="s">
        <v>95</v>
      </c>
      <c r="D830" s="271" t="s">
        <v>863</v>
      </c>
      <c r="E830" s="272">
        <v>41058</v>
      </c>
      <c r="F830" s="238"/>
      <c r="G830" s="238"/>
      <c r="H830" s="272">
        <v>40909</v>
      </c>
      <c r="I830" s="272">
        <v>50405</v>
      </c>
      <c r="J830" s="269"/>
      <c r="K830" s="269" t="s">
        <v>2760</v>
      </c>
      <c r="L830" s="273"/>
      <c r="M830" s="238">
        <v>0.80200000000000005</v>
      </c>
      <c r="N830" s="269" t="s">
        <v>2761</v>
      </c>
      <c r="O830" s="269" t="s">
        <v>82</v>
      </c>
      <c r="P830" s="269" t="s">
        <v>2762</v>
      </c>
      <c r="Q830" s="269"/>
      <c r="R830" s="294">
        <v>1010303332</v>
      </c>
      <c r="S830" s="238">
        <v>863</v>
      </c>
      <c r="T830" s="269" t="s">
        <v>266</v>
      </c>
      <c r="U830" s="269">
        <v>300</v>
      </c>
      <c r="V830" s="275">
        <v>300</v>
      </c>
      <c r="W830" s="269">
        <v>0</v>
      </c>
      <c r="X830" s="276">
        <v>22282</v>
      </c>
      <c r="Y830" s="293"/>
      <c r="Z830" s="277">
        <v>72612.62</v>
      </c>
      <c r="AA830" s="277"/>
      <c r="AB830" s="278">
        <v>72612.62</v>
      </c>
      <c r="AC830" s="278">
        <v>72612.62</v>
      </c>
      <c r="AD830" s="278">
        <v>0</v>
      </c>
      <c r="AE830" s="278">
        <v>0</v>
      </c>
      <c r="AF830" s="278">
        <v>242.04206666666664</v>
      </c>
      <c r="AG830" s="278">
        <v>242.04206666666664</v>
      </c>
      <c r="AH830" s="278">
        <v>0</v>
      </c>
      <c r="AI830" s="279">
        <v>242.04206666666664</v>
      </c>
      <c r="AJ830" s="277"/>
      <c r="AK830" s="280" t="e">
        <v>#REF!</v>
      </c>
      <c r="AL830" s="280" t="e">
        <v>#REF!</v>
      </c>
      <c r="AM830" s="281">
        <v>0</v>
      </c>
      <c r="AN830" s="281">
        <v>0</v>
      </c>
      <c r="AO830" s="281">
        <v>0</v>
      </c>
      <c r="AP830" s="282">
        <v>0</v>
      </c>
      <c r="AQ830" s="282">
        <v>0</v>
      </c>
      <c r="AR830" s="282">
        <v>0</v>
      </c>
      <c r="AS830" s="282">
        <v>0</v>
      </c>
      <c r="AT830" s="282">
        <v>0</v>
      </c>
      <c r="AU830" s="282">
        <v>0</v>
      </c>
      <c r="AV830" s="282">
        <v>0</v>
      </c>
      <c r="AW830" s="282">
        <v>0</v>
      </c>
      <c r="AX830" s="282">
        <v>0</v>
      </c>
      <c r="AY830" s="282">
        <v>0</v>
      </c>
      <c r="AZ830" s="282">
        <v>0</v>
      </c>
      <c r="BA830" s="282">
        <v>0</v>
      </c>
      <c r="BB830" s="281">
        <v>0</v>
      </c>
      <c r="BC830" s="281">
        <v>0</v>
      </c>
      <c r="BD830" s="283"/>
      <c r="BE830" s="284">
        <v>0.02</v>
      </c>
      <c r="BF830" s="280">
        <v>0</v>
      </c>
      <c r="BG830" s="285"/>
      <c r="BH830" s="286"/>
      <c r="BI830" s="285"/>
      <c r="BJ830" s="280">
        <v>0</v>
      </c>
      <c r="BK830" s="280">
        <v>0</v>
      </c>
      <c r="BL830" s="283"/>
      <c r="BM830" s="287">
        <v>0</v>
      </c>
      <c r="BN830" s="280">
        <v>0</v>
      </c>
      <c r="BO830" s="280">
        <v>0</v>
      </c>
      <c r="BP830" s="280" t="e">
        <v>#REF!</v>
      </c>
      <c r="BQ830" s="288" t="e">
        <v>#REF!</v>
      </c>
      <c r="BR830" s="289"/>
      <c r="BS830" s="290" t="e">
        <v>#REF!</v>
      </c>
      <c r="BU830" s="291"/>
      <c r="BV830" s="291">
        <v>0</v>
      </c>
      <c r="BW830" s="292">
        <v>0</v>
      </c>
      <c r="BX830" s="238" t="s">
        <v>857</v>
      </c>
      <c r="BY830" s="435">
        <f t="shared" si="24"/>
        <v>1</v>
      </c>
      <c r="BZ830" s="435">
        <v>1</v>
      </c>
      <c r="CA830" s="436">
        <f t="shared" si="25"/>
        <v>0</v>
      </c>
    </row>
    <row r="831" spans="1:79" s="268" customFormat="1" ht="47.25">
      <c r="A831" s="269">
        <v>818</v>
      </c>
      <c r="B831" s="269" t="s">
        <v>862</v>
      </c>
      <c r="C831" s="269" t="s">
        <v>95</v>
      </c>
      <c r="D831" s="271" t="s">
        <v>863</v>
      </c>
      <c r="E831" s="272">
        <v>41058</v>
      </c>
      <c r="F831" s="238"/>
      <c r="G831" s="238"/>
      <c r="H831" s="272">
        <v>40909</v>
      </c>
      <c r="I831" s="272">
        <v>50405</v>
      </c>
      <c r="J831" s="269"/>
      <c r="K831" s="269" t="s">
        <v>2763</v>
      </c>
      <c r="L831" s="273"/>
      <c r="M831" s="238">
        <v>1.7195</v>
      </c>
      <c r="N831" s="269" t="s">
        <v>2764</v>
      </c>
      <c r="O831" s="269" t="s">
        <v>82</v>
      </c>
      <c r="P831" s="269" t="s">
        <v>2765</v>
      </c>
      <c r="Q831" s="269"/>
      <c r="R831" s="294">
        <v>1010303333</v>
      </c>
      <c r="S831" s="238">
        <v>864</v>
      </c>
      <c r="T831" s="269" t="s">
        <v>266</v>
      </c>
      <c r="U831" s="269">
        <v>300</v>
      </c>
      <c r="V831" s="275">
        <v>300</v>
      </c>
      <c r="W831" s="269">
        <v>0</v>
      </c>
      <c r="X831" s="276">
        <v>22282</v>
      </c>
      <c r="Y831" s="293"/>
      <c r="Z831" s="277">
        <v>613104.09</v>
      </c>
      <c r="AA831" s="277"/>
      <c r="AB831" s="278">
        <v>613104.09</v>
      </c>
      <c r="AC831" s="278">
        <v>607397.32439999992</v>
      </c>
      <c r="AD831" s="278">
        <v>5706.7656000000425</v>
      </c>
      <c r="AE831" s="278">
        <v>0</v>
      </c>
      <c r="AF831" s="278">
        <v>2043.6803</v>
      </c>
      <c r="AG831" s="278">
        <v>2043.6803</v>
      </c>
      <c r="AH831" s="278">
        <v>0</v>
      </c>
      <c r="AI831" s="279">
        <v>2043.6803</v>
      </c>
      <c r="AJ831" s="277"/>
      <c r="AK831" s="280" t="e">
        <v>#REF!</v>
      </c>
      <c r="AL831" s="280" t="e">
        <v>#REF!</v>
      </c>
      <c r="AM831" s="281">
        <v>5706.7656000000425</v>
      </c>
      <c r="AN831" s="281">
        <v>5706.7656000000425</v>
      </c>
      <c r="AO831" s="281">
        <v>5706.7656000000425</v>
      </c>
      <c r="AP831" s="282">
        <v>3663.0853000000425</v>
      </c>
      <c r="AQ831" s="282">
        <v>1619.4050000000425</v>
      </c>
      <c r="AR831" s="282">
        <v>0</v>
      </c>
      <c r="AS831" s="282">
        <v>0</v>
      </c>
      <c r="AT831" s="282">
        <v>0</v>
      </c>
      <c r="AU831" s="282">
        <v>0</v>
      </c>
      <c r="AV831" s="282">
        <v>0</v>
      </c>
      <c r="AW831" s="282">
        <v>0</v>
      </c>
      <c r="AX831" s="282">
        <v>0</v>
      </c>
      <c r="AY831" s="282">
        <v>0</v>
      </c>
      <c r="AZ831" s="282">
        <v>0</v>
      </c>
      <c r="BA831" s="282">
        <v>0</v>
      </c>
      <c r="BB831" s="281">
        <v>845.32737692308672</v>
      </c>
      <c r="BC831" s="281">
        <v>2853.3828000000212</v>
      </c>
      <c r="BD831" s="283"/>
      <c r="BE831" s="284">
        <v>0.02</v>
      </c>
      <c r="BF831" s="280">
        <v>0</v>
      </c>
      <c r="BG831" s="285"/>
      <c r="BH831" s="286"/>
      <c r="BI831" s="285"/>
      <c r="BJ831" s="280">
        <v>0</v>
      </c>
      <c r="BK831" s="280">
        <v>0</v>
      </c>
      <c r="BL831" s="283"/>
      <c r="BM831" s="287">
        <v>0</v>
      </c>
      <c r="BN831" s="280">
        <v>0</v>
      </c>
      <c r="BO831" s="280">
        <v>0</v>
      </c>
      <c r="BP831" s="280" t="e">
        <v>#REF!</v>
      </c>
      <c r="BQ831" s="288" t="e">
        <v>#REF!</v>
      </c>
      <c r="BR831" s="289"/>
      <c r="BS831" s="290" t="e">
        <v>#REF!</v>
      </c>
      <c r="BU831" s="291">
        <v>5706.78</v>
      </c>
      <c r="BV831" s="291">
        <v>1.4399999957277032E-2</v>
      </c>
      <c r="BW831" s="292">
        <v>0</v>
      </c>
      <c r="BX831" s="238" t="s">
        <v>857</v>
      </c>
      <c r="BY831" s="435">
        <f t="shared" si="24"/>
        <v>0.9906920118572361</v>
      </c>
      <c r="BZ831" s="435">
        <v>1</v>
      </c>
      <c r="CA831" s="436">
        <f t="shared" si="25"/>
        <v>9.3079881427639011E-3</v>
      </c>
    </row>
    <row r="832" spans="1:79" s="268" customFormat="1" ht="47.25">
      <c r="A832" s="269">
        <v>819</v>
      </c>
      <c r="B832" s="269" t="s">
        <v>862</v>
      </c>
      <c r="C832" s="269" t="s">
        <v>95</v>
      </c>
      <c r="D832" s="271" t="s">
        <v>863</v>
      </c>
      <c r="E832" s="272">
        <v>41058</v>
      </c>
      <c r="F832" s="238"/>
      <c r="G832" s="238"/>
      <c r="H832" s="272">
        <v>40909</v>
      </c>
      <c r="I832" s="272">
        <v>50405</v>
      </c>
      <c r="J832" s="269"/>
      <c r="K832" s="269" t="s">
        <v>2766</v>
      </c>
      <c r="L832" s="273"/>
      <c r="M832" s="238">
        <v>0.25</v>
      </c>
      <c r="N832" s="269" t="s">
        <v>2178</v>
      </c>
      <c r="O832" s="269" t="s">
        <v>82</v>
      </c>
      <c r="P832" s="269" t="s">
        <v>2179</v>
      </c>
      <c r="Q832" s="269"/>
      <c r="R832" s="294">
        <v>1010303334</v>
      </c>
      <c r="S832" s="238">
        <v>865</v>
      </c>
      <c r="T832" s="269" t="s">
        <v>266</v>
      </c>
      <c r="U832" s="269">
        <v>300</v>
      </c>
      <c r="V832" s="275">
        <v>300</v>
      </c>
      <c r="W832" s="269">
        <v>0</v>
      </c>
      <c r="X832" s="276">
        <v>22706</v>
      </c>
      <c r="Y832" s="293"/>
      <c r="Z832" s="277">
        <v>254658.28</v>
      </c>
      <c r="AA832" s="277"/>
      <c r="AB832" s="278">
        <v>254658.28</v>
      </c>
      <c r="AC832" s="278">
        <v>254658.28</v>
      </c>
      <c r="AD832" s="278">
        <v>0</v>
      </c>
      <c r="AE832" s="278">
        <v>0</v>
      </c>
      <c r="AF832" s="278">
        <v>848.86093333333338</v>
      </c>
      <c r="AG832" s="278">
        <v>848.86093333333338</v>
      </c>
      <c r="AH832" s="278">
        <v>0</v>
      </c>
      <c r="AI832" s="279">
        <v>848.86093333333338</v>
      </c>
      <c r="AJ832" s="277"/>
      <c r="AK832" s="280" t="e">
        <v>#REF!</v>
      </c>
      <c r="AL832" s="280" t="e">
        <v>#REF!</v>
      </c>
      <c r="AM832" s="281">
        <v>0</v>
      </c>
      <c r="AN832" s="281">
        <v>0</v>
      </c>
      <c r="AO832" s="281">
        <v>0</v>
      </c>
      <c r="AP832" s="282">
        <v>0</v>
      </c>
      <c r="AQ832" s="282">
        <v>0</v>
      </c>
      <c r="AR832" s="282">
        <v>0</v>
      </c>
      <c r="AS832" s="282">
        <v>0</v>
      </c>
      <c r="AT832" s="282">
        <v>0</v>
      </c>
      <c r="AU832" s="282">
        <v>0</v>
      </c>
      <c r="AV832" s="282">
        <v>0</v>
      </c>
      <c r="AW832" s="282">
        <v>0</v>
      </c>
      <c r="AX832" s="282">
        <v>0</v>
      </c>
      <c r="AY832" s="282">
        <v>0</v>
      </c>
      <c r="AZ832" s="282">
        <v>0</v>
      </c>
      <c r="BA832" s="282">
        <v>0</v>
      </c>
      <c r="BB832" s="281">
        <v>0</v>
      </c>
      <c r="BC832" s="281">
        <v>0</v>
      </c>
      <c r="BD832" s="283"/>
      <c r="BE832" s="284">
        <v>0.02</v>
      </c>
      <c r="BF832" s="280">
        <v>0</v>
      </c>
      <c r="BG832" s="285"/>
      <c r="BH832" s="286"/>
      <c r="BI832" s="285"/>
      <c r="BJ832" s="280">
        <v>0</v>
      </c>
      <c r="BK832" s="280">
        <v>0</v>
      </c>
      <c r="BL832" s="283"/>
      <c r="BM832" s="287">
        <v>0</v>
      </c>
      <c r="BN832" s="280">
        <v>0</v>
      </c>
      <c r="BO832" s="280">
        <v>0</v>
      </c>
      <c r="BP832" s="280" t="e">
        <v>#REF!</v>
      </c>
      <c r="BQ832" s="288" t="e">
        <v>#REF!</v>
      </c>
      <c r="BR832" s="289"/>
      <c r="BS832" s="290" t="e">
        <v>#REF!</v>
      </c>
      <c r="BU832" s="291"/>
      <c r="BV832" s="291">
        <v>0</v>
      </c>
      <c r="BW832" s="292">
        <v>0</v>
      </c>
      <c r="BX832" s="238" t="s">
        <v>857</v>
      </c>
      <c r="BY832" s="435">
        <f t="shared" si="24"/>
        <v>1</v>
      </c>
      <c r="BZ832" s="435">
        <v>1</v>
      </c>
      <c r="CA832" s="436">
        <f t="shared" si="25"/>
        <v>0</v>
      </c>
    </row>
    <row r="833" spans="1:79" s="268" customFormat="1" ht="47.25">
      <c r="A833" s="269">
        <v>820</v>
      </c>
      <c r="B833" s="269" t="s">
        <v>862</v>
      </c>
      <c r="C833" s="269" t="s">
        <v>95</v>
      </c>
      <c r="D833" s="271" t="s">
        <v>863</v>
      </c>
      <c r="E833" s="272">
        <v>41058</v>
      </c>
      <c r="F833" s="238"/>
      <c r="G833" s="238"/>
      <c r="H833" s="272">
        <v>40909</v>
      </c>
      <c r="I833" s="272">
        <v>50405</v>
      </c>
      <c r="J833" s="269"/>
      <c r="K833" s="269" t="s">
        <v>2767</v>
      </c>
      <c r="L833" s="273"/>
      <c r="M833" s="238">
        <v>0.94650000000000001</v>
      </c>
      <c r="N833" s="269" t="s">
        <v>2768</v>
      </c>
      <c r="O833" s="269" t="s">
        <v>82</v>
      </c>
      <c r="P833" s="269" t="s">
        <v>2422</v>
      </c>
      <c r="Q833" s="269"/>
      <c r="R833" s="294">
        <v>1010303335</v>
      </c>
      <c r="S833" s="238">
        <v>866</v>
      </c>
      <c r="T833" s="269" t="s">
        <v>266</v>
      </c>
      <c r="U833" s="269">
        <v>300</v>
      </c>
      <c r="V833" s="275">
        <v>300</v>
      </c>
      <c r="W833" s="269">
        <v>0</v>
      </c>
      <c r="X833" s="276">
        <v>22282</v>
      </c>
      <c r="Y833" s="293"/>
      <c r="Z833" s="277">
        <v>358703.27</v>
      </c>
      <c r="AA833" s="277"/>
      <c r="AB833" s="278">
        <v>358703.27</v>
      </c>
      <c r="AC833" s="278">
        <v>358703.27</v>
      </c>
      <c r="AD833" s="278">
        <v>0</v>
      </c>
      <c r="AE833" s="278">
        <v>0</v>
      </c>
      <c r="AF833" s="278">
        <v>1195.6775666666667</v>
      </c>
      <c r="AG833" s="278">
        <v>1195.6775666666667</v>
      </c>
      <c r="AH833" s="278">
        <v>0</v>
      </c>
      <c r="AI833" s="279">
        <v>1195.6775666666667</v>
      </c>
      <c r="AJ833" s="277"/>
      <c r="AK833" s="280" t="e">
        <v>#REF!</v>
      </c>
      <c r="AL833" s="280" t="e">
        <v>#REF!</v>
      </c>
      <c r="AM833" s="281">
        <v>0</v>
      </c>
      <c r="AN833" s="281">
        <v>0</v>
      </c>
      <c r="AO833" s="281">
        <v>0</v>
      </c>
      <c r="AP833" s="282">
        <v>0</v>
      </c>
      <c r="AQ833" s="282">
        <v>0</v>
      </c>
      <c r="AR833" s="282">
        <v>0</v>
      </c>
      <c r="AS833" s="282">
        <v>0</v>
      </c>
      <c r="AT833" s="282">
        <v>0</v>
      </c>
      <c r="AU833" s="282">
        <v>0</v>
      </c>
      <c r="AV833" s="282">
        <v>0</v>
      </c>
      <c r="AW833" s="282">
        <v>0</v>
      </c>
      <c r="AX833" s="282">
        <v>0</v>
      </c>
      <c r="AY833" s="282">
        <v>0</v>
      </c>
      <c r="AZ833" s="282">
        <v>0</v>
      </c>
      <c r="BA833" s="282">
        <v>0</v>
      </c>
      <c r="BB833" s="281">
        <v>0</v>
      </c>
      <c r="BC833" s="281">
        <v>0</v>
      </c>
      <c r="BD833" s="283"/>
      <c r="BE833" s="284">
        <v>0.02</v>
      </c>
      <c r="BF833" s="280">
        <v>0</v>
      </c>
      <c r="BG833" s="285"/>
      <c r="BH833" s="286"/>
      <c r="BI833" s="285"/>
      <c r="BJ833" s="280">
        <v>0</v>
      </c>
      <c r="BK833" s="280">
        <v>0</v>
      </c>
      <c r="BL833" s="283"/>
      <c r="BM833" s="287">
        <v>0</v>
      </c>
      <c r="BN833" s="280">
        <v>0</v>
      </c>
      <c r="BO833" s="280">
        <v>0</v>
      </c>
      <c r="BP833" s="280" t="e">
        <v>#REF!</v>
      </c>
      <c r="BQ833" s="288" t="e">
        <v>#REF!</v>
      </c>
      <c r="BR833" s="289"/>
      <c r="BS833" s="290" t="e">
        <v>#REF!</v>
      </c>
      <c r="BU833" s="291"/>
      <c r="BV833" s="291">
        <v>0</v>
      </c>
      <c r="BW833" s="292">
        <v>0</v>
      </c>
      <c r="BX833" s="238" t="s">
        <v>857</v>
      </c>
      <c r="BY833" s="435">
        <f t="shared" si="24"/>
        <v>1</v>
      </c>
      <c r="BZ833" s="435">
        <v>1</v>
      </c>
      <c r="CA833" s="436">
        <f t="shared" si="25"/>
        <v>0</v>
      </c>
    </row>
    <row r="834" spans="1:79" s="268" customFormat="1" ht="47.25">
      <c r="A834" s="269">
        <v>821</v>
      </c>
      <c r="B834" s="269" t="s">
        <v>862</v>
      </c>
      <c r="C834" s="269" t="s">
        <v>95</v>
      </c>
      <c r="D834" s="271" t="s">
        <v>863</v>
      </c>
      <c r="E834" s="272">
        <v>41058</v>
      </c>
      <c r="F834" s="238"/>
      <c r="G834" s="238"/>
      <c r="H834" s="272">
        <v>40909</v>
      </c>
      <c r="I834" s="272">
        <v>50405</v>
      </c>
      <c r="J834" s="269"/>
      <c r="K834" s="269" t="s">
        <v>2769</v>
      </c>
      <c r="L834" s="273"/>
      <c r="M834" s="238">
        <v>0.24399999999999999</v>
      </c>
      <c r="N834" s="269" t="s">
        <v>1883</v>
      </c>
      <c r="O834" s="269" t="s">
        <v>82</v>
      </c>
      <c r="P834" s="269" t="s">
        <v>1884</v>
      </c>
      <c r="Q834" s="269"/>
      <c r="R834" s="294">
        <v>1010303336</v>
      </c>
      <c r="S834" s="238">
        <v>867</v>
      </c>
      <c r="T834" s="269" t="s">
        <v>266</v>
      </c>
      <c r="U834" s="269">
        <v>300</v>
      </c>
      <c r="V834" s="275">
        <v>300</v>
      </c>
      <c r="W834" s="269">
        <v>0</v>
      </c>
      <c r="X834" s="276">
        <v>22647</v>
      </c>
      <c r="Y834" s="293"/>
      <c r="Z834" s="277">
        <v>234284.38</v>
      </c>
      <c r="AA834" s="277"/>
      <c r="AB834" s="278">
        <v>234284.38</v>
      </c>
      <c r="AC834" s="278">
        <v>234284.38</v>
      </c>
      <c r="AD834" s="278">
        <v>0</v>
      </c>
      <c r="AE834" s="278">
        <v>0</v>
      </c>
      <c r="AF834" s="278">
        <v>780.94793333333337</v>
      </c>
      <c r="AG834" s="278">
        <v>780.94793333333337</v>
      </c>
      <c r="AH834" s="278">
        <v>0</v>
      </c>
      <c r="AI834" s="279">
        <v>780.94793333333337</v>
      </c>
      <c r="AJ834" s="277"/>
      <c r="AK834" s="280" t="e">
        <v>#REF!</v>
      </c>
      <c r="AL834" s="280" t="e">
        <v>#REF!</v>
      </c>
      <c r="AM834" s="281">
        <v>0</v>
      </c>
      <c r="AN834" s="281">
        <v>0</v>
      </c>
      <c r="AO834" s="281">
        <v>0</v>
      </c>
      <c r="AP834" s="282">
        <v>0</v>
      </c>
      <c r="AQ834" s="282">
        <v>0</v>
      </c>
      <c r="AR834" s="282">
        <v>0</v>
      </c>
      <c r="AS834" s="282">
        <v>0</v>
      </c>
      <c r="AT834" s="282">
        <v>0</v>
      </c>
      <c r="AU834" s="282">
        <v>0</v>
      </c>
      <c r="AV834" s="282">
        <v>0</v>
      </c>
      <c r="AW834" s="282">
        <v>0</v>
      </c>
      <c r="AX834" s="282">
        <v>0</v>
      </c>
      <c r="AY834" s="282">
        <v>0</v>
      </c>
      <c r="AZ834" s="282">
        <v>0</v>
      </c>
      <c r="BA834" s="282">
        <v>0</v>
      </c>
      <c r="BB834" s="281">
        <v>0</v>
      </c>
      <c r="BC834" s="281">
        <v>0</v>
      </c>
      <c r="BD834" s="283"/>
      <c r="BE834" s="284">
        <v>0.02</v>
      </c>
      <c r="BF834" s="280">
        <v>0</v>
      </c>
      <c r="BG834" s="285"/>
      <c r="BH834" s="286"/>
      <c r="BI834" s="285"/>
      <c r="BJ834" s="280">
        <v>0</v>
      </c>
      <c r="BK834" s="280">
        <v>0</v>
      </c>
      <c r="BL834" s="283"/>
      <c r="BM834" s="287">
        <v>0</v>
      </c>
      <c r="BN834" s="280">
        <v>0</v>
      </c>
      <c r="BO834" s="280">
        <v>0</v>
      </c>
      <c r="BP834" s="280" t="e">
        <v>#REF!</v>
      </c>
      <c r="BQ834" s="288" t="e">
        <v>#REF!</v>
      </c>
      <c r="BR834" s="289"/>
      <c r="BS834" s="290" t="e">
        <v>#REF!</v>
      </c>
      <c r="BU834" s="291"/>
      <c r="BV834" s="291">
        <v>0</v>
      </c>
      <c r="BW834" s="292">
        <v>0</v>
      </c>
      <c r="BX834" s="238" t="s">
        <v>857</v>
      </c>
      <c r="BY834" s="435">
        <f t="shared" si="24"/>
        <v>1</v>
      </c>
      <c r="BZ834" s="435">
        <v>1</v>
      </c>
      <c r="CA834" s="436">
        <f t="shared" si="25"/>
        <v>0</v>
      </c>
    </row>
    <row r="835" spans="1:79" s="268" customFormat="1" ht="31.5">
      <c r="A835" s="269">
        <v>822</v>
      </c>
      <c r="B835" s="269" t="s">
        <v>862</v>
      </c>
      <c r="C835" s="269" t="s">
        <v>95</v>
      </c>
      <c r="D835" s="271" t="s">
        <v>863</v>
      </c>
      <c r="E835" s="272">
        <v>41058</v>
      </c>
      <c r="F835" s="238"/>
      <c r="G835" s="238"/>
      <c r="H835" s="272">
        <v>40909</v>
      </c>
      <c r="I835" s="272">
        <v>50405</v>
      </c>
      <c r="J835" s="269"/>
      <c r="K835" s="269" t="s">
        <v>2770</v>
      </c>
      <c r="L835" s="273"/>
      <c r="M835" s="238">
        <v>1.601</v>
      </c>
      <c r="N835" s="269" t="s">
        <v>2175</v>
      </c>
      <c r="O835" s="269" t="s">
        <v>82</v>
      </c>
      <c r="P835" s="269" t="s">
        <v>2771</v>
      </c>
      <c r="Q835" s="269"/>
      <c r="R835" s="294">
        <v>1010303337</v>
      </c>
      <c r="S835" s="238">
        <v>868</v>
      </c>
      <c r="T835" s="269" t="s">
        <v>131</v>
      </c>
      <c r="U835" s="269">
        <v>361</v>
      </c>
      <c r="V835" s="275">
        <v>361</v>
      </c>
      <c r="W835" s="269">
        <v>0</v>
      </c>
      <c r="X835" s="276">
        <v>22282</v>
      </c>
      <c r="Y835" s="293"/>
      <c r="Z835" s="277">
        <v>170616.5</v>
      </c>
      <c r="AA835" s="277"/>
      <c r="AB835" s="278">
        <v>170616.5</v>
      </c>
      <c r="AC835" s="278">
        <v>170616.5</v>
      </c>
      <c r="AD835" s="278">
        <v>0</v>
      </c>
      <c r="AE835" s="278">
        <v>0</v>
      </c>
      <c r="AF835" s="278">
        <v>472.62188365650968</v>
      </c>
      <c r="AG835" s="278">
        <v>472.62188365650968</v>
      </c>
      <c r="AH835" s="278">
        <v>0</v>
      </c>
      <c r="AI835" s="279">
        <v>472.62188365650968</v>
      </c>
      <c r="AJ835" s="277"/>
      <c r="AK835" s="280" t="e">
        <v>#REF!</v>
      </c>
      <c r="AL835" s="280" t="e">
        <v>#REF!</v>
      </c>
      <c r="AM835" s="281">
        <v>0</v>
      </c>
      <c r="AN835" s="281">
        <v>0</v>
      </c>
      <c r="AO835" s="281">
        <v>0</v>
      </c>
      <c r="AP835" s="282">
        <v>0</v>
      </c>
      <c r="AQ835" s="282">
        <v>0</v>
      </c>
      <c r="AR835" s="282">
        <v>0</v>
      </c>
      <c r="AS835" s="282">
        <v>0</v>
      </c>
      <c r="AT835" s="282">
        <v>0</v>
      </c>
      <c r="AU835" s="282">
        <v>0</v>
      </c>
      <c r="AV835" s="282">
        <v>0</v>
      </c>
      <c r="AW835" s="282">
        <v>0</v>
      </c>
      <c r="AX835" s="282">
        <v>0</v>
      </c>
      <c r="AY835" s="282">
        <v>0</v>
      </c>
      <c r="AZ835" s="282">
        <v>0</v>
      </c>
      <c r="BA835" s="282">
        <v>0</v>
      </c>
      <c r="BB835" s="281">
        <v>0</v>
      </c>
      <c r="BC835" s="281">
        <v>0</v>
      </c>
      <c r="BD835" s="283"/>
      <c r="BE835" s="284">
        <v>0.02</v>
      </c>
      <c r="BF835" s="280">
        <v>0</v>
      </c>
      <c r="BG835" s="285"/>
      <c r="BH835" s="286"/>
      <c r="BI835" s="285"/>
      <c r="BJ835" s="280">
        <v>0</v>
      </c>
      <c r="BK835" s="280">
        <v>0</v>
      </c>
      <c r="BL835" s="283"/>
      <c r="BM835" s="287">
        <v>0</v>
      </c>
      <c r="BN835" s="280">
        <v>0</v>
      </c>
      <c r="BO835" s="280">
        <v>0</v>
      </c>
      <c r="BP835" s="280" t="e">
        <v>#REF!</v>
      </c>
      <c r="BQ835" s="288" t="e">
        <v>#REF!</v>
      </c>
      <c r="BR835" s="289"/>
      <c r="BS835" s="290" t="e">
        <v>#REF!</v>
      </c>
      <c r="BU835" s="291"/>
      <c r="BV835" s="291">
        <v>0</v>
      </c>
      <c r="BW835" s="292">
        <v>0</v>
      </c>
      <c r="BX835" s="238" t="s">
        <v>857</v>
      </c>
      <c r="BY835" s="435">
        <f t="shared" si="24"/>
        <v>1</v>
      </c>
      <c r="BZ835" s="435">
        <v>1</v>
      </c>
      <c r="CA835" s="436">
        <f t="shared" si="25"/>
        <v>0</v>
      </c>
    </row>
    <row r="836" spans="1:79" s="268" customFormat="1" ht="47.25">
      <c r="A836" s="269">
        <v>823</v>
      </c>
      <c r="B836" s="269" t="s">
        <v>862</v>
      </c>
      <c r="C836" s="269" t="s">
        <v>95</v>
      </c>
      <c r="D836" s="271" t="s">
        <v>863</v>
      </c>
      <c r="E836" s="272">
        <v>41058</v>
      </c>
      <c r="F836" s="238"/>
      <c r="G836" s="238"/>
      <c r="H836" s="272">
        <v>40909</v>
      </c>
      <c r="I836" s="272">
        <v>50405</v>
      </c>
      <c r="J836" s="269"/>
      <c r="K836" s="269" t="s">
        <v>2770</v>
      </c>
      <c r="L836" s="273"/>
      <c r="M836" s="238">
        <v>0.46600000000000003</v>
      </c>
      <c r="N836" s="269" t="s">
        <v>2175</v>
      </c>
      <c r="O836" s="269" t="s">
        <v>82</v>
      </c>
      <c r="P836" s="269" t="s">
        <v>2176</v>
      </c>
      <c r="Q836" s="269"/>
      <c r="R836" s="294">
        <v>1010303338</v>
      </c>
      <c r="S836" s="238">
        <v>869</v>
      </c>
      <c r="T836" s="269" t="s">
        <v>266</v>
      </c>
      <c r="U836" s="269">
        <v>300</v>
      </c>
      <c r="V836" s="275">
        <v>300</v>
      </c>
      <c r="W836" s="269">
        <v>0</v>
      </c>
      <c r="X836" s="276">
        <v>22282</v>
      </c>
      <c r="Y836" s="293"/>
      <c r="Z836" s="277">
        <v>9231.58</v>
      </c>
      <c r="AA836" s="277"/>
      <c r="AB836" s="278">
        <v>9231.58</v>
      </c>
      <c r="AC836" s="278">
        <v>9231.58</v>
      </c>
      <c r="AD836" s="278">
        <v>0</v>
      </c>
      <c r="AE836" s="278">
        <v>0</v>
      </c>
      <c r="AF836" s="278">
        <v>30.771933333333333</v>
      </c>
      <c r="AG836" s="278">
        <v>30.771933333333333</v>
      </c>
      <c r="AH836" s="278">
        <v>0</v>
      </c>
      <c r="AI836" s="279">
        <v>30.771933333333333</v>
      </c>
      <c r="AJ836" s="277"/>
      <c r="AK836" s="280" t="e">
        <v>#REF!</v>
      </c>
      <c r="AL836" s="280" t="e">
        <v>#REF!</v>
      </c>
      <c r="AM836" s="281">
        <v>0</v>
      </c>
      <c r="AN836" s="281">
        <v>0</v>
      </c>
      <c r="AO836" s="281">
        <v>0</v>
      </c>
      <c r="AP836" s="282">
        <v>0</v>
      </c>
      <c r="AQ836" s="282">
        <v>0</v>
      </c>
      <c r="AR836" s="282">
        <v>0</v>
      </c>
      <c r="AS836" s="282">
        <v>0</v>
      </c>
      <c r="AT836" s="282">
        <v>0</v>
      </c>
      <c r="AU836" s="282">
        <v>0</v>
      </c>
      <c r="AV836" s="282">
        <v>0</v>
      </c>
      <c r="AW836" s="282">
        <v>0</v>
      </c>
      <c r="AX836" s="282">
        <v>0</v>
      </c>
      <c r="AY836" s="282">
        <v>0</v>
      </c>
      <c r="AZ836" s="282">
        <v>0</v>
      </c>
      <c r="BA836" s="282">
        <v>0</v>
      </c>
      <c r="BB836" s="281">
        <v>0</v>
      </c>
      <c r="BC836" s="281">
        <v>0</v>
      </c>
      <c r="BD836" s="283"/>
      <c r="BE836" s="284">
        <v>0.02</v>
      </c>
      <c r="BF836" s="280">
        <v>0</v>
      </c>
      <c r="BG836" s="285"/>
      <c r="BH836" s="286"/>
      <c r="BI836" s="285"/>
      <c r="BJ836" s="280">
        <v>0</v>
      </c>
      <c r="BK836" s="280">
        <v>0</v>
      </c>
      <c r="BL836" s="283"/>
      <c r="BM836" s="287">
        <v>0</v>
      </c>
      <c r="BN836" s="280">
        <v>0</v>
      </c>
      <c r="BO836" s="280">
        <v>0</v>
      </c>
      <c r="BP836" s="280" t="e">
        <v>#REF!</v>
      </c>
      <c r="BQ836" s="288" t="e">
        <v>#REF!</v>
      </c>
      <c r="BR836" s="289"/>
      <c r="BS836" s="290" t="e">
        <v>#REF!</v>
      </c>
      <c r="BU836" s="291"/>
      <c r="BV836" s="291">
        <v>0</v>
      </c>
      <c r="BW836" s="292">
        <v>0</v>
      </c>
      <c r="BX836" s="238" t="s">
        <v>857</v>
      </c>
      <c r="BY836" s="435">
        <f t="shared" si="24"/>
        <v>1</v>
      </c>
      <c r="BZ836" s="435">
        <v>1</v>
      </c>
      <c r="CA836" s="436">
        <f t="shared" si="25"/>
        <v>0</v>
      </c>
    </row>
    <row r="837" spans="1:79" s="268" customFormat="1" ht="47.25">
      <c r="A837" s="269">
        <v>824</v>
      </c>
      <c r="B837" s="269" t="s">
        <v>862</v>
      </c>
      <c r="C837" s="269" t="s">
        <v>95</v>
      </c>
      <c r="D837" s="271" t="s">
        <v>863</v>
      </c>
      <c r="E837" s="272">
        <v>41058</v>
      </c>
      <c r="F837" s="238"/>
      <c r="G837" s="238"/>
      <c r="H837" s="272">
        <v>40909</v>
      </c>
      <c r="I837" s="272">
        <v>50405</v>
      </c>
      <c r="J837" s="269"/>
      <c r="K837" s="269" t="s">
        <v>2772</v>
      </c>
      <c r="L837" s="273"/>
      <c r="M837" s="238">
        <v>0.36</v>
      </c>
      <c r="N837" s="269" t="s">
        <v>2773</v>
      </c>
      <c r="O837" s="269" t="s">
        <v>82</v>
      </c>
      <c r="P837" s="269" t="s">
        <v>2774</v>
      </c>
      <c r="Q837" s="269"/>
      <c r="R837" s="294">
        <v>1010303339</v>
      </c>
      <c r="S837" s="238">
        <v>870</v>
      </c>
      <c r="T837" s="269" t="s">
        <v>266</v>
      </c>
      <c r="U837" s="269">
        <v>300</v>
      </c>
      <c r="V837" s="275">
        <v>300</v>
      </c>
      <c r="W837" s="269">
        <v>0</v>
      </c>
      <c r="X837" s="276">
        <v>22647</v>
      </c>
      <c r="Y837" s="293"/>
      <c r="Z837" s="277">
        <v>223636.29</v>
      </c>
      <c r="AA837" s="277"/>
      <c r="AB837" s="278">
        <v>223636.29</v>
      </c>
      <c r="AC837" s="278">
        <v>223636.29</v>
      </c>
      <c r="AD837" s="278">
        <v>0</v>
      </c>
      <c r="AE837" s="278">
        <v>0</v>
      </c>
      <c r="AF837" s="278">
        <v>745.45429999999999</v>
      </c>
      <c r="AG837" s="278">
        <v>745.45429999999999</v>
      </c>
      <c r="AH837" s="278">
        <v>0</v>
      </c>
      <c r="AI837" s="279">
        <v>745.45429999999999</v>
      </c>
      <c r="AJ837" s="277"/>
      <c r="AK837" s="280" t="e">
        <v>#REF!</v>
      </c>
      <c r="AL837" s="280" t="e">
        <v>#REF!</v>
      </c>
      <c r="AM837" s="281">
        <v>0</v>
      </c>
      <c r="AN837" s="281">
        <v>0</v>
      </c>
      <c r="AO837" s="281">
        <v>0</v>
      </c>
      <c r="AP837" s="282">
        <v>0</v>
      </c>
      <c r="AQ837" s="282">
        <v>0</v>
      </c>
      <c r="AR837" s="282">
        <v>0</v>
      </c>
      <c r="AS837" s="282">
        <v>0</v>
      </c>
      <c r="AT837" s="282">
        <v>0</v>
      </c>
      <c r="AU837" s="282">
        <v>0</v>
      </c>
      <c r="AV837" s="282">
        <v>0</v>
      </c>
      <c r="AW837" s="282">
        <v>0</v>
      </c>
      <c r="AX837" s="282">
        <v>0</v>
      </c>
      <c r="AY837" s="282">
        <v>0</v>
      </c>
      <c r="AZ837" s="282">
        <v>0</v>
      </c>
      <c r="BA837" s="282">
        <v>0</v>
      </c>
      <c r="BB837" s="281">
        <v>0</v>
      </c>
      <c r="BC837" s="281">
        <v>0</v>
      </c>
      <c r="BD837" s="283"/>
      <c r="BE837" s="284">
        <v>0.02</v>
      </c>
      <c r="BF837" s="280">
        <v>0</v>
      </c>
      <c r="BG837" s="285"/>
      <c r="BH837" s="286"/>
      <c r="BI837" s="285"/>
      <c r="BJ837" s="280">
        <v>0</v>
      </c>
      <c r="BK837" s="280">
        <v>0</v>
      </c>
      <c r="BL837" s="283"/>
      <c r="BM837" s="287">
        <v>0</v>
      </c>
      <c r="BN837" s="280">
        <v>0</v>
      </c>
      <c r="BO837" s="280">
        <v>0</v>
      </c>
      <c r="BP837" s="280" t="e">
        <v>#REF!</v>
      </c>
      <c r="BQ837" s="288" t="e">
        <v>#REF!</v>
      </c>
      <c r="BR837" s="289"/>
      <c r="BS837" s="290" t="e">
        <v>#REF!</v>
      </c>
      <c r="BU837" s="291"/>
      <c r="BV837" s="291">
        <v>0</v>
      </c>
      <c r="BW837" s="292">
        <v>0</v>
      </c>
      <c r="BX837" s="238" t="s">
        <v>857</v>
      </c>
      <c r="BY837" s="435">
        <f t="shared" si="24"/>
        <v>1</v>
      </c>
      <c r="BZ837" s="435">
        <v>1</v>
      </c>
      <c r="CA837" s="436">
        <f t="shared" si="25"/>
        <v>0</v>
      </c>
    </row>
    <row r="838" spans="1:79" s="268" customFormat="1" ht="47.25">
      <c r="A838" s="269">
        <v>825</v>
      </c>
      <c r="B838" s="269" t="s">
        <v>862</v>
      </c>
      <c r="C838" s="269" t="s">
        <v>95</v>
      </c>
      <c r="D838" s="271" t="s">
        <v>863</v>
      </c>
      <c r="E838" s="272">
        <v>41058</v>
      </c>
      <c r="F838" s="238"/>
      <c r="G838" s="238"/>
      <c r="H838" s="272">
        <v>40909</v>
      </c>
      <c r="I838" s="272">
        <v>50405</v>
      </c>
      <c r="J838" s="269"/>
      <c r="K838" s="269" t="s">
        <v>2775</v>
      </c>
      <c r="L838" s="273"/>
      <c r="M838" s="238">
        <v>1.554</v>
      </c>
      <c r="N838" s="269" t="s">
        <v>2166</v>
      </c>
      <c r="O838" s="269" t="s">
        <v>82</v>
      </c>
      <c r="P838" s="269" t="s">
        <v>2167</v>
      </c>
      <c r="Q838" s="269"/>
      <c r="R838" s="294">
        <v>1010303340</v>
      </c>
      <c r="S838" s="238">
        <v>871</v>
      </c>
      <c r="T838" s="269" t="s">
        <v>266</v>
      </c>
      <c r="U838" s="269">
        <v>300</v>
      </c>
      <c r="V838" s="275">
        <v>300</v>
      </c>
      <c r="W838" s="269">
        <v>0</v>
      </c>
      <c r="X838" s="276">
        <v>22463</v>
      </c>
      <c r="Y838" s="293"/>
      <c r="Z838" s="277">
        <v>665216.36</v>
      </c>
      <c r="AA838" s="277"/>
      <c r="AB838" s="278">
        <v>665216.36</v>
      </c>
      <c r="AC838" s="278">
        <v>665216.36</v>
      </c>
      <c r="AD838" s="278">
        <v>0</v>
      </c>
      <c r="AE838" s="278">
        <v>0</v>
      </c>
      <c r="AF838" s="278">
        <v>2217.3878666666665</v>
      </c>
      <c r="AG838" s="278">
        <v>2217.3878666666665</v>
      </c>
      <c r="AH838" s="278">
        <v>0</v>
      </c>
      <c r="AI838" s="279">
        <v>2217.3878666666665</v>
      </c>
      <c r="AJ838" s="277"/>
      <c r="AK838" s="280" t="e">
        <v>#REF!</v>
      </c>
      <c r="AL838" s="280" t="e">
        <v>#REF!</v>
      </c>
      <c r="AM838" s="281">
        <v>0</v>
      </c>
      <c r="AN838" s="281">
        <v>0</v>
      </c>
      <c r="AO838" s="281">
        <v>0</v>
      </c>
      <c r="AP838" s="282">
        <v>0</v>
      </c>
      <c r="AQ838" s="282">
        <v>0</v>
      </c>
      <c r="AR838" s="282">
        <v>0</v>
      </c>
      <c r="AS838" s="282">
        <v>0</v>
      </c>
      <c r="AT838" s="282">
        <v>0</v>
      </c>
      <c r="AU838" s="282">
        <v>0</v>
      </c>
      <c r="AV838" s="282">
        <v>0</v>
      </c>
      <c r="AW838" s="282">
        <v>0</v>
      </c>
      <c r="AX838" s="282">
        <v>0</v>
      </c>
      <c r="AY838" s="282">
        <v>0</v>
      </c>
      <c r="AZ838" s="282">
        <v>0</v>
      </c>
      <c r="BA838" s="282">
        <v>0</v>
      </c>
      <c r="BB838" s="281">
        <v>0</v>
      </c>
      <c r="BC838" s="281">
        <v>0</v>
      </c>
      <c r="BD838" s="283"/>
      <c r="BE838" s="284">
        <v>0.02</v>
      </c>
      <c r="BF838" s="280">
        <v>0</v>
      </c>
      <c r="BG838" s="285"/>
      <c r="BH838" s="286"/>
      <c r="BI838" s="285"/>
      <c r="BJ838" s="280">
        <v>0</v>
      </c>
      <c r="BK838" s="280">
        <v>0</v>
      </c>
      <c r="BL838" s="283"/>
      <c r="BM838" s="287">
        <v>0</v>
      </c>
      <c r="BN838" s="280">
        <v>0</v>
      </c>
      <c r="BO838" s="280">
        <v>0</v>
      </c>
      <c r="BP838" s="280" t="e">
        <v>#REF!</v>
      </c>
      <c r="BQ838" s="288" t="e">
        <v>#REF!</v>
      </c>
      <c r="BR838" s="289"/>
      <c r="BS838" s="290" t="e">
        <v>#REF!</v>
      </c>
      <c r="BU838" s="291"/>
      <c r="BV838" s="291">
        <v>0</v>
      </c>
      <c r="BW838" s="292">
        <v>0</v>
      </c>
      <c r="BX838" s="238" t="s">
        <v>857</v>
      </c>
      <c r="BY838" s="435">
        <f t="shared" si="24"/>
        <v>1</v>
      </c>
      <c r="BZ838" s="435">
        <v>1</v>
      </c>
      <c r="CA838" s="436">
        <f t="shared" si="25"/>
        <v>0</v>
      </c>
    </row>
    <row r="839" spans="1:79" s="268" customFormat="1" ht="47.25">
      <c r="A839" s="269">
        <v>826</v>
      </c>
      <c r="B839" s="269" t="s">
        <v>862</v>
      </c>
      <c r="C839" s="269" t="s">
        <v>95</v>
      </c>
      <c r="D839" s="271" t="s">
        <v>863</v>
      </c>
      <c r="E839" s="272">
        <v>41058</v>
      </c>
      <c r="F839" s="238"/>
      <c r="G839" s="238"/>
      <c r="H839" s="272">
        <v>40909</v>
      </c>
      <c r="I839" s="272">
        <v>50405</v>
      </c>
      <c r="J839" s="269"/>
      <c r="K839" s="269" t="s">
        <v>2776</v>
      </c>
      <c r="L839" s="273"/>
      <c r="M839" s="238">
        <v>0.94950000000000001</v>
      </c>
      <c r="N839" s="269" t="s">
        <v>2777</v>
      </c>
      <c r="O839" s="269" t="s">
        <v>82</v>
      </c>
      <c r="P839" s="269" t="s">
        <v>2170</v>
      </c>
      <c r="Q839" s="269"/>
      <c r="R839" s="294">
        <v>1010303341</v>
      </c>
      <c r="S839" s="238">
        <v>872</v>
      </c>
      <c r="T839" s="269" t="s">
        <v>266</v>
      </c>
      <c r="U839" s="269">
        <v>300</v>
      </c>
      <c r="V839" s="275">
        <v>300</v>
      </c>
      <c r="W839" s="269">
        <v>0</v>
      </c>
      <c r="X839" s="276">
        <v>23743</v>
      </c>
      <c r="Y839" s="293"/>
      <c r="Z839" s="277">
        <v>605250.81999999995</v>
      </c>
      <c r="AA839" s="277"/>
      <c r="AB839" s="278">
        <v>605250.81999999995</v>
      </c>
      <c r="AC839" s="278">
        <v>605250.81999999995</v>
      </c>
      <c r="AD839" s="278">
        <v>0</v>
      </c>
      <c r="AE839" s="278">
        <v>0</v>
      </c>
      <c r="AF839" s="278">
        <v>2017.5027333333333</v>
      </c>
      <c r="AG839" s="278">
        <v>2017.5027333333333</v>
      </c>
      <c r="AH839" s="278">
        <v>0</v>
      </c>
      <c r="AI839" s="279">
        <v>2017.5027333333333</v>
      </c>
      <c r="AJ839" s="277"/>
      <c r="AK839" s="280" t="e">
        <v>#REF!</v>
      </c>
      <c r="AL839" s="280" t="e">
        <v>#REF!</v>
      </c>
      <c r="AM839" s="281">
        <v>0</v>
      </c>
      <c r="AN839" s="281">
        <v>0</v>
      </c>
      <c r="AO839" s="281">
        <v>0</v>
      </c>
      <c r="AP839" s="282">
        <v>0</v>
      </c>
      <c r="AQ839" s="282">
        <v>0</v>
      </c>
      <c r="AR839" s="282">
        <v>0</v>
      </c>
      <c r="AS839" s="282">
        <v>0</v>
      </c>
      <c r="AT839" s="282">
        <v>0</v>
      </c>
      <c r="AU839" s="282">
        <v>0</v>
      </c>
      <c r="AV839" s="282">
        <v>0</v>
      </c>
      <c r="AW839" s="282">
        <v>0</v>
      </c>
      <c r="AX839" s="282">
        <v>0</v>
      </c>
      <c r="AY839" s="282">
        <v>0</v>
      </c>
      <c r="AZ839" s="282">
        <v>0</v>
      </c>
      <c r="BA839" s="282">
        <v>0</v>
      </c>
      <c r="BB839" s="281">
        <v>0</v>
      </c>
      <c r="BC839" s="281">
        <v>0</v>
      </c>
      <c r="BD839" s="283"/>
      <c r="BE839" s="284">
        <v>0.02</v>
      </c>
      <c r="BF839" s="280">
        <v>0</v>
      </c>
      <c r="BG839" s="285"/>
      <c r="BH839" s="286"/>
      <c r="BI839" s="285"/>
      <c r="BJ839" s="280">
        <v>0</v>
      </c>
      <c r="BK839" s="280">
        <v>0</v>
      </c>
      <c r="BL839" s="283"/>
      <c r="BM839" s="287">
        <v>0</v>
      </c>
      <c r="BN839" s="280">
        <v>0</v>
      </c>
      <c r="BO839" s="280">
        <v>0</v>
      </c>
      <c r="BP839" s="280" t="e">
        <v>#REF!</v>
      </c>
      <c r="BQ839" s="288" t="e">
        <v>#REF!</v>
      </c>
      <c r="BR839" s="289"/>
      <c r="BS839" s="290" t="e">
        <v>#REF!</v>
      </c>
      <c r="BU839" s="291"/>
      <c r="BV839" s="291">
        <v>0</v>
      </c>
      <c r="BW839" s="292">
        <v>0</v>
      </c>
      <c r="BX839" s="238" t="s">
        <v>857</v>
      </c>
      <c r="BY839" s="435">
        <f t="shared" si="24"/>
        <v>1</v>
      </c>
      <c r="BZ839" s="435">
        <v>1</v>
      </c>
      <c r="CA839" s="436">
        <f t="shared" si="25"/>
        <v>0</v>
      </c>
    </row>
    <row r="840" spans="1:79" s="268" customFormat="1" ht="47.25">
      <c r="A840" s="269">
        <v>827</v>
      </c>
      <c r="B840" s="269" t="s">
        <v>862</v>
      </c>
      <c r="C840" s="269" t="s">
        <v>95</v>
      </c>
      <c r="D840" s="271" t="s">
        <v>863</v>
      </c>
      <c r="E840" s="272">
        <v>41058</v>
      </c>
      <c r="F840" s="238"/>
      <c r="G840" s="238"/>
      <c r="H840" s="272">
        <v>40909</v>
      </c>
      <c r="I840" s="272">
        <v>50405</v>
      </c>
      <c r="J840" s="269"/>
      <c r="K840" s="269" t="s">
        <v>2778</v>
      </c>
      <c r="L840" s="273"/>
      <c r="M840" s="238">
        <v>1.548</v>
      </c>
      <c r="N840" s="269" t="s">
        <v>2779</v>
      </c>
      <c r="O840" s="269" t="s">
        <v>82</v>
      </c>
      <c r="P840" s="269" t="s">
        <v>2173</v>
      </c>
      <c r="Q840" s="269"/>
      <c r="R840" s="294">
        <v>1010303342</v>
      </c>
      <c r="S840" s="238">
        <v>873</v>
      </c>
      <c r="T840" s="269" t="s">
        <v>266</v>
      </c>
      <c r="U840" s="269">
        <v>300</v>
      </c>
      <c r="V840" s="275">
        <v>300</v>
      </c>
      <c r="W840" s="269">
        <v>0</v>
      </c>
      <c r="X840" s="276">
        <v>23012</v>
      </c>
      <c r="Y840" s="293"/>
      <c r="Z840" s="277">
        <v>675943.88</v>
      </c>
      <c r="AA840" s="277"/>
      <c r="AB840" s="278">
        <v>675943.88</v>
      </c>
      <c r="AC840" s="278">
        <v>675943.88</v>
      </c>
      <c r="AD840" s="278">
        <v>0</v>
      </c>
      <c r="AE840" s="278">
        <v>0</v>
      </c>
      <c r="AF840" s="278">
        <v>2253.1462666666666</v>
      </c>
      <c r="AG840" s="278">
        <v>2253.1462666666666</v>
      </c>
      <c r="AH840" s="278">
        <v>0</v>
      </c>
      <c r="AI840" s="279">
        <v>2253.1462666666666</v>
      </c>
      <c r="AJ840" s="277"/>
      <c r="AK840" s="280" t="e">
        <v>#REF!</v>
      </c>
      <c r="AL840" s="280" t="e">
        <v>#REF!</v>
      </c>
      <c r="AM840" s="281">
        <v>0</v>
      </c>
      <c r="AN840" s="281">
        <v>0</v>
      </c>
      <c r="AO840" s="281">
        <v>0</v>
      </c>
      <c r="AP840" s="282">
        <v>0</v>
      </c>
      <c r="AQ840" s="282">
        <v>0</v>
      </c>
      <c r="AR840" s="282">
        <v>0</v>
      </c>
      <c r="AS840" s="282">
        <v>0</v>
      </c>
      <c r="AT840" s="282">
        <v>0</v>
      </c>
      <c r="AU840" s="282">
        <v>0</v>
      </c>
      <c r="AV840" s="282">
        <v>0</v>
      </c>
      <c r="AW840" s="282">
        <v>0</v>
      </c>
      <c r="AX840" s="282">
        <v>0</v>
      </c>
      <c r="AY840" s="282">
        <v>0</v>
      </c>
      <c r="AZ840" s="282">
        <v>0</v>
      </c>
      <c r="BA840" s="282">
        <v>0</v>
      </c>
      <c r="BB840" s="281">
        <v>0</v>
      </c>
      <c r="BC840" s="281">
        <v>0</v>
      </c>
      <c r="BD840" s="283"/>
      <c r="BE840" s="284">
        <v>0.02</v>
      </c>
      <c r="BF840" s="280">
        <v>0</v>
      </c>
      <c r="BG840" s="285"/>
      <c r="BH840" s="286"/>
      <c r="BI840" s="285"/>
      <c r="BJ840" s="280">
        <v>0</v>
      </c>
      <c r="BK840" s="280">
        <v>0</v>
      </c>
      <c r="BL840" s="283"/>
      <c r="BM840" s="287">
        <v>0</v>
      </c>
      <c r="BN840" s="280">
        <v>0</v>
      </c>
      <c r="BO840" s="280">
        <v>0</v>
      </c>
      <c r="BP840" s="280" t="e">
        <v>#REF!</v>
      </c>
      <c r="BQ840" s="288" t="e">
        <v>#REF!</v>
      </c>
      <c r="BR840" s="289"/>
      <c r="BS840" s="290" t="e">
        <v>#REF!</v>
      </c>
      <c r="BU840" s="291"/>
      <c r="BV840" s="291">
        <v>0</v>
      </c>
      <c r="BW840" s="292">
        <v>0</v>
      </c>
      <c r="BX840" s="238" t="s">
        <v>857</v>
      </c>
      <c r="BY840" s="435">
        <f t="shared" si="24"/>
        <v>1</v>
      </c>
      <c r="BZ840" s="435">
        <v>1</v>
      </c>
      <c r="CA840" s="436">
        <f t="shared" si="25"/>
        <v>0</v>
      </c>
    </row>
    <row r="841" spans="1:79" s="268" customFormat="1" ht="47.25">
      <c r="A841" s="269">
        <v>828</v>
      </c>
      <c r="B841" s="269" t="s">
        <v>862</v>
      </c>
      <c r="C841" s="269" t="s">
        <v>95</v>
      </c>
      <c r="D841" s="271" t="s">
        <v>863</v>
      </c>
      <c r="E841" s="272">
        <v>41058</v>
      </c>
      <c r="F841" s="238"/>
      <c r="G841" s="238"/>
      <c r="H841" s="272">
        <v>40909</v>
      </c>
      <c r="I841" s="272">
        <v>50405</v>
      </c>
      <c r="J841" s="269"/>
      <c r="K841" s="269" t="s">
        <v>2780</v>
      </c>
      <c r="L841" s="273"/>
      <c r="M841" s="238">
        <v>1.681</v>
      </c>
      <c r="N841" s="269" t="s">
        <v>2781</v>
      </c>
      <c r="O841" s="269" t="s">
        <v>82</v>
      </c>
      <c r="P841" s="269" t="s">
        <v>2161</v>
      </c>
      <c r="Q841" s="269"/>
      <c r="R841" s="294">
        <v>1010303343</v>
      </c>
      <c r="S841" s="238">
        <v>874</v>
      </c>
      <c r="T841" s="269" t="s">
        <v>266</v>
      </c>
      <c r="U841" s="269">
        <v>300</v>
      </c>
      <c r="V841" s="275">
        <v>300</v>
      </c>
      <c r="W841" s="269">
        <v>0</v>
      </c>
      <c r="X841" s="276">
        <v>23012</v>
      </c>
      <c r="Y841" s="293"/>
      <c r="Z841" s="277">
        <v>759464.94</v>
      </c>
      <c r="AA841" s="277"/>
      <c r="AB841" s="278">
        <v>759464.94</v>
      </c>
      <c r="AC841" s="278">
        <v>759464.94</v>
      </c>
      <c r="AD841" s="278">
        <v>0</v>
      </c>
      <c r="AE841" s="278">
        <v>0</v>
      </c>
      <c r="AF841" s="278">
        <v>2531.5497999999998</v>
      </c>
      <c r="AG841" s="278">
        <v>2531.5497999999998</v>
      </c>
      <c r="AH841" s="278">
        <v>0</v>
      </c>
      <c r="AI841" s="279">
        <v>2531.5497999999998</v>
      </c>
      <c r="AJ841" s="277"/>
      <c r="AK841" s="280" t="e">
        <v>#REF!</v>
      </c>
      <c r="AL841" s="280" t="e">
        <v>#REF!</v>
      </c>
      <c r="AM841" s="281">
        <v>0</v>
      </c>
      <c r="AN841" s="281">
        <v>0</v>
      </c>
      <c r="AO841" s="281">
        <v>0</v>
      </c>
      <c r="AP841" s="282">
        <v>0</v>
      </c>
      <c r="AQ841" s="282">
        <v>0</v>
      </c>
      <c r="AR841" s="282">
        <v>0</v>
      </c>
      <c r="AS841" s="282">
        <v>0</v>
      </c>
      <c r="AT841" s="282">
        <v>0</v>
      </c>
      <c r="AU841" s="282">
        <v>0</v>
      </c>
      <c r="AV841" s="282">
        <v>0</v>
      </c>
      <c r="AW841" s="282">
        <v>0</v>
      </c>
      <c r="AX841" s="282">
        <v>0</v>
      </c>
      <c r="AY841" s="282">
        <v>0</v>
      </c>
      <c r="AZ841" s="282">
        <v>0</v>
      </c>
      <c r="BA841" s="282">
        <v>0</v>
      </c>
      <c r="BB841" s="281">
        <v>0</v>
      </c>
      <c r="BC841" s="281">
        <v>0</v>
      </c>
      <c r="BD841" s="283"/>
      <c r="BE841" s="284">
        <v>0.02</v>
      </c>
      <c r="BF841" s="280">
        <v>0</v>
      </c>
      <c r="BG841" s="285"/>
      <c r="BH841" s="286"/>
      <c r="BI841" s="285"/>
      <c r="BJ841" s="280">
        <v>0</v>
      </c>
      <c r="BK841" s="280">
        <v>0</v>
      </c>
      <c r="BL841" s="283"/>
      <c r="BM841" s="287">
        <v>0</v>
      </c>
      <c r="BN841" s="280">
        <v>0</v>
      </c>
      <c r="BO841" s="280">
        <v>0</v>
      </c>
      <c r="BP841" s="280" t="e">
        <v>#REF!</v>
      </c>
      <c r="BQ841" s="288" t="e">
        <v>#REF!</v>
      </c>
      <c r="BR841" s="289"/>
      <c r="BS841" s="290" t="e">
        <v>#REF!</v>
      </c>
      <c r="BU841" s="291"/>
      <c r="BV841" s="291">
        <v>0</v>
      </c>
      <c r="BW841" s="292">
        <v>0</v>
      </c>
      <c r="BX841" s="238" t="s">
        <v>857</v>
      </c>
      <c r="BY841" s="435">
        <f t="shared" si="24"/>
        <v>1</v>
      </c>
      <c r="BZ841" s="435">
        <v>1</v>
      </c>
      <c r="CA841" s="436">
        <f t="shared" si="25"/>
        <v>0</v>
      </c>
    </row>
    <row r="842" spans="1:79" s="268" customFormat="1" ht="47.25">
      <c r="A842" s="269">
        <v>829</v>
      </c>
      <c r="B842" s="269" t="s">
        <v>862</v>
      </c>
      <c r="C842" s="269" t="s">
        <v>95</v>
      </c>
      <c r="D842" s="271" t="s">
        <v>863</v>
      </c>
      <c r="E842" s="272">
        <v>41058</v>
      </c>
      <c r="F842" s="238"/>
      <c r="G842" s="238"/>
      <c r="H842" s="272">
        <v>40909</v>
      </c>
      <c r="I842" s="272">
        <v>50405</v>
      </c>
      <c r="J842" s="269"/>
      <c r="K842" s="269" t="s">
        <v>2782</v>
      </c>
      <c r="L842" s="273"/>
      <c r="M842" s="238">
        <v>1.4490000000000001</v>
      </c>
      <c r="N842" s="269" t="s">
        <v>2436</v>
      </c>
      <c r="O842" s="269" t="s">
        <v>82</v>
      </c>
      <c r="P842" s="269" t="s">
        <v>2153</v>
      </c>
      <c r="Q842" s="269"/>
      <c r="R842" s="294">
        <v>1010303344</v>
      </c>
      <c r="S842" s="238">
        <v>875</v>
      </c>
      <c r="T842" s="269" t="s">
        <v>266</v>
      </c>
      <c r="U842" s="269">
        <v>300</v>
      </c>
      <c r="V842" s="275">
        <v>300</v>
      </c>
      <c r="W842" s="269">
        <v>0</v>
      </c>
      <c r="X842" s="276">
        <v>23012</v>
      </c>
      <c r="Y842" s="293"/>
      <c r="Z842" s="277">
        <v>423421.4</v>
      </c>
      <c r="AA842" s="277"/>
      <c r="AB842" s="278">
        <v>423421.4</v>
      </c>
      <c r="AC842" s="278">
        <v>423421.4</v>
      </c>
      <c r="AD842" s="278">
        <v>0</v>
      </c>
      <c r="AE842" s="278">
        <v>0</v>
      </c>
      <c r="AF842" s="278">
        <v>1411.4046666666668</v>
      </c>
      <c r="AG842" s="278">
        <v>1411.4046666666668</v>
      </c>
      <c r="AH842" s="278">
        <v>0</v>
      </c>
      <c r="AI842" s="279">
        <v>1411.4046666666668</v>
      </c>
      <c r="AJ842" s="277"/>
      <c r="AK842" s="280" t="e">
        <v>#REF!</v>
      </c>
      <c r="AL842" s="280" t="e">
        <v>#REF!</v>
      </c>
      <c r="AM842" s="281">
        <v>0</v>
      </c>
      <c r="AN842" s="281">
        <v>0</v>
      </c>
      <c r="AO842" s="281">
        <v>0</v>
      </c>
      <c r="AP842" s="282">
        <v>0</v>
      </c>
      <c r="AQ842" s="282">
        <v>0</v>
      </c>
      <c r="AR842" s="282">
        <v>0</v>
      </c>
      <c r="AS842" s="282">
        <v>0</v>
      </c>
      <c r="AT842" s="282">
        <v>0</v>
      </c>
      <c r="AU842" s="282">
        <v>0</v>
      </c>
      <c r="AV842" s="282">
        <v>0</v>
      </c>
      <c r="AW842" s="282">
        <v>0</v>
      </c>
      <c r="AX842" s="282">
        <v>0</v>
      </c>
      <c r="AY842" s="282">
        <v>0</v>
      </c>
      <c r="AZ842" s="282">
        <v>0</v>
      </c>
      <c r="BA842" s="282">
        <v>0</v>
      </c>
      <c r="BB842" s="281">
        <v>0</v>
      </c>
      <c r="BC842" s="281">
        <v>0</v>
      </c>
      <c r="BD842" s="283"/>
      <c r="BE842" s="284">
        <v>0.02</v>
      </c>
      <c r="BF842" s="280">
        <v>0</v>
      </c>
      <c r="BG842" s="285"/>
      <c r="BH842" s="286"/>
      <c r="BI842" s="285"/>
      <c r="BJ842" s="280">
        <v>0</v>
      </c>
      <c r="BK842" s="280">
        <v>0</v>
      </c>
      <c r="BL842" s="283"/>
      <c r="BM842" s="287">
        <v>0</v>
      </c>
      <c r="BN842" s="280">
        <v>0</v>
      </c>
      <c r="BO842" s="280">
        <v>0</v>
      </c>
      <c r="BP842" s="280" t="e">
        <v>#REF!</v>
      </c>
      <c r="BQ842" s="288" t="e">
        <v>#REF!</v>
      </c>
      <c r="BR842" s="289"/>
      <c r="BS842" s="290" t="e">
        <v>#REF!</v>
      </c>
      <c r="BU842" s="291"/>
      <c r="BV842" s="291">
        <v>0</v>
      </c>
      <c r="BW842" s="292">
        <v>0</v>
      </c>
      <c r="BX842" s="238" t="s">
        <v>857</v>
      </c>
      <c r="BY842" s="435">
        <f t="shared" si="24"/>
        <v>1</v>
      </c>
      <c r="BZ842" s="435">
        <v>1</v>
      </c>
      <c r="CA842" s="436">
        <f t="shared" si="25"/>
        <v>0</v>
      </c>
    </row>
    <row r="843" spans="1:79" s="268" customFormat="1" ht="31.5">
      <c r="A843" s="269">
        <v>830</v>
      </c>
      <c r="B843" s="269" t="s">
        <v>862</v>
      </c>
      <c r="C843" s="269" t="s">
        <v>95</v>
      </c>
      <c r="D843" s="271" t="s">
        <v>863</v>
      </c>
      <c r="E843" s="272">
        <v>41058</v>
      </c>
      <c r="F843" s="238"/>
      <c r="G843" s="238"/>
      <c r="H843" s="272">
        <v>40909</v>
      </c>
      <c r="I843" s="272">
        <v>50405</v>
      </c>
      <c r="J843" s="269"/>
      <c r="K843" s="269" t="s">
        <v>2783</v>
      </c>
      <c r="L843" s="273"/>
      <c r="M843" s="238">
        <v>1</v>
      </c>
      <c r="N843" s="269" t="s">
        <v>2163</v>
      </c>
      <c r="O843" s="269" t="s">
        <v>82</v>
      </c>
      <c r="P843" s="269" t="s">
        <v>2164</v>
      </c>
      <c r="Q843" s="269"/>
      <c r="R843" s="294">
        <v>1010303345</v>
      </c>
      <c r="S843" s="238">
        <v>876</v>
      </c>
      <c r="T843" s="269" t="s">
        <v>131</v>
      </c>
      <c r="U843" s="269">
        <v>361</v>
      </c>
      <c r="V843" s="275">
        <v>361</v>
      </c>
      <c r="W843" s="269">
        <v>0</v>
      </c>
      <c r="X843" s="276">
        <v>23012</v>
      </c>
      <c r="Y843" s="293"/>
      <c r="Z843" s="277">
        <v>329296.37</v>
      </c>
      <c r="AA843" s="277"/>
      <c r="AB843" s="278">
        <v>329296.37</v>
      </c>
      <c r="AC843" s="278">
        <v>329296.37</v>
      </c>
      <c r="AD843" s="278">
        <v>0</v>
      </c>
      <c r="AE843" s="278">
        <v>0</v>
      </c>
      <c r="AF843" s="278">
        <v>912.17831024930751</v>
      </c>
      <c r="AG843" s="278">
        <v>912.17831024930751</v>
      </c>
      <c r="AH843" s="278">
        <v>0</v>
      </c>
      <c r="AI843" s="279">
        <v>912.17831024930751</v>
      </c>
      <c r="AJ843" s="277"/>
      <c r="AK843" s="280" t="e">
        <v>#REF!</v>
      </c>
      <c r="AL843" s="280" t="e">
        <v>#REF!</v>
      </c>
      <c r="AM843" s="281">
        <v>0</v>
      </c>
      <c r="AN843" s="281">
        <v>0</v>
      </c>
      <c r="AO843" s="281">
        <v>0</v>
      </c>
      <c r="AP843" s="282">
        <v>0</v>
      </c>
      <c r="AQ843" s="282">
        <v>0</v>
      </c>
      <c r="AR843" s="282">
        <v>0</v>
      </c>
      <c r="AS843" s="282">
        <v>0</v>
      </c>
      <c r="AT843" s="282">
        <v>0</v>
      </c>
      <c r="AU843" s="282">
        <v>0</v>
      </c>
      <c r="AV843" s="282">
        <v>0</v>
      </c>
      <c r="AW843" s="282">
        <v>0</v>
      </c>
      <c r="AX843" s="282">
        <v>0</v>
      </c>
      <c r="AY843" s="282">
        <v>0</v>
      </c>
      <c r="AZ843" s="282">
        <v>0</v>
      </c>
      <c r="BA843" s="282">
        <v>0</v>
      </c>
      <c r="BB843" s="281">
        <v>0</v>
      </c>
      <c r="BC843" s="281">
        <v>0</v>
      </c>
      <c r="BD843" s="283"/>
      <c r="BE843" s="284">
        <v>0.02</v>
      </c>
      <c r="BF843" s="280">
        <v>0</v>
      </c>
      <c r="BG843" s="285"/>
      <c r="BH843" s="286"/>
      <c r="BI843" s="285"/>
      <c r="BJ843" s="280">
        <v>0</v>
      </c>
      <c r="BK843" s="280">
        <v>0</v>
      </c>
      <c r="BL843" s="283"/>
      <c r="BM843" s="287">
        <v>0</v>
      </c>
      <c r="BN843" s="280">
        <v>0</v>
      </c>
      <c r="BO843" s="280">
        <v>0</v>
      </c>
      <c r="BP843" s="280" t="e">
        <v>#REF!</v>
      </c>
      <c r="BQ843" s="288" t="e">
        <v>#REF!</v>
      </c>
      <c r="BR843" s="289"/>
      <c r="BS843" s="290" t="e">
        <v>#REF!</v>
      </c>
      <c r="BU843" s="291"/>
      <c r="BV843" s="291">
        <v>0</v>
      </c>
      <c r="BW843" s="292">
        <v>0</v>
      </c>
      <c r="BX843" s="238" t="s">
        <v>857</v>
      </c>
      <c r="BY843" s="435">
        <f t="shared" si="24"/>
        <v>1</v>
      </c>
      <c r="BZ843" s="435">
        <v>1</v>
      </c>
      <c r="CA843" s="436">
        <f t="shared" si="25"/>
        <v>0</v>
      </c>
    </row>
    <row r="844" spans="1:79" s="268" customFormat="1" ht="47.25">
      <c r="A844" s="269">
        <v>831</v>
      </c>
      <c r="B844" s="269" t="s">
        <v>862</v>
      </c>
      <c r="C844" s="269" t="s">
        <v>95</v>
      </c>
      <c r="D844" s="271" t="s">
        <v>863</v>
      </c>
      <c r="E844" s="272">
        <v>41058</v>
      </c>
      <c r="F844" s="238"/>
      <c r="G844" s="238"/>
      <c r="H844" s="272">
        <v>40909</v>
      </c>
      <c r="I844" s="272">
        <v>50405</v>
      </c>
      <c r="J844" s="269"/>
      <c r="K844" s="269" t="s">
        <v>2784</v>
      </c>
      <c r="L844" s="273"/>
      <c r="M844" s="238">
        <v>1.2430000000000001</v>
      </c>
      <c r="N844" s="269" t="s">
        <v>2157</v>
      </c>
      <c r="O844" s="269" t="s">
        <v>82</v>
      </c>
      <c r="P844" s="269" t="s">
        <v>2158</v>
      </c>
      <c r="Q844" s="269"/>
      <c r="R844" s="294">
        <v>1010303346</v>
      </c>
      <c r="S844" s="238">
        <v>877</v>
      </c>
      <c r="T844" s="269" t="s">
        <v>266</v>
      </c>
      <c r="U844" s="269">
        <v>300</v>
      </c>
      <c r="V844" s="275">
        <v>300</v>
      </c>
      <c r="W844" s="269">
        <v>0</v>
      </c>
      <c r="X844" s="276">
        <v>23012</v>
      </c>
      <c r="Y844" s="293"/>
      <c r="Z844" s="277">
        <v>381543.93</v>
      </c>
      <c r="AA844" s="277"/>
      <c r="AB844" s="278">
        <v>381543.93</v>
      </c>
      <c r="AC844" s="278">
        <v>381543.93</v>
      </c>
      <c r="AD844" s="278">
        <v>0</v>
      </c>
      <c r="AE844" s="278">
        <v>0</v>
      </c>
      <c r="AF844" s="278">
        <v>1271.8131000000001</v>
      </c>
      <c r="AG844" s="278">
        <v>1271.8131000000001</v>
      </c>
      <c r="AH844" s="278">
        <v>0</v>
      </c>
      <c r="AI844" s="279">
        <v>1271.8131000000001</v>
      </c>
      <c r="AJ844" s="277"/>
      <c r="AK844" s="280" t="e">
        <v>#REF!</v>
      </c>
      <c r="AL844" s="280" t="e">
        <v>#REF!</v>
      </c>
      <c r="AM844" s="281">
        <v>0</v>
      </c>
      <c r="AN844" s="281">
        <v>0</v>
      </c>
      <c r="AO844" s="281">
        <v>0</v>
      </c>
      <c r="AP844" s="282">
        <v>0</v>
      </c>
      <c r="AQ844" s="282">
        <v>0</v>
      </c>
      <c r="AR844" s="282">
        <v>0</v>
      </c>
      <c r="AS844" s="282">
        <v>0</v>
      </c>
      <c r="AT844" s="282">
        <v>0</v>
      </c>
      <c r="AU844" s="282">
        <v>0</v>
      </c>
      <c r="AV844" s="282">
        <v>0</v>
      </c>
      <c r="AW844" s="282">
        <v>0</v>
      </c>
      <c r="AX844" s="282">
        <v>0</v>
      </c>
      <c r="AY844" s="282">
        <v>0</v>
      </c>
      <c r="AZ844" s="282">
        <v>0</v>
      </c>
      <c r="BA844" s="282">
        <v>0</v>
      </c>
      <c r="BB844" s="281">
        <v>0</v>
      </c>
      <c r="BC844" s="281">
        <v>0</v>
      </c>
      <c r="BD844" s="283"/>
      <c r="BE844" s="284">
        <v>0.02</v>
      </c>
      <c r="BF844" s="280">
        <v>0</v>
      </c>
      <c r="BG844" s="285"/>
      <c r="BH844" s="286"/>
      <c r="BI844" s="285"/>
      <c r="BJ844" s="280">
        <v>0</v>
      </c>
      <c r="BK844" s="280">
        <v>0</v>
      </c>
      <c r="BL844" s="283"/>
      <c r="BM844" s="287">
        <v>0</v>
      </c>
      <c r="BN844" s="280">
        <v>0</v>
      </c>
      <c r="BO844" s="280">
        <v>0</v>
      </c>
      <c r="BP844" s="280" t="e">
        <v>#REF!</v>
      </c>
      <c r="BQ844" s="288" t="e">
        <v>#REF!</v>
      </c>
      <c r="BR844" s="289"/>
      <c r="BS844" s="290" t="e">
        <v>#REF!</v>
      </c>
      <c r="BU844" s="291"/>
      <c r="BV844" s="291">
        <v>0</v>
      </c>
      <c r="BW844" s="292">
        <v>0</v>
      </c>
      <c r="BX844" s="238" t="s">
        <v>857</v>
      </c>
      <c r="BY844" s="435">
        <f t="shared" si="24"/>
        <v>1</v>
      </c>
      <c r="BZ844" s="435">
        <v>1</v>
      </c>
      <c r="CA844" s="436">
        <f t="shared" si="25"/>
        <v>0</v>
      </c>
    </row>
    <row r="845" spans="1:79" s="268" customFormat="1" ht="31.5">
      <c r="A845" s="269">
        <v>832</v>
      </c>
      <c r="B845" s="269" t="s">
        <v>862</v>
      </c>
      <c r="C845" s="269" t="s">
        <v>95</v>
      </c>
      <c r="D845" s="271" t="s">
        <v>863</v>
      </c>
      <c r="E845" s="272">
        <v>41058</v>
      </c>
      <c r="F845" s="238"/>
      <c r="G845" s="238"/>
      <c r="H845" s="272">
        <v>40909</v>
      </c>
      <c r="I845" s="272">
        <v>50405</v>
      </c>
      <c r="J845" s="269"/>
      <c r="K845" s="269" t="s">
        <v>2785</v>
      </c>
      <c r="L845" s="273"/>
      <c r="M845" s="238">
        <v>1.373</v>
      </c>
      <c r="N845" s="269" t="s">
        <v>2149</v>
      </c>
      <c r="O845" s="269" t="s">
        <v>82</v>
      </c>
      <c r="P845" s="269" t="s">
        <v>2150</v>
      </c>
      <c r="Q845" s="269"/>
      <c r="R845" s="294">
        <v>1010303347</v>
      </c>
      <c r="S845" s="238">
        <v>878</v>
      </c>
      <c r="T845" s="269" t="s">
        <v>131</v>
      </c>
      <c r="U845" s="269">
        <v>300</v>
      </c>
      <c r="V845" s="275">
        <v>300</v>
      </c>
      <c r="W845" s="269">
        <v>0</v>
      </c>
      <c r="X845" s="276">
        <v>23012</v>
      </c>
      <c r="Y845" s="293"/>
      <c r="Z845" s="277">
        <v>895339.47</v>
      </c>
      <c r="AA845" s="277"/>
      <c r="AB845" s="278">
        <v>895339.47</v>
      </c>
      <c r="AC845" s="278">
        <v>895339.47</v>
      </c>
      <c r="AD845" s="278">
        <v>0</v>
      </c>
      <c r="AE845" s="278">
        <v>0</v>
      </c>
      <c r="AF845" s="278">
        <v>2984.4648999999999</v>
      </c>
      <c r="AG845" s="278">
        <v>2984.4648999999999</v>
      </c>
      <c r="AH845" s="278">
        <v>0</v>
      </c>
      <c r="AI845" s="279">
        <v>2984.4648999999999</v>
      </c>
      <c r="AJ845" s="277"/>
      <c r="AK845" s="280" t="e">
        <v>#REF!</v>
      </c>
      <c r="AL845" s="280" t="e">
        <v>#REF!</v>
      </c>
      <c r="AM845" s="281">
        <v>0</v>
      </c>
      <c r="AN845" s="281">
        <v>0</v>
      </c>
      <c r="AO845" s="281">
        <v>0</v>
      </c>
      <c r="AP845" s="282">
        <v>0</v>
      </c>
      <c r="AQ845" s="282">
        <v>0</v>
      </c>
      <c r="AR845" s="282">
        <v>0</v>
      </c>
      <c r="AS845" s="282">
        <v>0</v>
      </c>
      <c r="AT845" s="282">
        <v>0</v>
      </c>
      <c r="AU845" s="282">
        <v>0</v>
      </c>
      <c r="AV845" s="282">
        <v>0</v>
      </c>
      <c r="AW845" s="282">
        <v>0</v>
      </c>
      <c r="AX845" s="282">
        <v>0</v>
      </c>
      <c r="AY845" s="282">
        <v>0</v>
      </c>
      <c r="AZ845" s="282">
        <v>0</v>
      </c>
      <c r="BA845" s="282">
        <v>0</v>
      </c>
      <c r="BB845" s="281">
        <v>0</v>
      </c>
      <c r="BC845" s="281">
        <v>0</v>
      </c>
      <c r="BD845" s="283"/>
      <c r="BE845" s="284">
        <v>0.02</v>
      </c>
      <c r="BF845" s="280">
        <v>0</v>
      </c>
      <c r="BG845" s="285"/>
      <c r="BH845" s="286"/>
      <c r="BI845" s="285"/>
      <c r="BJ845" s="280">
        <v>0</v>
      </c>
      <c r="BK845" s="280">
        <v>0</v>
      </c>
      <c r="BL845" s="283"/>
      <c r="BM845" s="287">
        <v>0</v>
      </c>
      <c r="BN845" s="280">
        <v>0</v>
      </c>
      <c r="BO845" s="280">
        <v>0</v>
      </c>
      <c r="BP845" s="280" t="e">
        <v>#REF!</v>
      </c>
      <c r="BQ845" s="288" t="e">
        <v>#REF!</v>
      </c>
      <c r="BR845" s="289"/>
      <c r="BS845" s="290" t="e">
        <v>#REF!</v>
      </c>
      <c r="BU845" s="291"/>
      <c r="BV845" s="291">
        <v>0</v>
      </c>
      <c r="BW845" s="292">
        <v>0</v>
      </c>
      <c r="BX845" s="238" t="s">
        <v>857</v>
      </c>
      <c r="BY845" s="435">
        <f t="shared" si="24"/>
        <v>1</v>
      </c>
      <c r="BZ845" s="435">
        <v>1</v>
      </c>
      <c r="CA845" s="436">
        <f t="shared" si="25"/>
        <v>0</v>
      </c>
    </row>
    <row r="846" spans="1:79" s="268" customFormat="1" ht="47.25">
      <c r="A846" s="269">
        <v>833</v>
      </c>
      <c r="B846" s="269" t="s">
        <v>862</v>
      </c>
      <c r="C846" s="269" t="s">
        <v>95</v>
      </c>
      <c r="D846" s="271" t="s">
        <v>863</v>
      </c>
      <c r="E846" s="272">
        <v>41058</v>
      </c>
      <c r="F846" s="238"/>
      <c r="G846" s="238"/>
      <c r="H846" s="272">
        <v>40909</v>
      </c>
      <c r="I846" s="272">
        <v>50405</v>
      </c>
      <c r="J846" s="269"/>
      <c r="K846" s="269" t="s">
        <v>2786</v>
      </c>
      <c r="L846" s="273"/>
      <c r="M846" s="238">
        <v>1</v>
      </c>
      <c r="N846" s="269" t="s">
        <v>1800</v>
      </c>
      <c r="O846" s="269" t="s">
        <v>82</v>
      </c>
      <c r="P846" s="269" t="s">
        <v>1801</v>
      </c>
      <c r="Q846" s="269"/>
      <c r="R846" s="294">
        <v>1010303348</v>
      </c>
      <c r="S846" s="238">
        <v>879</v>
      </c>
      <c r="T846" s="269" t="s">
        <v>266</v>
      </c>
      <c r="U846" s="269">
        <v>300</v>
      </c>
      <c r="V846" s="275">
        <v>300</v>
      </c>
      <c r="W846" s="269">
        <v>0</v>
      </c>
      <c r="X846" s="276">
        <v>23743</v>
      </c>
      <c r="Y846" s="293"/>
      <c r="Z846" s="277">
        <v>1643437.04</v>
      </c>
      <c r="AA846" s="277"/>
      <c r="AB846" s="278">
        <v>1643437.04</v>
      </c>
      <c r="AC846" s="278">
        <v>1643437.04</v>
      </c>
      <c r="AD846" s="278">
        <v>0</v>
      </c>
      <c r="AE846" s="278">
        <v>0</v>
      </c>
      <c r="AF846" s="278">
        <v>5478.1234666666669</v>
      </c>
      <c r="AG846" s="278">
        <v>5478.1234666666669</v>
      </c>
      <c r="AH846" s="278">
        <v>0</v>
      </c>
      <c r="AI846" s="279">
        <v>5478.1234666666669</v>
      </c>
      <c r="AJ846" s="277"/>
      <c r="AK846" s="280" t="e">
        <v>#REF!</v>
      </c>
      <c r="AL846" s="280" t="e">
        <v>#REF!</v>
      </c>
      <c r="AM846" s="281">
        <v>0</v>
      </c>
      <c r="AN846" s="281">
        <v>0</v>
      </c>
      <c r="AO846" s="281">
        <v>0</v>
      </c>
      <c r="AP846" s="282">
        <v>0</v>
      </c>
      <c r="AQ846" s="282">
        <v>0</v>
      </c>
      <c r="AR846" s="282">
        <v>0</v>
      </c>
      <c r="AS846" s="282">
        <v>0</v>
      </c>
      <c r="AT846" s="282">
        <v>0</v>
      </c>
      <c r="AU846" s="282">
        <v>0</v>
      </c>
      <c r="AV846" s="282">
        <v>0</v>
      </c>
      <c r="AW846" s="282">
        <v>0</v>
      </c>
      <c r="AX846" s="282">
        <v>0</v>
      </c>
      <c r="AY846" s="282">
        <v>0</v>
      </c>
      <c r="AZ846" s="282">
        <v>0</v>
      </c>
      <c r="BA846" s="282">
        <v>0</v>
      </c>
      <c r="BB846" s="281">
        <v>0</v>
      </c>
      <c r="BC846" s="281">
        <v>0</v>
      </c>
      <c r="BD846" s="283"/>
      <c r="BE846" s="284">
        <v>0.02</v>
      </c>
      <c r="BF846" s="280">
        <v>0</v>
      </c>
      <c r="BG846" s="285"/>
      <c r="BH846" s="286"/>
      <c r="BI846" s="285"/>
      <c r="BJ846" s="280">
        <v>0</v>
      </c>
      <c r="BK846" s="280">
        <v>0</v>
      </c>
      <c r="BL846" s="283"/>
      <c r="BM846" s="287">
        <v>0</v>
      </c>
      <c r="BN846" s="280">
        <v>0</v>
      </c>
      <c r="BO846" s="280">
        <v>0</v>
      </c>
      <c r="BP846" s="280" t="e">
        <v>#REF!</v>
      </c>
      <c r="BQ846" s="288" t="e">
        <v>#REF!</v>
      </c>
      <c r="BR846" s="289"/>
      <c r="BS846" s="290" t="e">
        <v>#REF!</v>
      </c>
      <c r="BU846" s="291"/>
      <c r="BV846" s="291">
        <v>0</v>
      </c>
      <c r="BW846" s="292">
        <v>0</v>
      </c>
      <c r="BX846" s="238" t="s">
        <v>857</v>
      </c>
      <c r="BY846" s="435">
        <f t="shared" si="24"/>
        <v>1</v>
      </c>
      <c r="BZ846" s="435">
        <v>1</v>
      </c>
      <c r="CA846" s="436">
        <f t="shared" si="25"/>
        <v>0</v>
      </c>
    </row>
    <row r="847" spans="1:79" s="268" customFormat="1" ht="47.25">
      <c r="A847" s="269">
        <v>834</v>
      </c>
      <c r="B847" s="269" t="s">
        <v>862</v>
      </c>
      <c r="C847" s="269" t="s">
        <v>95</v>
      </c>
      <c r="D847" s="271" t="s">
        <v>863</v>
      </c>
      <c r="E847" s="272">
        <v>41058</v>
      </c>
      <c r="F847" s="238"/>
      <c r="G847" s="238"/>
      <c r="H847" s="272">
        <v>40909</v>
      </c>
      <c r="I847" s="272">
        <v>50405</v>
      </c>
      <c r="J847" s="269"/>
      <c r="K847" s="269" t="s">
        <v>2787</v>
      </c>
      <c r="L847" s="273"/>
      <c r="M847" s="238">
        <v>2.4504999999999999</v>
      </c>
      <c r="N847" s="269" t="s">
        <v>2788</v>
      </c>
      <c r="O847" s="269" t="s">
        <v>82</v>
      </c>
      <c r="P847" s="269" t="s">
        <v>2201</v>
      </c>
      <c r="Q847" s="269"/>
      <c r="R847" s="294">
        <v>1010303349</v>
      </c>
      <c r="S847" s="238">
        <v>880</v>
      </c>
      <c r="T847" s="269" t="s">
        <v>266</v>
      </c>
      <c r="U847" s="269">
        <v>300</v>
      </c>
      <c r="V847" s="275">
        <v>300</v>
      </c>
      <c r="W847" s="269">
        <v>0</v>
      </c>
      <c r="X847" s="276">
        <v>21551</v>
      </c>
      <c r="Y847" s="293"/>
      <c r="Z847" s="277">
        <v>497997.72</v>
      </c>
      <c r="AA847" s="277"/>
      <c r="AB847" s="278">
        <v>497997.72</v>
      </c>
      <c r="AC847" s="278">
        <v>497997.72</v>
      </c>
      <c r="AD847" s="278">
        <v>0</v>
      </c>
      <c r="AE847" s="278">
        <v>0</v>
      </c>
      <c r="AF847" s="278">
        <v>1659.9923999999999</v>
      </c>
      <c r="AG847" s="278">
        <v>1659.9923999999999</v>
      </c>
      <c r="AH847" s="278">
        <v>0</v>
      </c>
      <c r="AI847" s="279">
        <v>1659.9923999999999</v>
      </c>
      <c r="AJ847" s="277"/>
      <c r="AK847" s="280" t="e">
        <v>#REF!</v>
      </c>
      <c r="AL847" s="280" t="e">
        <v>#REF!</v>
      </c>
      <c r="AM847" s="281">
        <v>0</v>
      </c>
      <c r="AN847" s="281">
        <v>0</v>
      </c>
      <c r="AO847" s="281">
        <v>0</v>
      </c>
      <c r="AP847" s="282">
        <v>0</v>
      </c>
      <c r="AQ847" s="282">
        <v>0</v>
      </c>
      <c r="AR847" s="282">
        <v>0</v>
      </c>
      <c r="AS847" s="282">
        <v>0</v>
      </c>
      <c r="AT847" s="282">
        <v>0</v>
      </c>
      <c r="AU847" s="282">
        <v>0</v>
      </c>
      <c r="AV847" s="282">
        <v>0</v>
      </c>
      <c r="AW847" s="282">
        <v>0</v>
      </c>
      <c r="AX847" s="282">
        <v>0</v>
      </c>
      <c r="AY847" s="282">
        <v>0</v>
      </c>
      <c r="AZ847" s="282">
        <v>0</v>
      </c>
      <c r="BA847" s="282">
        <v>0</v>
      </c>
      <c r="BB847" s="281">
        <v>0</v>
      </c>
      <c r="BC847" s="281">
        <v>0</v>
      </c>
      <c r="BD847" s="283"/>
      <c r="BE847" s="284">
        <v>0.02</v>
      </c>
      <c r="BF847" s="280">
        <v>0</v>
      </c>
      <c r="BG847" s="285"/>
      <c r="BH847" s="286"/>
      <c r="BI847" s="285"/>
      <c r="BJ847" s="280">
        <v>0</v>
      </c>
      <c r="BK847" s="280">
        <v>0</v>
      </c>
      <c r="BL847" s="283"/>
      <c r="BM847" s="287">
        <v>0</v>
      </c>
      <c r="BN847" s="280">
        <v>0</v>
      </c>
      <c r="BO847" s="280">
        <v>0</v>
      </c>
      <c r="BP847" s="280" t="e">
        <v>#REF!</v>
      </c>
      <c r="BQ847" s="288" t="e">
        <v>#REF!</v>
      </c>
      <c r="BR847" s="289"/>
      <c r="BS847" s="290" t="e">
        <v>#REF!</v>
      </c>
      <c r="BU847" s="291"/>
      <c r="BV847" s="291">
        <v>0</v>
      </c>
      <c r="BW847" s="292">
        <v>0</v>
      </c>
      <c r="BX847" s="238" t="s">
        <v>857</v>
      </c>
      <c r="BY847" s="435">
        <f t="shared" ref="BY847:BY910" si="26">AC847/Z847*100%</f>
        <v>1</v>
      </c>
      <c r="BZ847" s="435">
        <v>1</v>
      </c>
      <c r="CA847" s="436">
        <f t="shared" ref="CA847:CA910" si="27">BZ847-BY847</f>
        <v>0</v>
      </c>
    </row>
    <row r="848" spans="1:79" s="268" customFormat="1" ht="47.25">
      <c r="A848" s="269">
        <v>835</v>
      </c>
      <c r="B848" s="269" t="s">
        <v>862</v>
      </c>
      <c r="C848" s="269" t="s">
        <v>95</v>
      </c>
      <c r="D848" s="271" t="s">
        <v>863</v>
      </c>
      <c r="E848" s="272">
        <v>41058</v>
      </c>
      <c r="F848" s="238"/>
      <c r="G848" s="238"/>
      <c r="H848" s="272">
        <v>40909</v>
      </c>
      <c r="I848" s="272">
        <v>50405</v>
      </c>
      <c r="J848" s="269"/>
      <c r="K848" s="269" t="s">
        <v>2789</v>
      </c>
      <c r="L848" s="273"/>
      <c r="M848" s="238">
        <v>0.94499999999999995</v>
      </c>
      <c r="N848" s="269" t="s">
        <v>2790</v>
      </c>
      <c r="O848" s="269" t="s">
        <v>82</v>
      </c>
      <c r="P848" s="269" t="s">
        <v>2235</v>
      </c>
      <c r="Q848" s="269"/>
      <c r="R848" s="294">
        <v>1010303350</v>
      </c>
      <c r="S848" s="238">
        <v>881</v>
      </c>
      <c r="T848" s="269" t="s">
        <v>266</v>
      </c>
      <c r="U848" s="269">
        <v>300</v>
      </c>
      <c r="V848" s="275">
        <v>300</v>
      </c>
      <c r="W848" s="269">
        <v>0</v>
      </c>
      <c r="X848" s="276">
        <v>23377</v>
      </c>
      <c r="Y848" s="293"/>
      <c r="Z848" s="277">
        <v>578063.56000000006</v>
      </c>
      <c r="AA848" s="277"/>
      <c r="AB848" s="278">
        <v>578063.56000000006</v>
      </c>
      <c r="AC848" s="278">
        <v>578063.56000000006</v>
      </c>
      <c r="AD848" s="278">
        <v>0</v>
      </c>
      <c r="AE848" s="278">
        <v>0</v>
      </c>
      <c r="AF848" s="278">
        <v>1926.8785333333335</v>
      </c>
      <c r="AG848" s="278">
        <v>1926.8785333333335</v>
      </c>
      <c r="AH848" s="278">
        <v>0</v>
      </c>
      <c r="AI848" s="279">
        <v>1926.8785333333335</v>
      </c>
      <c r="AJ848" s="277"/>
      <c r="AK848" s="280" t="e">
        <v>#REF!</v>
      </c>
      <c r="AL848" s="280" t="e">
        <v>#REF!</v>
      </c>
      <c r="AM848" s="281">
        <v>0</v>
      </c>
      <c r="AN848" s="281">
        <v>0</v>
      </c>
      <c r="AO848" s="281">
        <v>0</v>
      </c>
      <c r="AP848" s="282">
        <v>0</v>
      </c>
      <c r="AQ848" s="282">
        <v>0</v>
      </c>
      <c r="AR848" s="282">
        <v>0</v>
      </c>
      <c r="AS848" s="282">
        <v>0</v>
      </c>
      <c r="AT848" s="282">
        <v>0</v>
      </c>
      <c r="AU848" s="282">
        <v>0</v>
      </c>
      <c r="AV848" s="282">
        <v>0</v>
      </c>
      <c r="AW848" s="282">
        <v>0</v>
      </c>
      <c r="AX848" s="282">
        <v>0</v>
      </c>
      <c r="AY848" s="282">
        <v>0</v>
      </c>
      <c r="AZ848" s="282">
        <v>0</v>
      </c>
      <c r="BA848" s="282">
        <v>0</v>
      </c>
      <c r="BB848" s="281">
        <v>0</v>
      </c>
      <c r="BC848" s="281">
        <v>0</v>
      </c>
      <c r="BD848" s="283"/>
      <c r="BE848" s="284">
        <v>0.02</v>
      </c>
      <c r="BF848" s="280">
        <v>0</v>
      </c>
      <c r="BG848" s="285"/>
      <c r="BH848" s="286"/>
      <c r="BI848" s="285"/>
      <c r="BJ848" s="280">
        <v>0</v>
      </c>
      <c r="BK848" s="280">
        <v>0</v>
      </c>
      <c r="BL848" s="283"/>
      <c r="BM848" s="287">
        <v>0</v>
      </c>
      <c r="BN848" s="280">
        <v>0</v>
      </c>
      <c r="BO848" s="280">
        <v>0</v>
      </c>
      <c r="BP848" s="280" t="e">
        <v>#REF!</v>
      </c>
      <c r="BQ848" s="288" t="e">
        <v>#REF!</v>
      </c>
      <c r="BR848" s="289"/>
      <c r="BS848" s="290" t="e">
        <v>#REF!</v>
      </c>
      <c r="BU848" s="291"/>
      <c r="BV848" s="291">
        <v>0</v>
      </c>
      <c r="BW848" s="292">
        <v>0</v>
      </c>
      <c r="BX848" s="238" t="s">
        <v>857</v>
      </c>
      <c r="BY848" s="435">
        <f t="shared" si="26"/>
        <v>1</v>
      </c>
      <c r="BZ848" s="435">
        <v>1</v>
      </c>
      <c r="CA848" s="436">
        <f t="shared" si="27"/>
        <v>0</v>
      </c>
    </row>
    <row r="849" spans="1:79" s="268" customFormat="1" ht="47.25">
      <c r="A849" s="269">
        <v>836</v>
      </c>
      <c r="B849" s="269" t="s">
        <v>862</v>
      </c>
      <c r="C849" s="269" t="s">
        <v>95</v>
      </c>
      <c r="D849" s="271" t="s">
        <v>863</v>
      </c>
      <c r="E849" s="272">
        <v>41058</v>
      </c>
      <c r="F849" s="238"/>
      <c r="G849" s="238"/>
      <c r="H849" s="272">
        <v>40909</v>
      </c>
      <c r="I849" s="272">
        <v>50405</v>
      </c>
      <c r="J849" s="269"/>
      <c r="K849" s="269" t="s">
        <v>2791</v>
      </c>
      <c r="L849" s="273"/>
      <c r="M849" s="238">
        <v>1.2509999999999999</v>
      </c>
      <c r="N849" s="269" t="s">
        <v>2146</v>
      </c>
      <c r="O849" s="269" t="s">
        <v>82</v>
      </c>
      <c r="P849" s="269" t="s">
        <v>2147</v>
      </c>
      <c r="Q849" s="269"/>
      <c r="R849" s="294">
        <v>1010303351</v>
      </c>
      <c r="S849" s="238">
        <v>882</v>
      </c>
      <c r="T849" s="269" t="s">
        <v>266</v>
      </c>
      <c r="U849" s="269">
        <v>300</v>
      </c>
      <c r="V849" s="275">
        <v>300</v>
      </c>
      <c r="W849" s="269">
        <v>0</v>
      </c>
      <c r="X849" s="276">
        <v>23408</v>
      </c>
      <c r="Y849" s="293"/>
      <c r="Z849" s="277">
        <v>242807.83</v>
      </c>
      <c r="AA849" s="277"/>
      <c r="AB849" s="278">
        <v>242807.83</v>
      </c>
      <c r="AC849" s="278">
        <v>242807.83</v>
      </c>
      <c r="AD849" s="278">
        <v>0</v>
      </c>
      <c r="AE849" s="278">
        <v>0</v>
      </c>
      <c r="AF849" s="278">
        <v>809.3594333333333</v>
      </c>
      <c r="AG849" s="278">
        <v>809.3594333333333</v>
      </c>
      <c r="AH849" s="278">
        <v>0</v>
      </c>
      <c r="AI849" s="279">
        <v>809.3594333333333</v>
      </c>
      <c r="AJ849" s="277"/>
      <c r="AK849" s="280" t="e">
        <v>#REF!</v>
      </c>
      <c r="AL849" s="280" t="e">
        <v>#REF!</v>
      </c>
      <c r="AM849" s="281">
        <v>0</v>
      </c>
      <c r="AN849" s="281">
        <v>0</v>
      </c>
      <c r="AO849" s="281">
        <v>0</v>
      </c>
      <c r="AP849" s="282">
        <v>0</v>
      </c>
      <c r="AQ849" s="282">
        <v>0</v>
      </c>
      <c r="AR849" s="282">
        <v>0</v>
      </c>
      <c r="AS849" s="282">
        <v>0</v>
      </c>
      <c r="AT849" s="282">
        <v>0</v>
      </c>
      <c r="AU849" s="282">
        <v>0</v>
      </c>
      <c r="AV849" s="282">
        <v>0</v>
      </c>
      <c r="AW849" s="282">
        <v>0</v>
      </c>
      <c r="AX849" s="282">
        <v>0</v>
      </c>
      <c r="AY849" s="282">
        <v>0</v>
      </c>
      <c r="AZ849" s="282">
        <v>0</v>
      </c>
      <c r="BA849" s="282">
        <v>0</v>
      </c>
      <c r="BB849" s="281">
        <v>0</v>
      </c>
      <c r="BC849" s="281">
        <v>0</v>
      </c>
      <c r="BD849" s="283"/>
      <c r="BE849" s="284">
        <v>0.02</v>
      </c>
      <c r="BF849" s="280">
        <v>0</v>
      </c>
      <c r="BG849" s="285"/>
      <c r="BH849" s="286"/>
      <c r="BI849" s="285"/>
      <c r="BJ849" s="280">
        <v>0</v>
      </c>
      <c r="BK849" s="280">
        <v>0</v>
      </c>
      <c r="BL849" s="283"/>
      <c r="BM849" s="287">
        <v>0</v>
      </c>
      <c r="BN849" s="280">
        <v>0</v>
      </c>
      <c r="BO849" s="280">
        <v>0</v>
      </c>
      <c r="BP849" s="280" t="e">
        <v>#REF!</v>
      </c>
      <c r="BQ849" s="288" t="e">
        <v>#REF!</v>
      </c>
      <c r="BR849" s="289"/>
      <c r="BS849" s="290" t="e">
        <v>#REF!</v>
      </c>
      <c r="BU849" s="291"/>
      <c r="BV849" s="291">
        <v>0</v>
      </c>
      <c r="BW849" s="292">
        <v>0</v>
      </c>
      <c r="BX849" s="238" t="s">
        <v>857</v>
      </c>
      <c r="BY849" s="435">
        <f t="shared" si="26"/>
        <v>1</v>
      </c>
      <c r="BZ849" s="435">
        <v>1</v>
      </c>
      <c r="CA849" s="436">
        <f t="shared" si="27"/>
        <v>0</v>
      </c>
    </row>
    <row r="850" spans="1:79" s="268" customFormat="1" ht="47.25">
      <c r="A850" s="269">
        <v>837</v>
      </c>
      <c r="B850" s="269" t="s">
        <v>862</v>
      </c>
      <c r="C850" s="269" t="s">
        <v>95</v>
      </c>
      <c r="D850" s="271" t="s">
        <v>863</v>
      </c>
      <c r="E850" s="272">
        <v>41058</v>
      </c>
      <c r="F850" s="238"/>
      <c r="G850" s="238"/>
      <c r="H850" s="272">
        <v>40909</v>
      </c>
      <c r="I850" s="272">
        <v>50405</v>
      </c>
      <c r="J850" s="269"/>
      <c r="K850" s="269" t="s">
        <v>2792</v>
      </c>
      <c r="L850" s="273"/>
      <c r="M850" s="238">
        <v>1.0129999999999999</v>
      </c>
      <c r="N850" s="269" t="s">
        <v>2188</v>
      </c>
      <c r="O850" s="269" t="s">
        <v>82</v>
      </c>
      <c r="P850" s="269" t="s">
        <v>2189</v>
      </c>
      <c r="Q850" s="269"/>
      <c r="R850" s="294">
        <v>1010303352</v>
      </c>
      <c r="S850" s="238">
        <v>883</v>
      </c>
      <c r="T850" s="269" t="s">
        <v>266</v>
      </c>
      <c r="U850" s="269">
        <v>300</v>
      </c>
      <c r="V850" s="275">
        <v>300</v>
      </c>
      <c r="W850" s="269">
        <v>0</v>
      </c>
      <c r="X850" s="276">
        <v>23743</v>
      </c>
      <c r="Y850" s="293"/>
      <c r="Z850" s="277">
        <v>481039.33</v>
      </c>
      <c r="AA850" s="277"/>
      <c r="AB850" s="278">
        <v>481039.33</v>
      </c>
      <c r="AC850" s="278">
        <v>481039.33</v>
      </c>
      <c r="AD850" s="278">
        <v>0</v>
      </c>
      <c r="AE850" s="278">
        <v>0</v>
      </c>
      <c r="AF850" s="278">
        <v>1603.4644333333333</v>
      </c>
      <c r="AG850" s="278">
        <v>1603.4644333333333</v>
      </c>
      <c r="AH850" s="278">
        <v>0</v>
      </c>
      <c r="AI850" s="279">
        <v>1603.4644333333333</v>
      </c>
      <c r="AJ850" s="277"/>
      <c r="AK850" s="280" t="e">
        <v>#REF!</v>
      </c>
      <c r="AL850" s="280" t="e">
        <v>#REF!</v>
      </c>
      <c r="AM850" s="281">
        <v>0</v>
      </c>
      <c r="AN850" s="281">
        <v>0</v>
      </c>
      <c r="AO850" s="281">
        <v>0</v>
      </c>
      <c r="AP850" s="282">
        <v>0</v>
      </c>
      <c r="AQ850" s="282">
        <v>0</v>
      </c>
      <c r="AR850" s="282">
        <v>0</v>
      </c>
      <c r="AS850" s="282">
        <v>0</v>
      </c>
      <c r="AT850" s="282">
        <v>0</v>
      </c>
      <c r="AU850" s="282">
        <v>0</v>
      </c>
      <c r="AV850" s="282">
        <v>0</v>
      </c>
      <c r="AW850" s="282">
        <v>0</v>
      </c>
      <c r="AX850" s="282">
        <v>0</v>
      </c>
      <c r="AY850" s="282">
        <v>0</v>
      </c>
      <c r="AZ850" s="282">
        <v>0</v>
      </c>
      <c r="BA850" s="282">
        <v>0</v>
      </c>
      <c r="BB850" s="281">
        <v>0</v>
      </c>
      <c r="BC850" s="281">
        <v>0</v>
      </c>
      <c r="BD850" s="283"/>
      <c r="BE850" s="284">
        <v>0.02</v>
      </c>
      <c r="BF850" s="280">
        <v>0</v>
      </c>
      <c r="BG850" s="285"/>
      <c r="BH850" s="286"/>
      <c r="BI850" s="285"/>
      <c r="BJ850" s="280">
        <v>0</v>
      </c>
      <c r="BK850" s="280">
        <v>0</v>
      </c>
      <c r="BL850" s="283"/>
      <c r="BM850" s="287">
        <v>0</v>
      </c>
      <c r="BN850" s="280">
        <v>0</v>
      </c>
      <c r="BO850" s="280">
        <v>0</v>
      </c>
      <c r="BP850" s="280" t="e">
        <v>#REF!</v>
      </c>
      <c r="BQ850" s="288" t="e">
        <v>#REF!</v>
      </c>
      <c r="BR850" s="289"/>
      <c r="BS850" s="290" t="e">
        <v>#REF!</v>
      </c>
      <c r="BU850" s="291"/>
      <c r="BV850" s="291">
        <v>0</v>
      </c>
      <c r="BW850" s="292">
        <v>0</v>
      </c>
      <c r="BX850" s="238" t="s">
        <v>857</v>
      </c>
      <c r="BY850" s="435">
        <f t="shared" si="26"/>
        <v>1</v>
      </c>
      <c r="BZ850" s="435">
        <v>1</v>
      </c>
      <c r="CA850" s="436">
        <f t="shared" si="27"/>
        <v>0</v>
      </c>
    </row>
    <row r="851" spans="1:79" s="268" customFormat="1" ht="31.5">
      <c r="A851" s="269">
        <v>838</v>
      </c>
      <c r="B851" s="269" t="s">
        <v>862</v>
      </c>
      <c r="C851" s="269" t="s">
        <v>95</v>
      </c>
      <c r="D851" s="271" t="s">
        <v>863</v>
      </c>
      <c r="E851" s="272">
        <v>41058</v>
      </c>
      <c r="F851" s="238"/>
      <c r="G851" s="238"/>
      <c r="H851" s="272">
        <v>40909</v>
      </c>
      <c r="I851" s="272">
        <v>50405</v>
      </c>
      <c r="J851" s="269"/>
      <c r="K851" s="269" t="s">
        <v>2792</v>
      </c>
      <c r="L851" s="273"/>
      <c r="M851" s="238">
        <v>0.316</v>
      </c>
      <c r="N851" s="269" t="s">
        <v>2793</v>
      </c>
      <c r="O851" s="269" t="s">
        <v>82</v>
      </c>
      <c r="P851" s="269" t="s">
        <v>2189</v>
      </c>
      <c r="Q851" s="269"/>
      <c r="R851" s="294">
        <v>1010303353</v>
      </c>
      <c r="S851" s="238">
        <v>884</v>
      </c>
      <c r="T851" s="269" t="s">
        <v>131</v>
      </c>
      <c r="U851" s="269">
        <v>361</v>
      </c>
      <c r="V851" s="275">
        <v>361</v>
      </c>
      <c r="W851" s="269">
        <v>0</v>
      </c>
      <c r="X851" s="276">
        <v>26696</v>
      </c>
      <c r="Y851" s="293"/>
      <c r="Z851" s="277">
        <v>12770.64</v>
      </c>
      <c r="AA851" s="277"/>
      <c r="AB851" s="278">
        <v>12770.64</v>
      </c>
      <c r="AC851" s="278">
        <v>12770.64</v>
      </c>
      <c r="AD851" s="278">
        <v>0</v>
      </c>
      <c r="AE851" s="278">
        <v>0</v>
      </c>
      <c r="AF851" s="278">
        <v>35.375734072022162</v>
      </c>
      <c r="AG851" s="278">
        <v>35.375734072022162</v>
      </c>
      <c r="AH851" s="278">
        <v>0</v>
      </c>
      <c r="AI851" s="279">
        <v>35.375734072022162</v>
      </c>
      <c r="AJ851" s="277"/>
      <c r="AK851" s="280" t="e">
        <v>#REF!</v>
      </c>
      <c r="AL851" s="280" t="e">
        <v>#REF!</v>
      </c>
      <c r="AM851" s="281">
        <v>0</v>
      </c>
      <c r="AN851" s="281">
        <v>0</v>
      </c>
      <c r="AO851" s="281">
        <v>0</v>
      </c>
      <c r="AP851" s="282">
        <v>0</v>
      </c>
      <c r="AQ851" s="282">
        <v>0</v>
      </c>
      <c r="AR851" s="282">
        <v>0</v>
      </c>
      <c r="AS851" s="282">
        <v>0</v>
      </c>
      <c r="AT851" s="282">
        <v>0</v>
      </c>
      <c r="AU851" s="282">
        <v>0</v>
      </c>
      <c r="AV851" s="282">
        <v>0</v>
      </c>
      <c r="AW851" s="282">
        <v>0</v>
      </c>
      <c r="AX851" s="282">
        <v>0</v>
      </c>
      <c r="AY851" s="282">
        <v>0</v>
      </c>
      <c r="AZ851" s="282">
        <v>0</v>
      </c>
      <c r="BA851" s="282">
        <v>0</v>
      </c>
      <c r="BB851" s="281">
        <v>0</v>
      </c>
      <c r="BC851" s="281">
        <v>0</v>
      </c>
      <c r="BD851" s="283"/>
      <c r="BE851" s="284">
        <v>0.02</v>
      </c>
      <c r="BF851" s="280">
        <v>0</v>
      </c>
      <c r="BG851" s="285"/>
      <c r="BH851" s="286"/>
      <c r="BI851" s="285"/>
      <c r="BJ851" s="280">
        <v>0</v>
      </c>
      <c r="BK851" s="280">
        <v>0</v>
      </c>
      <c r="BL851" s="283"/>
      <c r="BM851" s="287">
        <v>0</v>
      </c>
      <c r="BN851" s="280">
        <v>0</v>
      </c>
      <c r="BO851" s="280">
        <v>0</v>
      </c>
      <c r="BP851" s="280" t="e">
        <v>#REF!</v>
      </c>
      <c r="BQ851" s="288" t="e">
        <v>#REF!</v>
      </c>
      <c r="BR851" s="289"/>
      <c r="BS851" s="290" t="e">
        <v>#REF!</v>
      </c>
      <c r="BU851" s="291"/>
      <c r="BV851" s="291">
        <v>0</v>
      </c>
      <c r="BW851" s="292">
        <v>0</v>
      </c>
      <c r="BX851" s="238" t="s">
        <v>857</v>
      </c>
      <c r="BY851" s="435">
        <f t="shared" si="26"/>
        <v>1</v>
      </c>
      <c r="BZ851" s="435">
        <v>1</v>
      </c>
      <c r="CA851" s="436">
        <f t="shared" si="27"/>
        <v>0</v>
      </c>
    </row>
    <row r="852" spans="1:79" s="268" customFormat="1" ht="47.25">
      <c r="A852" s="269">
        <v>839</v>
      </c>
      <c r="B852" s="269" t="s">
        <v>862</v>
      </c>
      <c r="C852" s="269" t="s">
        <v>95</v>
      </c>
      <c r="D852" s="271" t="s">
        <v>863</v>
      </c>
      <c r="E852" s="272">
        <v>41058</v>
      </c>
      <c r="F852" s="238"/>
      <c r="G852" s="238"/>
      <c r="H852" s="272">
        <v>40909</v>
      </c>
      <c r="I852" s="272">
        <v>50405</v>
      </c>
      <c r="J852" s="269"/>
      <c r="K852" s="269" t="s">
        <v>2794</v>
      </c>
      <c r="L852" s="273"/>
      <c r="M852" s="238">
        <v>0.622</v>
      </c>
      <c r="N852" s="269" t="s">
        <v>2795</v>
      </c>
      <c r="O852" s="269" t="s">
        <v>82</v>
      </c>
      <c r="P852" s="269" t="s">
        <v>2796</v>
      </c>
      <c r="Q852" s="269"/>
      <c r="R852" s="294">
        <v>1010303354</v>
      </c>
      <c r="S852" s="238">
        <v>885</v>
      </c>
      <c r="T852" s="269" t="s">
        <v>131</v>
      </c>
      <c r="U852" s="269">
        <v>361</v>
      </c>
      <c r="V852" s="275">
        <v>361</v>
      </c>
      <c r="W852" s="269">
        <v>0</v>
      </c>
      <c r="X852" s="276">
        <v>23012</v>
      </c>
      <c r="Y852" s="293"/>
      <c r="Z852" s="277">
        <v>176273.71</v>
      </c>
      <c r="AA852" s="277"/>
      <c r="AB852" s="278">
        <v>176273.71</v>
      </c>
      <c r="AC852" s="278">
        <v>176273.71</v>
      </c>
      <c r="AD852" s="278">
        <v>0</v>
      </c>
      <c r="AE852" s="278">
        <v>0</v>
      </c>
      <c r="AF852" s="278">
        <v>488.29282548476453</v>
      </c>
      <c r="AG852" s="278">
        <v>488.29282548476453</v>
      </c>
      <c r="AH852" s="278">
        <v>0</v>
      </c>
      <c r="AI852" s="279">
        <v>488.29282548476453</v>
      </c>
      <c r="AJ852" s="277"/>
      <c r="AK852" s="280" t="e">
        <v>#REF!</v>
      </c>
      <c r="AL852" s="280" t="e">
        <v>#REF!</v>
      </c>
      <c r="AM852" s="281">
        <v>0</v>
      </c>
      <c r="AN852" s="281">
        <v>0</v>
      </c>
      <c r="AO852" s="281">
        <v>0</v>
      </c>
      <c r="AP852" s="282">
        <v>0</v>
      </c>
      <c r="AQ852" s="282">
        <v>0</v>
      </c>
      <c r="AR852" s="282">
        <v>0</v>
      </c>
      <c r="AS852" s="282">
        <v>0</v>
      </c>
      <c r="AT852" s="282">
        <v>0</v>
      </c>
      <c r="AU852" s="282">
        <v>0</v>
      </c>
      <c r="AV852" s="282">
        <v>0</v>
      </c>
      <c r="AW852" s="282">
        <v>0</v>
      </c>
      <c r="AX852" s="282">
        <v>0</v>
      </c>
      <c r="AY852" s="282">
        <v>0</v>
      </c>
      <c r="AZ852" s="282">
        <v>0</v>
      </c>
      <c r="BA852" s="282">
        <v>0</v>
      </c>
      <c r="BB852" s="281">
        <v>0</v>
      </c>
      <c r="BC852" s="281">
        <v>0</v>
      </c>
      <c r="BD852" s="283"/>
      <c r="BE852" s="284">
        <v>0.02</v>
      </c>
      <c r="BF852" s="280">
        <v>0</v>
      </c>
      <c r="BG852" s="285"/>
      <c r="BH852" s="286"/>
      <c r="BI852" s="285"/>
      <c r="BJ852" s="280">
        <v>0</v>
      </c>
      <c r="BK852" s="280">
        <v>0</v>
      </c>
      <c r="BL852" s="283"/>
      <c r="BM852" s="287">
        <v>0</v>
      </c>
      <c r="BN852" s="280">
        <v>0</v>
      </c>
      <c r="BO852" s="280">
        <v>0</v>
      </c>
      <c r="BP852" s="280" t="e">
        <v>#REF!</v>
      </c>
      <c r="BQ852" s="288" t="e">
        <v>#REF!</v>
      </c>
      <c r="BR852" s="289"/>
      <c r="BS852" s="290" t="e">
        <v>#REF!</v>
      </c>
      <c r="BU852" s="291"/>
      <c r="BV852" s="291">
        <v>0</v>
      </c>
      <c r="BW852" s="292">
        <v>0</v>
      </c>
      <c r="BX852" s="238" t="s">
        <v>857</v>
      </c>
      <c r="BY852" s="435">
        <f t="shared" si="26"/>
        <v>1</v>
      </c>
      <c r="BZ852" s="435">
        <v>1</v>
      </c>
      <c r="CA852" s="436">
        <f t="shared" si="27"/>
        <v>0</v>
      </c>
    </row>
    <row r="853" spans="1:79" s="268" customFormat="1" ht="47.25">
      <c r="A853" s="269">
        <v>840</v>
      </c>
      <c r="B853" s="269" t="s">
        <v>862</v>
      </c>
      <c r="C853" s="269" t="s">
        <v>95</v>
      </c>
      <c r="D853" s="271" t="s">
        <v>863</v>
      </c>
      <c r="E853" s="272">
        <v>41058</v>
      </c>
      <c r="F853" s="238"/>
      <c r="G853" s="238"/>
      <c r="H853" s="272">
        <v>40909</v>
      </c>
      <c r="I853" s="272">
        <v>50405</v>
      </c>
      <c r="J853" s="269"/>
      <c r="K853" s="269" t="s">
        <v>2797</v>
      </c>
      <c r="L853" s="273"/>
      <c r="M853" s="238">
        <v>0.91700000000000004</v>
      </c>
      <c r="N853" s="269" t="s">
        <v>2134</v>
      </c>
      <c r="O853" s="269" t="s">
        <v>82</v>
      </c>
      <c r="P853" s="269" t="s">
        <v>2135</v>
      </c>
      <c r="Q853" s="269"/>
      <c r="R853" s="294">
        <v>1010303355</v>
      </c>
      <c r="S853" s="238">
        <v>886</v>
      </c>
      <c r="T853" s="269" t="s">
        <v>266</v>
      </c>
      <c r="U853" s="269">
        <v>300</v>
      </c>
      <c r="V853" s="275">
        <v>300</v>
      </c>
      <c r="W853" s="269">
        <v>0</v>
      </c>
      <c r="X853" s="276">
        <v>24108</v>
      </c>
      <c r="Y853" s="293"/>
      <c r="Z853" s="277">
        <v>259816.84</v>
      </c>
      <c r="AA853" s="277"/>
      <c r="AB853" s="278">
        <v>259816.84</v>
      </c>
      <c r="AC853" s="278">
        <v>259816.84</v>
      </c>
      <c r="AD853" s="278">
        <v>0</v>
      </c>
      <c r="AE853" s="278">
        <v>0</v>
      </c>
      <c r="AF853" s="278">
        <v>866.05613333333338</v>
      </c>
      <c r="AG853" s="278">
        <v>866.05613333333338</v>
      </c>
      <c r="AH853" s="278">
        <v>0</v>
      </c>
      <c r="AI853" s="279">
        <v>866.05613333333338</v>
      </c>
      <c r="AJ853" s="277"/>
      <c r="AK853" s="280" t="e">
        <v>#REF!</v>
      </c>
      <c r="AL853" s="280" t="e">
        <v>#REF!</v>
      </c>
      <c r="AM853" s="281">
        <v>0</v>
      </c>
      <c r="AN853" s="281">
        <v>0</v>
      </c>
      <c r="AO853" s="281">
        <v>0</v>
      </c>
      <c r="AP853" s="282">
        <v>0</v>
      </c>
      <c r="AQ853" s="282">
        <v>0</v>
      </c>
      <c r="AR853" s="282">
        <v>0</v>
      </c>
      <c r="AS853" s="282">
        <v>0</v>
      </c>
      <c r="AT853" s="282">
        <v>0</v>
      </c>
      <c r="AU853" s="282">
        <v>0</v>
      </c>
      <c r="AV853" s="282">
        <v>0</v>
      </c>
      <c r="AW853" s="282">
        <v>0</v>
      </c>
      <c r="AX853" s="282">
        <v>0</v>
      </c>
      <c r="AY853" s="282">
        <v>0</v>
      </c>
      <c r="AZ853" s="282">
        <v>0</v>
      </c>
      <c r="BA853" s="282">
        <v>0</v>
      </c>
      <c r="BB853" s="281">
        <v>0</v>
      </c>
      <c r="BC853" s="281">
        <v>0</v>
      </c>
      <c r="BD853" s="283"/>
      <c r="BE853" s="284">
        <v>0.02</v>
      </c>
      <c r="BF853" s="280">
        <v>0</v>
      </c>
      <c r="BG853" s="285"/>
      <c r="BH853" s="286"/>
      <c r="BI853" s="285"/>
      <c r="BJ853" s="280">
        <v>0</v>
      </c>
      <c r="BK853" s="280">
        <v>0</v>
      </c>
      <c r="BL853" s="283"/>
      <c r="BM853" s="287">
        <v>0</v>
      </c>
      <c r="BN853" s="280">
        <v>0</v>
      </c>
      <c r="BO853" s="280">
        <v>0</v>
      </c>
      <c r="BP853" s="280" t="e">
        <v>#REF!</v>
      </c>
      <c r="BQ853" s="288" t="e">
        <v>#REF!</v>
      </c>
      <c r="BR853" s="289"/>
      <c r="BS853" s="290" t="e">
        <v>#REF!</v>
      </c>
      <c r="BU853" s="291"/>
      <c r="BV853" s="291">
        <v>0</v>
      </c>
      <c r="BW853" s="292">
        <v>0</v>
      </c>
      <c r="BX853" s="238" t="s">
        <v>857</v>
      </c>
      <c r="BY853" s="435">
        <f t="shared" si="26"/>
        <v>1</v>
      </c>
      <c r="BZ853" s="435">
        <v>1</v>
      </c>
      <c r="CA853" s="436">
        <f t="shared" si="27"/>
        <v>0</v>
      </c>
    </row>
    <row r="854" spans="1:79" s="268" customFormat="1" ht="47.25">
      <c r="A854" s="269">
        <v>841</v>
      </c>
      <c r="B854" s="269" t="s">
        <v>862</v>
      </c>
      <c r="C854" s="269" t="s">
        <v>95</v>
      </c>
      <c r="D854" s="271" t="s">
        <v>863</v>
      </c>
      <c r="E854" s="272">
        <v>41058</v>
      </c>
      <c r="F854" s="238"/>
      <c r="G854" s="238"/>
      <c r="H854" s="272">
        <v>40909</v>
      </c>
      <c r="I854" s="272">
        <v>50405</v>
      </c>
      <c r="J854" s="269"/>
      <c r="K854" s="269" t="s">
        <v>2798</v>
      </c>
      <c r="L854" s="273"/>
      <c r="M854" s="238">
        <v>1.7064999999999999</v>
      </c>
      <c r="N854" s="269" t="s">
        <v>2230</v>
      </c>
      <c r="O854" s="269" t="s">
        <v>82</v>
      </c>
      <c r="P854" s="269" t="s">
        <v>2405</v>
      </c>
      <c r="Q854" s="269"/>
      <c r="R854" s="294">
        <v>1010303356</v>
      </c>
      <c r="S854" s="238">
        <v>887</v>
      </c>
      <c r="T854" s="269" t="s">
        <v>266</v>
      </c>
      <c r="U854" s="269">
        <v>300</v>
      </c>
      <c r="V854" s="275">
        <v>300</v>
      </c>
      <c r="W854" s="269">
        <v>0</v>
      </c>
      <c r="X854" s="276">
        <v>23743</v>
      </c>
      <c r="Y854" s="293"/>
      <c r="Z854" s="277">
        <v>278279.99</v>
      </c>
      <c r="AA854" s="277"/>
      <c r="AB854" s="278">
        <v>278279.99</v>
      </c>
      <c r="AC854" s="278">
        <v>278279.99</v>
      </c>
      <c r="AD854" s="278">
        <v>0</v>
      </c>
      <c r="AE854" s="278">
        <v>0</v>
      </c>
      <c r="AF854" s="278">
        <v>927.59996666666666</v>
      </c>
      <c r="AG854" s="278">
        <v>927.59996666666666</v>
      </c>
      <c r="AH854" s="278">
        <v>0</v>
      </c>
      <c r="AI854" s="279">
        <v>927.59996666666666</v>
      </c>
      <c r="AJ854" s="277"/>
      <c r="AK854" s="280" t="e">
        <v>#REF!</v>
      </c>
      <c r="AL854" s="280" t="e">
        <v>#REF!</v>
      </c>
      <c r="AM854" s="281">
        <v>0</v>
      </c>
      <c r="AN854" s="281">
        <v>0</v>
      </c>
      <c r="AO854" s="281">
        <v>0</v>
      </c>
      <c r="AP854" s="282">
        <v>0</v>
      </c>
      <c r="AQ854" s="282">
        <v>0</v>
      </c>
      <c r="AR854" s="282">
        <v>0</v>
      </c>
      <c r="AS854" s="282">
        <v>0</v>
      </c>
      <c r="AT854" s="282">
        <v>0</v>
      </c>
      <c r="AU854" s="282">
        <v>0</v>
      </c>
      <c r="AV854" s="282">
        <v>0</v>
      </c>
      <c r="AW854" s="282">
        <v>0</v>
      </c>
      <c r="AX854" s="282">
        <v>0</v>
      </c>
      <c r="AY854" s="282">
        <v>0</v>
      </c>
      <c r="AZ854" s="282">
        <v>0</v>
      </c>
      <c r="BA854" s="282">
        <v>0</v>
      </c>
      <c r="BB854" s="281">
        <v>0</v>
      </c>
      <c r="BC854" s="281">
        <v>0</v>
      </c>
      <c r="BD854" s="283"/>
      <c r="BE854" s="284">
        <v>0.02</v>
      </c>
      <c r="BF854" s="280">
        <v>0</v>
      </c>
      <c r="BG854" s="285"/>
      <c r="BH854" s="286"/>
      <c r="BI854" s="285"/>
      <c r="BJ854" s="280">
        <v>0</v>
      </c>
      <c r="BK854" s="280">
        <v>0</v>
      </c>
      <c r="BL854" s="283"/>
      <c r="BM854" s="287">
        <v>0</v>
      </c>
      <c r="BN854" s="280">
        <v>0</v>
      </c>
      <c r="BO854" s="280">
        <v>0</v>
      </c>
      <c r="BP854" s="280" t="e">
        <v>#REF!</v>
      </c>
      <c r="BQ854" s="288" t="e">
        <v>#REF!</v>
      </c>
      <c r="BR854" s="289"/>
      <c r="BS854" s="290" t="e">
        <v>#REF!</v>
      </c>
      <c r="BU854" s="291"/>
      <c r="BV854" s="291">
        <v>0</v>
      </c>
      <c r="BW854" s="292">
        <v>0</v>
      </c>
      <c r="BX854" s="238" t="s">
        <v>857</v>
      </c>
      <c r="BY854" s="435">
        <f t="shared" si="26"/>
        <v>1</v>
      </c>
      <c r="BZ854" s="435">
        <v>1</v>
      </c>
      <c r="CA854" s="436">
        <f t="shared" si="27"/>
        <v>0</v>
      </c>
    </row>
    <row r="855" spans="1:79" s="268" customFormat="1" ht="47.25">
      <c r="A855" s="269">
        <v>842</v>
      </c>
      <c r="B855" s="269" t="s">
        <v>862</v>
      </c>
      <c r="C855" s="269" t="s">
        <v>95</v>
      </c>
      <c r="D855" s="271" t="s">
        <v>863</v>
      </c>
      <c r="E855" s="272">
        <v>41058</v>
      </c>
      <c r="F855" s="238"/>
      <c r="G855" s="238"/>
      <c r="H855" s="272">
        <v>40909</v>
      </c>
      <c r="I855" s="272">
        <v>50405</v>
      </c>
      <c r="J855" s="269"/>
      <c r="K855" s="269" t="s">
        <v>2799</v>
      </c>
      <c r="L855" s="273"/>
      <c r="M855" s="238">
        <v>0.87250000000000005</v>
      </c>
      <c r="N855" s="269" t="s">
        <v>2800</v>
      </c>
      <c r="O855" s="269" t="s">
        <v>82</v>
      </c>
      <c r="P855" s="269" t="s">
        <v>2801</v>
      </c>
      <c r="Q855" s="269"/>
      <c r="R855" s="294">
        <v>1010303357</v>
      </c>
      <c r="S855" s="238">
        <v>888</v>
      </c>
      <c r="T855" s="269" t="s">
        <v>266</v>
      </c>
      <c r="U855" s="269">
        <v>300</v>
      </c>
      <c r="V855" s="275">
        <v>300</v>
      </c>
      <c r="W855" s="269">
        <v>0</v>
      </c>
      <c r="X855" s="276">
        <v>23743</v>
      </c>
      <c r="Y855" s="293"/>
      <c r="Z855" s="277">
        <v>486572.98</v>
      </c>
      <c r="AA855" s="277"/>
      <c r="AB855" s="278">
        <v>486572.98</v>
      </c>
      <c r="AC855" s="278">
        <v>486572.98</v>
      </c>
      <c r="AD855" s="278">
        <v>0</v>
      </c>
      <c r="AE855" s="278">
        <v>0</v>
      </c>
      <c r="AF855" s="278">
        <v>1621.9099333333334</v>
      </c>
      <c r="AG855" s="278">
        <v>1621.9099333333334</v>
      </c>
      <c r="AH855" s="278">
        <v>0</v>
      </c>
      <c r="AI855" s="279">
        <v>1621.9099333333334</v>
      </c>
      <c r="AJ855" s="277"/>
      <c r="AK855" s="280" t="e">
        <v>#REF!</v>
      </c>
      <c r="AL855" s="280" t="e">
        <v>#REF!</v>
      </c>
      <c r="AM855" s="281">
        <v>0</v>
      </c>
      <c r="AN855" s="281">
        <v>0</v>
      </c>
      <c r="AO855" s="281">
        <v>0</v>
      </c>
      <c r="AP855" s="282">
        <v>0</v>
      </c>
      <c r="AQ855" s="282">
        <v>0</v>
      </c>
      <c r="AR855" s="282">
        <v>0</v>
      </c>
      <c r="AS855" s="282">
        <v>0</v>
      </c>
      <c r="AT855" s="282">
        <v>0</v>
      </c>
      <c r="AU855" s="282">
        <v>0</v>
      </c>
      <c r="AV855" s="282">
        <v>0</v>
      </c>
      <c r="AW855" s="282">
        <v>0</v>
      </c>
      <c r="AX855" s="282">
        <v>0</v>
      </c>
      <c r="AY855" s="282">
        <v>0</v>
      </c>
      <c r="AZ855" s="282">
        <v>0</v>
      </c>
      <c r="BA855" s="282">
        <v>0</v>
      </c>
      <c r="BB855" s="281">
        <v>0</v>
      </c>
      <c r="BC855" s="281">
        <v>0</v>
      </c>
      <c r="BD855" s="283"/>
      <c r="BE855" s="284">
        <v>0.02</v>
      </c>
      <c r="BF855" s="280">
        <v>0</v>
      </c>
      <c r="BG855" s="285"/>
      <c r="BH855" s="286"/>
      <c r="BI855" s="285"/>
      <c r="BJ855" s="280">
        <v>0</v>
      </c>
      <c r="BK855" s="280">
        <v>0</v>
      </c>
      <c r="BL855" s="283"/>
      <c r="BM855" s="287">
        <v>0</v>
      </c>
      <c r="BN855" s="280">
        <v>0</v>
      </c>
      <c r="BO855" s="280">
        <v>0</v>
      </c>
      <c r="BP855" s="280" t="e">
        <v>#REF!</v>
      </c>
      <c r="BQ855" s="288" t="e">
        <v>#REF!</v>
      </c>
      <c r="BR855" s="289"/>
      <c r="BS855" s="290" t="e">
        <v>#REF!</v>
      </c>
      <c r="BU855" s="291"/>
      <c r="BV855" s="291">
        <v>0</v>
      </c>
      <c r="BW855" s="292">
        <v>0</v>
      </c>
      <c r="BX855" s="238" t="s">
        <v>857</v>
      </c>
      <c r="BY855" s="435">
        <f t="shared" si="26"/>
        <v>1</v>
      </c>
      <c r="BZ855" s="435">
        <v>1</v>
      </c>
      <c r="CA855" s="436">
        <f t="shared" si="27"/>
        <v>0</v>
      </c>
    </row>
    <row r="856" spans="1:79" s="268" customFormat="1" ht="47.25">
      <c r="A856" s="269">
        <v>843</v>
      </c>
      <c r="B856" s="269" t="s">
        <v>862</v>
      </c>
      <c r="C856" s="269" t="s">
        <v>95</v>
      </c>
      <c r="D856" s="271" t="s">
        <v>863</v>
      </c>
      <c r="E856" s="272">
        <v>41058</v>
      </c>
      <c r="F856" s="238"/>
      <c r="G856" s="238"/>
      <c r="H856" s="272">
        <v>40909</v>
      </c>
      <c r="I856" s="272">
        <v>50405</v>
      </c>
      <c r="J856" s="269"/>
      <c r="K856" s="269" t="s">
        <v>2802</v>
      </c>
      <c r="L856" s="273"/>
      <c r="M856" s="238">
        <v>1.1308</v>
      </c>
      <c r="N856" s="269" t="s">
        <v>1844</v>
      </c>
      <c r="O856" s="269" t="s">
        <v>82</v>
      </c>
      <c r="P856" s="269" t="s">
        <v>1845</v>
      </c>
      <c r="Q856" s="269"/>
      <c r="R856" s="294">
        <v>1010303358</v>
      </c>
      <c r="S856" s="238">
        <v>889</v>
      </c>
      <c r="T856" s="269" t="s">
        <v>266</v>
      </c>
      <c r="U856" s="269">
        <v>300</v>
      </c>
      <c r="V856" s="275">
        <v>300</v>
      </c>
      <c r="W856" s="269">
        <v>0</v>
      </c>
      <c r="X856" s="276">
        <v>23743</v>
      </c>
      <c r="Y856" s="293"/>
      <c r="Z856" s="277">
        <v>1252462.96</v>
      </c>
      <c r="AA856" s="277"/>
      <c r="AB856" s="278">
        <v>1252462.96</v>
      </c>
      <c r="AC856" s="278">
        <v>1252462.96</v>
      </c>
      <c r="AD856" s="278">
        <v>0</v>
      </c>
      <c r="AE856" s="278">
        <v>0</v>
      </c>
      <c r="AF856" s="278">
        <v>4174.8765333333331</v>
      </c>
      <c r="AG856" s="278">
        <v>4174.8765333333331</v>
      </c>
      <c r="AH856" s="278">
        <v>0</v>
      </c>
      <c r="AI856" s="279">
        <v>4174.8765333333331</v>
      </c>
      <c r="AJ856" s="277"/>
      <c r="AK856" s="280" t="e">
        <v>#REF!</v>
      </c>
      <c r="AL856" s="280" t="e">
        <v>#REF!</v>
      </c>
      <c r="AM856" s="281">
        <v>0</v>
      </c>
      <c r="AN856" s="281">
        <v>0</v>
      </c>
      <c r="AO856" s="281">
        <v>0</v>
      </c>
      <c r="AP856" s="282">
        <v>0</v>
      </c>
      <c r="AQ856" s="282">
        <v>0</v>
      </c>
      <c r="AR856" s="282">
        <v>0</v>
      </c>
      <c r="AS856" s="282">
        <v>0</v>
      </c>
      <c r="AT856" s="282">
        <v>0</v>
      </c>
      <c r="AU856" s="282">
        <v>0</v>
      </c>
      <c r="AV856" s="282">
        <v>0</v>
      </c>
      <c r="AW856" s="282">
        <v>0</v>
      </c>
      <c r="AX856" s="282">
        <v>0</v>
      </c>
      <c r="AY856" s="282">
        <v>0</v>
      </c>
      <c r="AZ856" s="282">
        <v>0</v>
      </c>
      <c r="BA856" s="282">
        <v>0</v>
      </c>
      <c r="BB856" s="281">
        <v>0</v>
      </c>
      <c r="BC856" s="281">
        <v>0</v>
      </c>
      <c r="BD856" s="283"/>
      <c r="BE856" s="284">
        <v>0.02</v>
      </c>
      <c r="BF856" s="280">
        <v>0</v>
      </c>
      <c r="BG856" s="285"/>
      <c r="BH856" s="286"/>
      <c r="BI856" s="285"/>
      <c r="BJ856" s="280">
        <v>0</v>
      </c>
      <c r="BK856" s="280">
        <v>0</v>
      </c>
      <c r="BL856" s="283"/>
      <c r="BM856" s="287">
        <v>0</v>
      </c>
      <c r="BN856" s="280">
        <v>0</v>
      </c>
      <c r="BO856" s="280">
        <v>0</v>
      </c>
      <c r="BP856" s="280" t="e">
        <v>#REF!</v>
      </c>
      <c r="BQ856" s="288" t="e">
        <v>#REF!</v>
      </c>
      <c r="BR856" s="289"/>
      <c r="BS856" s="290" t="e">
        <v>#REF!</v>
      </c>
      <c r="BU856" s="291"/>
      <c r="BV856" s="291">
        <v>0</v>
      </c>
      <c r="BW856" s="292">
        <v>0</v>
      </c>
      <c r="BX856" s="238" t="s">
        <v>857</v>
      </c>
      <c r="BY856" s="435">
        <f t="shared" si="26"/>
        <v>1</v>
      </c>
      <c r="BZ856" s="435">
        <v>1</v>
      </c>
      <c r="CA856" s="436">
        <f t="shared" si="27"/>
        <v>0</v>
      </c>
    </row>
    <row r="857" spans="1:79" s="268" customFormat="1" ht="47.25">
      <c r="A857" s="269">
        <v>844</v>
      </c>
      <c r="B857" s="269" t="s">
        <v>862</v>
      </c>
      <c r="C857" s="269" t="s">
        <v>95</v>
      </c>
      <c r="D857" s="271" t="s">
        <v>863</v>
      </c>
      <c r="E857" s="272">
        <v>41058</v>
      </c>
      <c r="F857" s="238"/>
      <c r="G857" s="238"/>
      <c r="H857" s="272">
        <v>40909</v>
      </c>
      <c r="I857" s="272">
        <v>50405</v>
      </c>
      <c r="J857" s="269"/>
      <c r="K857" s="269" t="s">
        <v>2803</v>
      </c>
      <c r="L857" s="273"/>
      <c r="M857" s="238">
        <v>0.26450000000000001</v>
      </c>
      <c r="N857" s="269" t="s">
        <v>2072</v>
      </c>
      <c r="O857" s="269" t="s">
        <v>82</v>
      </c>
      <c r="P857" s="269" t="s">
        <v>2073</v>
      </c>
      <c r="Q857" s="269"/>
      <c r="R857" s="294">
        <v>1010303359</v>
      </c>
      <c r="S857" s="238">
        <v>890</v>
      </c>
      <c r="T857" s="269" t="s">
        <v>266</v>
      </c>
      <c r="U857" s="269">
        <v>300</v>
      </c>
      <c r="V857" s="275">
        <v>300</v>
      </c>
      <c r="W857" s="269">
        <v>0</v>
      </c>
      <c r="X857" s="276">
        <v>24473</v>
      </c>
      <c r="Y857" s="293"/>
      <c r="Z857" s="277">
        <v>406648.35</v>
      </c>
      <c r="AA857" s="277"/>
      <c r="AB857" s="278">
        <v>406648.35</v>
      </c>
      <c r="AC857" s="278">
        <v>406648.35</v>
      </c>
      <c r="AD857" s="278">
        <v>0</v>
      </c>
      <c r="AE857" s="278">
        <v>0</v>
      </c>
      <c r="AF857" s="278">
        <v>1355.4945</v>
      </c>
      <c r="AG857" s="278">
        <v>1355.4945</v>
      </c>
      <c r="AH857" s="278">
        <v>0</v>
      </c>
      <c r="AI857" s="279">
        <v>1355.4945</v>
      </c>
      <c r="AJ857" s="277"/>
      <c r="AK857" s="280" t="e">
        <v>#REF!</v>
      </c>
      <c r="AL857" s="280" t="e">
        <v>#REF!</v>
      </c>
      <c r="AM857" s="281">
        <v>0</v>
      </c>
      <c r="AN857" s="281">
        <v>0</v>
      </c>
      <c r="AO857" s="281">
        <v>0</v>
      </c>
      <c r="AP857" s="282">
        <v>0</v>
      </c>
      <c r="AQ857" s="282">
        <v>0</v>
      </c>
      <c r="AR857" s="282">
        <v>0</v>
      </c>
      <c r="AS857" s="282">
        <v>0</v>
      </c>
      <c r="AT857" s="282">
        <v>0</v>
      </c>
      <c r="AU857" s="282">
        <v>0</v>
      </c>
      <c r="AV857" s="282">
        <v>0</v>
      </c>
      <c r="AW857" s="282">
        <v>0</v>
      </c>
      <c r="AX857" s="282">
        <v>0</v>
      </c>
      <c r="AY857" s="282">
        <v>0</v>
      </c>
      <c r="AZ857" s="282">
        <v>0</v>
      </c>
      <c r="BA857" s="282">
        <v>0</v>
      </c>
      <c r="BB857" s="281">
        <v>0</v>
      </c>
      <c r="BC857" s="281">
        <v>0</v>
      </c>
      <c r="BD857" s="283"/>
      <c r="BE857" s="284">
        <v>0.02</v>
      </c>
      <c r="BF857" s="280">
        <v>0</v>
      </c>
      <c r="BG857" s="285"/>
      <c r="BH857" s="286"/>
      <c r="BI857" s="285"/>
      <c r="BJ857" s="280">
        <v>0</v>
      </c>
      <c r="BK857" s="280">
        <v>0</v>
      </c>
      <c r="BL857" s="283"/>
      <c r="BM857" s="287">
        <v>0</v>
      </c>
      <c r="BN857" s="280">
        <v>0</v>
      </c>
      <c r="BO857" s="280">
        <v>0</v>
      </c>
      <c r="BP857" s="280" t="e">
        <v>#REF!</v>
      </c>
      <c r="BQ857" s="288" t="e">
        <v>#REF!</v>
      </c>
      <c r="BR857" s="289"/>
      <c r="BS857" s="290" t="e">
        <v>#REF!</v>
      </c>
      <c r="BU857" s="291"/>
      <c r="BV857" s="291">
        <v>0</v>
      </c>
      <c r="BW857" s="292">
        <v>0</v>
      </c>
      <c r="BX857" s="238" t="s">
        <v>857</v>
      </c>
      <c r="BY857" s="435">
        <f t="shared" si="26"/>
        <v>1</v>
      </c>
      <c r="BZ857" s="435">
        <v>1</v>
      </c>
      <c r="CA857" s="436">
        <f t="shared" si="27"/>
        <v>0</v>
      </c>
    </row>
    <row r="858" spans="1:79" s="268" customFormat="1" ht="47.25">
      <c r="A858" s="269">
        <v>845</v>
      </c>
      <c r="B858" s="269" t="s">
        <v>862</v>
      </c>
      <c r="C858" s="269" t="s">
        <v>95</v>
      </c>
      <c r="D858" s="271" t="s">
        <v>863</v>
      </c>
      <c r="E858" s="272">
        <v>41058</v>
      </c>
      <c r="F858" s="238"/>
      <c r="G858" s="238"/>
      <c r="H858" s="272">
        <v>40909</v>
      </c>
      <c r="I858" s="272">
        <v>50405</v>
      </c>
      <c r="J858" s="269"/>
      <c r="K858" s="269" t="s">
        <v>2804</v>
      </c>
      <c r="L858" s="273"/>
      <c r="M858" s="238">
        <v>0.59799999999999998</v>
      </c>
      <c r="N858" s="269" t="s">
        <v>2805</v>
      </c>
      <c r="O858" s="269" t="s">
        <v>82</v>
      </c>
      <c r="P858" s="269" t="s">
        <v>2806</v>
      </c>
      <c r="Q858" s="269"/>
      <c r="R858" s="294">
        <v>1010303360</v>
      </c>
      <c r="S858" s="238">
        <v>891</v>
      </c>
      <c r="T858" s="269" t="s">
        <v>266</v>
      </c>
      <c r="U858" s="269">
        <v>300</v>
      </c>
      <c r="V858" s="275">
        <v>300</v>
      </c>
      <c r="W858" s="269">
        <v>0</v>
      </c>
      <c r="X858" s="276">
        <v>20821</v>
      </c>
      <c r="Y858" s="293"/>
      <c r="Z858" s="277">
        <v>332628.03999999998</v>
      </c>
      <c r="AA858" s="277"/>
      <c r="AB858" s="278">
        <v>332628.03999999998</v>
      </c>
      <c r="AC858" s="278">
        <v>332628.03999999998</v>
      </c>
      <c r="AD858" s="278">
        <v>0</v>
      </c>
      <c r="AE858" s="278">
        <v>0</v>
      </c>
      <c r="AF858" s="278">
        <v>1108.7601333333332</v>
      </c>
      <c r="AG858" s="278">
        <v>1108.7601333333332</v>
      </c>
      <c r="AH858" s="278">
        <v>0</v>
      </c>
      <c r="AI858" s="279">
        <v>1108.7601333333332</v>
      </c>
      <c r="AJ858" s="277"/>
      <c r="AK858" s="280" t="e">
        <v>#REF!</v>
      </c>
      <c r="AL858" s="280" t="e">
        <v>#REF!</v>
      </c>
      <c r="AM858" s="281">
        <v>0</v>
      </c>
      <c r="AN858" s="281">
        <v>0</v>
      </c>
      <c r="AO858" s="281">
        <v>0</v>
      </c>
      <c r="AP858" s="282">
        <v>0</v>
      </c>
      <c r="AQ858" s="282">
        <v>0</v>
      </c>
      <c r="AR858" s="282">
        <v>0</v>
      </c>
      <c r="AS858" s="282">
        <v>0</v>
      </c>
      <c r="AT858" s="282">
        <v>0</v>
      </c>
      <c r="AU858" s="282">
        <v>0</v>
      </c>
      <c r="AV858" s="282">
        <v>0</v>
      </c>
      <c r="AW858" s="282">
        <v>0</v>
      </c>
      <c r="AX858" s="282">
        <v>0</v>
      </c>
      <c r="AY858" s="282">
        <v>0</v>
      </c>
      <c r="AZ858" s="282">
        <v>0</v>
      </c>
      <c r="BA858" s="282">
        <v>0</v>
      </c>
      <c r="BB858" s="281">
        <v>0</v>
      </c>
      <c r="BC858" s="281">
        <v>0</v>
      </c>
      <c r="BD858" s="283"/>
      <c r="BE858" s="284">
        <v>0.02</v>
      </c>
      <c r="BF858" s="280">
        <v>0</v>
      </c>
      <c r="BG858" s="285"/>
      <c r="BH858" s="286"/>
      <c r="BI858" s="285"/>
      <c r="BJ858" s="280">
        <v>0</v>
      </c>
      <c r="BK858" s="280">
        <v>0</v>
      </c>
      <c r="BL858" s="283"/>
      <c r="BM858" s="287">
        <v>0</v>
      </c>
      <c r="BN858" s="280">
        <v>0</v>
      </c>
      <c r="BO858" s="280">
        <v>0</v>
      </c>
      <c r="BP858" s="280" t="e">
        <v>#REF!</v>
      </c>
      <c r="BQ858" s="288" t="e">
        <v>#REF!</v>
      </c>
      <c r="BR858" s="289"/>
      <c r="BS858" s="290" t="e">
        <v>#REF!</v>
      </c>
      <c r="BU858" s="291"/>
      <c r="BV858" s="291">
        <v>0</v>
      </c>
      <c r="BW858" s="292">
        <v>0</v>
      </c>
      <c r="BX858" s="238" t="s">
        <v>857</v>
      </c>
      <c r="BY858" s="435">
        <f t="shared" si="26"/>
        <v>1</v>
      </c>
      <c r="BZ858" s="435">
        <v>1</v>
      </c>
      <c r="CA858" s="436">
        <f t="shared" si="27"/>
        <v>0</v>
      </c>
    </row>
    <row r="859" spans="1:79" s="268" customFormat="1" ht="47.25">
      <c r="A859" s="269">
        <v>846</v>
      </c>
      <c r="B859" s="269" t="s">
        <v>862</v>
      </c>
      <c r="C859" s="269" t="s">
        <v>95</v>
      </c>
      <c r="D859" s="271" t="s">
        <v>863</v>
      </c>
      <c r="E859" s="272">
        <v>41058</v>
      </c>
      <c r="F859" s="238"/>
      <c r="G859" s="238"/>
      <c r="H859" s="272">
        <v>40909</v>
      </c>
      <c r="I859" s="272">
        <v>50405</v>
      </c>
      <c r="J859" s="269"/>
      <c r="K859" s="269" t="s">
        <v>2807</v>
      </c>
      <c r="L859" s="273"/>
      <c r="M859" s="238">
        <v>8.8435000000000006</v>
      </c>
      <c r="N859" s="269" t="s">
        <v>2140</v>
      </c>
      <c r="O859" s="269" t="s">
        <v>82</v>
      </c>
      <c r="P859" s="269" t="s">
        <v>2141</v>
      </c>
      <c r="Q859" s="269"/>
      <c r="R859" s="294">
        <v>1010303361</v>
      </c>
      <c r="S859" s="238">
        <v>892</v>
      </c>
      <c r="T859" s="269" t="s">
        <v>266</v>
      </c>
      <c r="U859" s="269">
        <v>300</v>
      </c>
      <c r="V859" s="275">
        <v>300</v>
      </c>
      <c r="W859" s="269">
        <v>0</v>
      </c>
      <c r="X859" s="276">
        <v>24108</v>
      </c>
      <c r="Y859" s="293"/>
      <c r="Z859" s="277">
        <v>378327</v>
      </c>
      <c r="AA859" s="277"/>
      <c r="AB859" s="278">
        <v>378327</v>
      </c>
      <c r="AC859" s="278">
        <v>378327</v>
      </c>
      <c r="AD859" s="278">
        <v>0</v>
      </c>
      <c r="AE859" s="278">
        <v>0</v>
      </c>
      <c r="AF859" s="278">
        <v>1261.0899999999999</v>
      </c>
      <c r="AG859" s="278">
        <v>1261.0899999999999</v>
      </c>
      <c r="AH859" s="278">
        <v>0</v>
      </c>
      <c r="AI859" s="279">
        <v>1261.0899999999999</v>
      </c>
      <c r="AJ859" s="277"/>
      <c r="AK859" s="280" t="e">
        <v>#REF!</v>
      </c>
      <c r="AL859" s="280" t="e">
        <v>#REF!</v>
      </c>
      <c r="AM859" s="281">
        <v>0</v>
      </c>
      <c r="AN859" s="281">
        <v>0</v>
      </c>
      <c r="AO859" s="281">
        <v>0</v>
      </c>
      <c r="AP859" s="282">
        <v>0</v>
      </c>
      <c r="AQ859" s="282">
        <v>0</v>
      </c>
      <c r="AR859" s="282">
        <v>0</v>
      </c>
      <c r="AS859" s="282">
        <v>0</v>
      </c>
      <c r="AT859" s="282">
        <v>0</v>
      </c>
      <c r="AU859" s="282">
        <v>0</v>
      </c>
      <c r="AV859" s="282">
        <v>0</v>
      </c>
      <c r="AW859" s="282">
        <v>0</v>
      </c>
      <c r="AX859" s="282">
        <v>0</v>
      </c>
      <c r="AY859" s="282">
        <v>0</v>
      </c>
      <c r="AZ859" s="282">
        <v>0</v>
      </c>
      <c r="BA859" s="282">
        <v>0</v>
      </c>
      <c r="BB859" s="281">
        <v>0</v>
      </c>
      <c r="BC859" s="281">
        <v>0</v>
      </c>
      <c r="BD859" s="283"/>
      <c r="BE859" s="284">
        <v>0.02</v>
      </c>
      <c r="BF859" s="280">
        <v>0</v>
      </c>
      <c r="BG859" s="285"/>
      <c r="BH859" s="286"/>
      <c r="BI859" s="285"/>
      <c r="BJ859" s="280">
        <v>0</v>
      </c>
      <c r="BK859" s="280">
        <v>0</v>
      </c>
      <c r="BL859" s="283"/>
      <c r="BM859" s="287">
        <v>0</v>
      </c>
      <c r="BN859" s="280">
        <v>0</v>
      </c>
      <c r="BO859" s="280">
        <v>0</v>
      </c>
      <c r="BP859" s="280" t="e">
        <v>#REF!</v>
      </c>
      <c r="BQ859" s="288" t="e">
        <v>#REF!</v>
      </c>
      <c r="BR859" s="289"/>
      <c r="BS859" s="290" t="e">
        <v>#REF!</v>
      </c>
      <c r="BU859" s="291"/>
      <c r="BV859" s="291">
        <v>0</v>
      </c>
      <c r="BW859" s="292">
        <v>0</v>
      </c>
      <c r="BX859" s="238" t="s">
        <v>857</v>
      </c>
      <c r="BY859" s="435">
        <f t="shared" si="26"/>
        <v>1</v>
      </c>
      <c r="BZ859" s="435">
        <v>1</v>
      </c>
      <c r="CA859" s="436">
        <f t="shared" si="27"/>
        <v>0</v>
      </c>
    </row>
    <row r="860" spans="1:79" s="268" customFormat="1" ht="31.5">
      <c r="A860" s="269">
        <v>847</v>
      </c>
      <c r="B860" s="269" t="s">
        <v>862</v>
      </c>
      <c r="C860" s="269" t="s">
        <v>95</v>
      </c>
      <c r="D860" s="271" t="s">
        <v>863</v>
      </c>
      <c r="E860" s="272">
        <v>41058</v>
      </c>
      <c r="F860" s="238"/>
      <c r="G860" s="238"/>
      <c r="H860" s="272">
        <v>40909</v>
      </c>
      <c r="I860" s="272">
        <v>50405</v>
      </c>
      <c r="J860" s="269"/>
      <c r="K860" s="269" t="s">
        <v>2808</v>
      </c>
      <c r="L860" s="273"/>
      <c r="M860" s="238">
        <v>1.375</v>
      </c>
      <c r="N860" s="269" t="s">
        <v>2809</v>
      </c>
      <c r="O860" s="269" t="s">
        <v>82</v>
      </c>
      <c r="P860" s="269" t="s">
        <v>2810</v>
      </c>
      <c r="Q860" s="269"/>
      <c r="R860" s="294">
        <v>1010303362</v>
      </c>
      <c r="S860" s="238">
        <v>893</v>
      </c>
      <c r="T860" s="269" t="s">
        <v>131</v>
      </c>
      <c r="U860" s="269">
        <v>361</v>
      </c>
      <c r="V860" s="275">
        <v>361</v>
      </c>
      <c r="W860" s="269">
        <v>0</v>
      </c>
      <c r="X860" s="276">
        <v>24473</v>
      </c>
      <c r="Y860" s="293"/>
      <c r="Z860" s="277">
        <v>189132.61</v>
      </c>
      <c r="AA860" s="277"/>
      <c r="AB860" s="278">
        <v>189132.61</v>
      </c>
      <c r="AC860" s="278">
        <v>189132.61</v>
      </c>
      <c r="AD860" s="278">
        <v>0</v>
      </c>
      <c r="AE860" s="278">
        <v>0</v>
      </c>
      <c r="AF860" s="278">
        <v>523.91304709141275</v>
      </c>
      <c r="AG860" s="278">
        <v>523.91304709141275</v>
      </c>
      <c r="AH860" s="278">
        <v>0</v>
      </c>
      <c r="AI860" s="279">
        <v>523.91304709141275</v>
      </c>
      <c r="AJ860" s="277"/>
      <c r="AK860" s="280" t="e">
        <v>#REF!</v>
      </c>
      <c r="AL860" s="280" t="e">
        <v>#REF!</v>
      </c>
      <c r="AM860" s="281">
        <v>0</v>
      </c>
      <c r="AN860" s="281">
        <v>0</v>
      </c>
      <c r="AO860" s="281">
        <v>0</v>
      </c>
      <c r="AP860" s="282">
        <v>0</v>
      </c>
      <c r="AQ860" s="282">
        <v>0</v>
      </c>
      <c r="AR860" s="282">
        <v>0</v>
      </c>
      <c r="AS860" s="282">
        <v>0</v>
      </c>
      <c r="AT860" s="282">
        <v>0</v>
      </c>
      <c r="AU860" s="282">
        <v>0</v>
      </c>
      <c r="AV860" s="282">
        <v>0</v>
      </c>
      <c r="AW860" s="282">
        <v>0</v>
      </c>
      <c r="AX860" s="282">
        <v>0</v>
      </c>
      <c r="AY860" s="282">
        <v>0</v>
      </c>
      <c r="AZ860" s="282">
        <v>0</v>
      </c>
      <c r="BA860" s="282">
        <v>0</v>
      </c>
      <c r="BB860" s="281">
        <v>0</v>
      </c>
      <c r="BC860" s="281">
        <v>0</v>
      </c>
      <c r="BD860" s="283"/>
      <c r="BE860" s="284">
        <v>0.02</v>
      </c>
      <c r="BF860" s="280">
        <v>0</v>
      </c>
      <c r="BG860" s="285"/>
      <c r="BH860" s="286"/>
      <c r="BI860" s="285"/>
      <c r="BJ860" s="280">
        <v>0</v>
      </c>
      <c r="BK860" s="280">
        <v>0</v>
      </c>
      <c r="BL860" s="283"/>
      <c r="BM860" s="287">
        <v>0</v>
      </c>
      <c r="BN860" s="280">
        <v>0</v>
      </c>
      <c r="BO860" s="280">
        <v>0</v>
      </c>
      <c r="BP860" s="280" t="e">
        <v>#REF!</v>
      </c>
      <c r="BQ860" s="288" t="e">
        <v>#REF!</v>
      </c>
      <c r="BR860" s="289"/>
      <c r="BS860" s="290" t="e">
        <v>#REF!</v>
      </c>
      <c r="BU860" s="291"/>
      <c r="BV860" s="291">
        <v>0</v>
      </c>
      <c r="BW860" s="292">
        <v>0</v>
      </c>
      <c r="BX860" s="238" t="s">
        <v>857</v>
      </c>
      <c r="BY860" s="435">
        <f t="shared" si="26"/>
        <v>1</v>
      </c>
      <c r="BZ860" s="435">
        <v>1</v>
      </c>
      <c r="CA860" s="436">
        <f t="shared" si="27"/>
        <v>0</v>
      </c>
    </row>
    <row r="861" spans="1:79" s="268" customFormat="1" ht="47.25">
      <c r="A861" s="269">
        <v>848</v>
      </c>
      <c r="B861" s="269" t="s">
        <v>862</v>
      </c>
      <c r="C861" s="269" t="s">
        <v>95</v>
      </c>
      <c r="D861" s="271" t="s">
        <v>863</v>
      </c>
      <c r="E861" s="272">
        <v>41058</v>
      </c>
      <c r="F861" s="238"/>
      <c r="G861" s="238"/>
      <c r="H861" s="272">
        <v>40909</v>
      </c>
      <c r="I861" s="272">
        <v>50405</v>
      </c>
      <c r="J861" s="269"/>
      <c r="K861" s="269" t="s">
        <v>2811</v>
      </c>
      <c r="L861" s="273"/>
      <c r="M861" s="238">
        <v>0.82789999999999997</v>
      </c>
      <c r="N861" s="269" t="s">
        <v>1803</v>
      </c>
      <c r="O861" s="269" t="s">
        <v>82</v>
      </c>
      <c r="P861" s="269" t="s">
        <v>1804</v>
      </c>
      <c r="Q861" s="269"/>
      <c r="R861" s="294">
        <v>1010303363</v>
      </c>
      <c r="S861" s="238">
        <v>894</v>
      </c>
      <c r="T861" s="269" t="s">
        <v>266</v>
      </c>
      <c r="U861" s="269">
        <v>300</v>
      </c>
      <c r="V861" s="275">
        <v>300</v>
      </c>
      <c r="W861" s="269">
        <v>0</v>
      </c>
      <c r="X861" s="276">
        <v>24108</v>
      </c>
      <c r="Y861" s="293"/>
      <c r="Z861" s="277">
        <v>439082.43</v>
      </c>
      <c r="AA861" s="277"/>
      <c r="AB861" s="278">
        <v>439082.43</v>
      </c>
      <c r="AC861" s="278">
        <v>439082.43</v>
      </c>
      <c r="AD861" s="278">
        <v>0</v>
      </c>
      <c r="AE861" s="278">
        <v>0</v>
      </c>
      <c r="AF861" s="278">
        <v>1463.6080999999999</v>
      </c>
      <c r="AG861" s="278">
        <v>1463.6080999999999</v>
      </c>
      <c r="AH861" s="278">
        <v>0</v>
      </c>
      <c r="AI861" s="279">
        <v>1463.6080999999999</v>
      </c>
      <c r="AJ861" s="277"/>
      <c r="AK861" s="280" t="e">
        <v>#REF!</v>
      </c>
      <c r="AL861" s="280" t="e">
        <v>#REF!</v>
      </c>
      <c r="AM861" s="281">
        <v>0</v>
      </c>
      <c r="AN861" s="281">
        <v>0</v>
      </c>
      <c r="AO861" s="281">
        <v>0</v>
      </c>
      <c r="AP861" s="282">
        <v>0</v>
      </c>
      <c r="AQ861" s="282">
        <v>0</v>
      </c>
      <c r="AR861" s="282">
        <v>0</v>
      </c>
      <c r="AS861" s="282">
        <v>0</v>
      </c>
      <c r="AT861" s="282">
        <v>0</v>
      </c>
      <c r="AU861" s="282">
        <v>0</v>
      </c>
      <c r="AV861" s="282">
        <v>0</v>
      </c>
      <c r="AW861" s="282">
        <v>0</v>
      </c>
      <c r="AX861" s="282">
        <v>0</v>
      </c>
      <c r="AY861" s="282">
        <v>0</v>
      </c>
      <c r="AZ861" s="282">
        <v>0</v>
      </c>
      <c r="BA861" s="282">
        <v>0</v>
      </c>
      <c r="BB861" s="281">
        <v>0</v>
      </c>
      <c r="BC861" s="281">
        <v>0</v>
      </c>
      <c r="BD861" s="283"/>
      <c r="BE861" s="284">
        <v>0.02</v>
      </c>
      <c r="BF861" s="280">
        <v>0</v>
      </c>
      <c r="BG861" s="285"/>
      <c r="BH861" s="286"/>
      <c r="BI861" s="285"/>
      <c r="BJ861" s="280">
        <v>0</v>
      </c>
      <c r="BK861" s="280">
        <v>0</v>
      </c>
      <c r="BL861" s="283"/>
      <c r="BM861" s="287">
        <v>0</v>
      </c>
      <c r="BN861" s="280">
        <v>0</v>
      </c>
      <c r="BO861" s="280">
        <v>0</v>
      </c>
      <c r="BP861" s="280" t="e">
        <v>#REF!</v>
      </c>
      <c r="BQ861" s="288" t="e">
        <v>#REF!</v>
      </c>
      <c r="BR861" s="289"/>
      <c r="BS861" s="290" t="e">
        <v>#REF!</v>
      </c>
      <c r="BU861" s="291"/>
      <c r="BV861" s="291">
        <v>0</v>
      </c>
      <c r="BW861" s="292">
        <v>0</v>
      </c>
      <c r="BX861" s="238" t="s">
        <v>857</v>
      </c>
      <c r="BY861" s="435">
        <f t="shared" si="26"/>
        <v>1</v>
      </c>
      <c r="BZ861" s="435">
        <v>1</v>
      </c>
      <c r="CA861" s="436">
        <f t="shared" si="27"/>
        <v>0</v>
      </c>
    </row>
    <row r="862" spans="1:79" s="268" customFormat="1" ht="47.25">
      <c r="A862" s="269">
        <v>849</v>
      </c>
      <c r="B862" s="269" t="s">
        <v>862</v>
      </c>
      <c r="C862" s="269" t="s">
        <v>95</v>
      </c>
      <c r="D862" s="271" t="s">
        <v>863</v>
      </c>
      <c r="E862" s="272">
        <v>41058</v>
      </c>
      <c r="F862" s="238"/>
      <c r="G862" s="238"/>
      <c r="H862" s="272">
        <v>40909</v>
      </c>
      <c r="I862" s="272">
        <v>50405</v>
      </c>
      <c r="J862" s="269"/>
      <c r="K862" s="269" t="s">
        <v>2812</v>
      </c>
      <c r="L862" s="273"/>
      <c r="M862" s="238">
        <v>1.278</v>
      </c>
      <c r="N862" s="269" t="s">
        <v>2489</v>
      </c>
      <c r="O862" s="269" t="s">
        <v>82</v>
      </c>
      <c r="P862" s="269" t="s">
        <v>2490</v>
      </c>
      <c r="Q862" s="269"/>
      <c r="R862" s="294">
        <v>1010303364</v>
      </c>
      <c r="S862" s="238">
        <v>895</v>
      </c>
      <c r="T862" s="269" t="s">
        <v>266</v>
      </c>
      <c r="U862" s="269">
        <v>300</v>
      </c>
      <c r="V862" s="275">
        <v>300</v>
      </c>
      <c r="W862" s="269">
        <v>0</v>
      </c>
      <c r="X862" s="276">
        <v>24473</v>
      </c>
      <c r="Y862" s="293"/>
      <c r="Z862" s="277">
        <v>588910.22</v>
      </c>
      <c r="AA862" s="277"/>
      <c r="AB862" s="278">
        <v>588910.22</v>
      </c>
      <c r="AC862" s="278">
        <v>588910.22</v>
      </c>
      <c r="AD862" s="278">
        <v>0</v>
      </c>
      <c r="AE862" s="278">
        <v>0</v>
      </c>
      <c r="AF862" s="278">
        <v>1963.0340666666666</v>
      </c>
      <c r="AG862" s="278">
        <v>1963.0340666666666</v>
      </c>
      <c r="AH862" s="278">
        <v>0</v>
      </c>
      <c r="AI862" s="279">
        <v>1963.0340666666666</v>
      </c>
      <c r="AJ862" s="277"/>
      <c r="AK862" s="280" t="e">
        <v>#REF!</v>
      </c>
      <c r="AL862" s="280" t="e">
        <v>#REF!</v>
      </c>
      <c r="AM862" s="281">
        <v>0</v>
      </c>
      <c r="AN862" s="281">
        <v>0</v>
      </c>
      <c r="AO862" s="281">
        <v>0</v>
      </c>
      <c r="AP862" s="282">
        <v>0</v>
      </c>
      <c r="AQ862" s="282">
        <v>0</v>
      </c>
      <c r="AR862" s="282">
        <v>0</v>
      </c>
      <c r="AS862" s="282">
        <v>0</v>
      </c>
      <c r="AT862" s="282">
        <v>0</v>
      </c>
      <c r="AU862" s="282">
        <v>0</v>
      </c>
      <c r="AV862" s="282">
        <v>0</v>
      </c>
      <c r="AW862" s="282">
        <v>0</v>
      </c>
      <c r="AX862" s="282">
        <v>0</v>
      </c>
      <c r="AY862" s="282">
        <v>0</v>
      </c>
      <c r="AZ862" s="282">
        <v>0</v>
      </c>
      <c r="BA862" s="282">
        <v>0</v>
      </c>
      <c r="BB862" s="281">
        <v>0</v>
      </c>
      <c r="BC862" s="281">
        <v>0</v>
      </c>
      <c r="BD862" s="283"/>
      <c r="BE862" s="284">
        <v>0.02</v>
      </c>
      <c r="BF862" s="280">
        <v>0</v>
      </c>
      <c r="BG862" s="285"/>
      <c r="BH862" s="286"/>
      <c r="BI862" s="285"/>
      <c r="BJ862" s="280">
        <v>0</v>
      </c>
      <c r="BK862" s="280">
        <v>0</v>
      </c>
      <c r="BL862" s="283"/>
      <c r="BM862" s="287">
        <v>0</v>
      </c>
      <c r="BN862" s="280">
        <v>0</v>
      </c>
      <c r="BO862" s="280">
        <v>0</v>
      </c>
      <c r="BP862" s="280" t="e">
        <v>#REF!</v>
      </c>
      <c r="BQ862" s="288" t="e">
        <v>#REF!</v>
      </c>
      <c r="BR862" s="289"/>
      <c r="BS862" s="290" t="e">
        <v>#REF!</v>
      </c>
      <c r="BU862" s="291"/>
      <c r="BV862" s="291">
        <v>0</v>
      </c>
      <c r="BW862" s="292">
        <v>0</v>
      </c>
      <c r="BX862" s="238" t="s">
        <v>857</v>
      </c>
      <c r="BY862" s="435">
        <f t="shared" si="26"/>
        <v>1</v>
      </c>
      <c r="BZ862" s="435">
        <v>1</v>
      </c>
      <c r="CA862" s="436">
        <f t="shared" si="27"/>
        <v>0</v>
      </c>
    </row>
    <row r="863" spans="1:79" s="268" customFormat="1" ht="47.25">
      <c r="A863" s="269">
        <v>850</v>
      </c>
      <c r="B863" s="269" t="s">
        <v>862</v>
      </c>
      <c r="C863" s="269" t="s">
        <v>95</v>
      </c>
      <c r="D863" s="271" t="s">
        <v>863</v>
      </c>
      <c r="E863" s="272">
        <v>41058</v>
      </c>
      <c r="F863" s="238"/>
      <c r="G863" s="238"/>
      <c r="H863" s="272">
        <v>40909</v>
      </c>
      <c r="I863" s="272">
        <v>50405</v>
      </c>
      <c r="J863" s="269"/>
      <c r="K863" s="269" t="s">
        <v>2813</v>
      </c>
      <c r="L863" s="273"/>
      <c r="M863" s="238">
        <v>2.5920000000000001</v>
      </c>
      <c r="N863" s="269" t="s">
        <v>2237</v>
      </c>
      <c r="O863" s="269" t="s">
        <v>82</v>
      </c>
      <c r="P863" s="269" t="s">
        <v>2238</v>
      </c>
      <c r="Q863" s="269"/>
      <c r="R863" s="294">
        <v>1010303365</v>
      </c>
      <c r="S863" s="238">
        <v>896</v>
      </c>
      <c r="T863" s="269" t="s">
        <v>131</v>
      </c>
      <c r="U863" s="269">
        <v>361</v>
      </c>
      <c r="V863" s="275">
        <v>361</v>
      </c>
      <c r="W863" s="269">
        <v>0</v>
      </c>
      <c r="X863" s="276">
        <v>24473</v>
      </c>
      <c r="Y863" s="293"/>
      <c r="Z863" s="277">
        <v>804181.45</v>
      </c>
      <c r="AA863" s="277"/>
      <c r="AB863" s="278">
        <v>804181.45</v>
      </c>
      <c r="AC863" s="278">
        <v>804181.45</v>
      </c>
      <c r="AD863" s="278">
        <v>0</v>
      </c>
      <c r="AE863" s="278">
        <v>0</v>
      </c>
      <c r="AF863" s="278">
        <v>2227.6494459833793</v>
      </c>
      <c r="AG863" s="278">
        <v>2227.6494459833793</v>
      </c>
      <c r="AH863" s="278">
        <v>0</v>
      </c>
      <c r="AI863" s="279">
        <v>2227.6494459833793</v>
      </c>
      <c r="AJ863" s="277"/>
      <c r="AK863" s="280" t="e">
        <v>#REF!</v>
      </c>
      <c r="AL863" s="280" t="e">
        <v>#REF!</v>
      </c>
      <c r="AM863" s="281">
        <v>0</v>
      </c>
      <c r="AN863" s="281">
        <v>0</v>
      </c>
      <c r="AO863" s="281">
        <v>0</v>
      </c>
      <c r="AP863" s="282">
        <v>0</v>
      </c>
      <c r="AQ863" s="282">
        <v>0</v>
      </c>
      <c r="AR863" s="282">
        <v>0</v>
      </c>
      <c r="AS863" s="282">
        <v>0</v>
      </c>
      <c r="AT863" s="282">
        <v>0</v>
      </c>
      <c r="AU863" s="282">
        <v>0</v>
      </c>
      <c r="AV863" s="282">
        <v>0</v>
      </c>
      <c r="AW863" s="282">
        <v>0</v>
      </c>
      <c r="AX863" s="282">
        <v>0</v>
      </c>
      <c r="AY863" s="282">
        <v>0</v>
      </c>
      <c r="AZ863" s="282">
        <v>0</v>
      </c>
      <c r="BA863" s="282">
        <v>0</v>
      </c>
      <c r="BB863" s="281">
        <v>0</v>
      </c>
      <c r="BC863" s="281">
        <v>0</v>
      </c>
      <c r="BD863" s="283"/>
      <c r="BE863" s="284">
        <v>0.02</v>
      </c>
      <c r="BF863" s="280">
        <v>0</v>
      </c>
      <c r="BG863" s="285"/>
      <c r="BH863" s="286"/>
      <c r="BI863" s="285"/>
      <c r="BJ863" s="280">
        <v>0</v>
      </c>
      <c r="BK863" s="280">
        <v>0</v>
      </c>
      <c r="BL863" s="283"/>
      <c r="BM863" s="287">
        <v>0</v>
      </c>
      <c r="BN863" s="280">
        <v>0</v>
      </c>
      <c r="BO863" s="280">
        <v>0</v>
      </c>
      <c r="BP863" s="280" t="e">
        <v>#REF!</v>
      </c>
      <c r="BQ863" s="288" t="e">
        <v>#REF!</v>
      </c>
      <c r="BR863" s="289"/>
      <c r="BS863" s="290" t="e">
        <v>#REF!</v>
      </c>
      <c r="BU863" s="291"/>
      <c r="BV863" s="291">
        <v>0</v>
      </c>
      <c r="BW863" s="292">
        <v>0</v>
      </c>
      <c r="BX863" s="238" t="s">
        <v>857</v>
      </c>
      <c r="BY863" s="435">
        <f t="shared" si="26"/>
        <v>1</v>
      </c>
      <c r="BZ863" s="435">
        <v>1</v>
      </c>
      <c r="CA863" s="436">
        <f t="shared" si="27"/>
        <v>0</v>
      </c>
    </row>
    <row r="864" spans="1:79" s="268" customFormat="1" ht="47.25">
      <c r="A864" s="269">
        <v>851</v>
      </c>
      <c r="B864" s="269" t="s">
        <v>862</v>
      </c>
      <c r="C864" s="269" t="s">
        <v>95</v>
      </c>
      <c r="D864" s="271" t="s">
        <v>863</v>
      </c>
      <c r="E864" s="272">
        <v>41058</v>
      </c>
      <c r="F864" s="238"/>
      <c r="G864" s="238"/>
      <c r="H864" s="272">
        <v>40909</v>
      </c>
      <c r="I864" s="272">
        <v>50405</v>
      </c>
      <c r="J864" s="269"/>
      <c r="K864" s="269" t="s">
        <v>2814</v>
      </c>
      <c r="L864" s="273"/>
      <c r="M864" s="238">
        <v>0.754</v>
      </c>
      <c r="N864" s="269" t="s">
        <v>2815</v>
      </c>
      <c r="O864" s="269" t="s">
        <v>82</v>
      </c>
      <c r="P864" s="269" t="s">
        <v>2816</v>
      </c>
      <c r="Q864" s="269"/>
      <c r="R864" s="294">
        <v>1010303366</v>
      </c>
      <c r="S864" s="238">
        <v>897</v>
      </c>
      <c r="T864" s="269" t="s">
        <v>266</v>
      </c>
      <c r="U864" s="269">
        <v>300</v>
      </c>
      <c r="V864" s="275">
        <v>300</v>
      </c>
      <c r="W864" s="269">
        <v>0</v>
      </c>
      <c r="X864" s="276">
        <v>24473</v>
      </c>
      <c r="Y864" s="293"/>
      <c r="Z864" s="277">
        <v>229500.9</v>
      </c>
      <c r="AA864" s="277"/>
      <c r="AB864" s="278">
        <v>229500.9</v>
      </c>
      <c r="AC864" s="278">
        <v>229500.9</v>
      </c>
      <c r="AD864" s="278">
        <v>0</v>
      </c>
      <c r="AE864" s="278">
        <v>0</v>
      </c>
      <c r="AF864" s="278">
        <v>765.00299999999993</v>
      </c>
      <c r="AG864" s="278">
        <v>765.00299999999993</v>
      </c>
      <c r="AH864" s="278">
        <v>0</v>
      </c>
      <c r="AI864" s="279">
        <v>765.00299999999993</v>
      </c>
      <c r="AJ864" s="277"/>
      <c r="AK864" s="280" t="e">
        <v>#REF!</v>
      </c>
      <c r="AL864" s="280" t="e">
        <v>#REF!</v>
      </c>
      <c r="AM864" s="281">
        <v>0</v>
      </c>
      <c r="AN864" s="281">
        <v>0</v>
      </c>
      <c r="AO864" s="281">
        <v>0</v>
      </c>
      <c r="AP864" s="282">
        <v>0</v>
      </c>
      <c r="AQ864" s="282">
        <v>0</v>
      </c>
      <c r="AR864" s="282">
        <v>0</v>
      </c>
      <c r="AS864" s="282">
        <v>0</v>
      </c>
      <c r="AT864" s="282">
        <v>0</v>
      </c>
      <c r="AU864" s="282">
        <v>0</v>
      </c>
      <c r="AV864" s="282">
        <v>0</v>
      </c>
      <c r="AW864" s="282">
        <v>0</v>
      </c>
      <c r="AX864" s="282">
        <v>0</v>
      </c>
      <c r="AY864" s="282">
        <v>0</v>
      </c>
      <c r="AZ864" s="282">
        <v>0</v>
      </c>
      <c r="BA864" s="282">
        <v>0</v>
      </c>
      <c r="BB864" s="281">
        <v>0</v>
      </c>
      <c r="BC864" s="281">
        <v>0</v>
      </c>
      <c r="BD864" s="283"/>
      <c r="BE864" s="284">
        <v>0.02</v>
      </c>
      <c r="BF864" s="280">
        <v>0</v>
      </c>
      <c r="BG864" s="285"/>
      <c r="BH864" s="286"/>
      <c r="BI864" s="285"/>
      <c r="BJ864" s="280">
        <v>0</v>
      </c>
      <c r="BK864" s="280">
        <v>0</v>
      </c>
      <c r="BL864" s="283"/>
      <c r="BM864" s="287">
        <v>0</v>
      </c>
      <c r="BN864" s="280">
        <v>0</v>
      </c>
      <c r="BO864" s="280">
        <v>0</v>
      </c>
      <c r="BP864" s="280" t="e">
        <v>#REF!</v>
      </c>
      <c r="BQ864" s="288" t="e">
        <v>#REF!</v>
      </c>
      <c r="BR864" s="289"/>
      <c r="BS864" s="290" t="e">
        <v>#REF!</v>
      </c>
      <c r="BU864" s="291"/>
      <c r="BV864" s="291">
        <v>0</v>
      </c>
      <c r="BW864" s="292">
        <v>0</v>
      </c>
      <c r="BX864" s="238" t="s">
        <v>857</v>
      </c>
      <c r="BY864" s="435">
        <f t="shared" si="26"/>
        <v>1</v>
      </c>
      <c r="BZ864" s="435">
        <v>1</v>
      </c>
      <c r="CA864" s="436">
        <f t="shared" si="27"/>
        <v>0</v>
      </c>
    </row>
    <row r="865" spans="1:79" s="268" customFormat="1" ht="47.25">
      <c r="A865" s="269">
        <v>852</v>
      </c>
      <c r="B865" s="269" t="s">
        <v>862</v>
      </c>
      <c r="C865" s="269" t="s">
        <v>95</v>
      </c>
      <c r="D865" s="271" t="s">
        <v>863</v>
      </c>
      <c r="E865" s="272">
        <v>41058</v>
      </c>
      <c r="F865" s="238"/>
      <c r="G865" s="238"/>
      <c r="H865" s="272">
        <v>40909</v>
      </c>
      <c r="I865" s="272">
        <v>50405</v>
      </c>
      <c r="J865" s="269"/>
      <c r="K865" s="269" t="s">
        <v>2817</v>
      </c>
      <c r="L865" s="273"/>
      <c r="M865" s="238">
        <v>1.073</v>
      </c>
      <c r="N865" s="269" t="s">
        <v>2818</v>
      </c>
      <c r="O865" s="269" t="s">
        <v>82</v>
      </c>
      <c r="P865" s="269" t="s">
        <v>2415</v>
      </c>
      <c r="Q865" s="269"/>
      <c r="R865" s="294">
        <v>1010303367</v>
      </c>
      <c r="S865" s="238">
        <v>898</v>
      </c>
      <c r="T865" s="269" t="s">
        <v>266</v>
      </c>
      <c r="U865" s="269">
        <v>300</v>
      </c>
      <c r="V865" s="275">
        <v>300</v>
      </c>
      <c r="W865" s="269">
        <v>0</v>
      </c>
      <c r="X865" s="276">
        <v>24473</v>
      </c>
      <c r="Y865" s="293"/>
      <c r="Z865" s="277">
        <v>441722.06</v>
      </c>
      <c r="AA865" s="277"/>
      <c r="AB865" s="278">
        <v>441722.06</v>
      </c>
      <c r="AC865" s="278">
        <v>441722.06</v>
      </c>
      <c r="AD865" s="278">
        <v>0</v>
      </c>
      <c r="AE865" s="278">
        <v>0</v>
      </c>
      <c r="AF865" s="278">
        <v>1472.4068666666667</v>
      </c>
      <c r="AG865" s="278">
        <v>1472.4068666666667</v>
      </c>
      <c r="AH865" s="278">
        <v>0</v>
      </c>
      <c r="AI865" s="279">
        <v>1472.4068666666667</v>
      </c>
      <c r="AJ865" s="277"/>
      <c r="AK865" s="280" t="e">
        <v>#REF!</v>
      </c>
      <c r="AL865" s="280" t="e">
        <v>#REF!</v>
      </c>
      <c r="AM865" s="281">
        <v>0</v>
      </c>
      <c r="AN865" s="281">
        <v>0</v>
      </c>
      <c r="AO865" s="281">
        <v>0</v>
      </c>
      <c r="AP865" s="282">
        <v>0</v>
      </c>
      <c r="AQ865" s="282">
        <v>0</v>
      </c>
      <c r="AR865" s="282">
        <v>0</v>
      </c>
      <c r="AS865" s="282">
        <v>0</v>
      </c>
      <c r="AT865" s="282">
        <v>0</v>
      </c>
      <c r="AU865" s="282">
        <v>0</v>
      </c>
      <c r="AV865" s="282">
        <v>0</v>
      </c>
      <c r="AW865" s="282">
        <v>0</v>
      </c>
      <c r="AX865" s="282">
        <v>0</v>
      </c>
      <c r="AY865" s="282">
        <v>0</v>
      </c>
      <c r="AZ865" s="282">
        <v>0</v>
      </c>
      <c r="BA865" s="282">
        <v>0</v>
      </c>
      <c r="BB865" s="281">
        <v>0</v>
      </c>
      <c r="BC865" s="281">
        <v>0</v>
      </c>
      <c r="BD865" s="283"/>
      <c r="BE865" s="284">
        <v>0.02</v>
      </c>
      <c r="BF865" s="280">
        <v>0</v>
      </c>
      <c r="BG865" s="285"/>
      <c r="BH865" s="286"/>
      <c r="BI865" s="285"/>
      <c r="BJ865" s="280">
        <v>0</v>
      </c>
      <c r="BK865" s="280">
        <v>0</v>
      </c>
      <c r="BL865" s="283"/>
      <c r="BM865" s="287">
        <v>0</v>
      </c>
      <c r="BN865" s="280">
        <v>0</v>
      </c>
      <c r="BO865" s="280">
        <v>0</v>
      </c>
      <c r="BP865" s="280" t="e">
        <v>#REF!</v>
      </c>
      <c r="BQ865" s="288" t="e">
        <v>#REF!</v>
      </c>
      <c r="BR865" s="289"/>
      <c r="BS865" s="290" t="e">
        <v>#REF!</v>
      </c>
      <c r="BU865" s="291"/>
      <c r="BV865" s="291">
        <v>0</v>
      </c>
      <c r="BW865" s="292">
        <v>0</v>
      </c>
      <c r="BX865" s="238" t="s">
        <v>857</v>
      </c>
      <c r="BY865" s="435">
        <f t="shared" si="26"/>
        <v>1</v>
      </c>
      <c r="BZ865" s="435">
        <v>1</v>
      </c>
      <c r="CA865" s="436">
        <f t="shared" si="27"/>
        <v>0</v>
      </c>
    </row>
    <row r="866" spans="1:79" s="268" customFormat="1" ht="47.25">
      <c r="A866" s="269">
        <v>853</v>
      </c>
      <c r="B866" s="269" t="s">
        <v>862</v>
      </c>
      <c r="C866" s="269" t="s">
        <v>95</v>
      </c>
      <c r="D866" s="271" t="s">
        <v>863</v>
      </c>
      <c r="E866" s="272">
        <v>41058</v>
      </c>
      <c r="F866" s="238"/>
      <c r="G866" s="238"/>
      <c r="H866" s="272">
        <v>40909</v>
      </c>
      <c r="I866" s="272">
        <v>50405</v>
      </c>
      <c r="J866" s="269"/>
      <c r="K866" s="269" t="s">
        <v>2819</v>
      </c>
      <c r="L866" s="273"/>
      <c r="M866" s="238">
        <v>1.1100000000000001</v>
      </c>
      <c r="N866" s="269" t="s">
        <v>2820</v>
      </c>
      <c r="O866" s="269" t="s">
        <v>82</v>
      </c>
      <c r="P866" s="269" t="s">
        <v>2821</v>
      </c>
      <c r="Q866" s="269"/>
      <c r="R866" s="294">
        <v>1010303368</v>
      </c>
      <c r="S866" s="238">
        <v>899</v>
      </c>
      <c r="T866" s="269" t="s">
        <v>266</v>
      </c>
      <c r="U866" s="269">
        <v>300</v>
      </c>
      <c r="V866" s="275">
        <v>300</v>
      </c>
      <c r="W866" s="269">
        <v>0</v>
      </c>
      <c r="X866" s="276">
        <v>24473</v>
      </c>
      <c r="Y866" s="293"/>
      <c r="Z866" s="277">
        <v>312461.53999999998</v>
      </c>
      <c r="AA866" s="277"/>
      <c r="AB866" s="278">
        <v>312461.53999999998</v>
      </c>
      <c r="AC866" s="278">
        <v>312461.53999999998</v>
      </c>
      <c r="AD866" s="278">
        <v>0</v>
      </c>
      <c r="AE866" s="278">
        <v>0</v>
      </c>
      <c r="AF866" s="278">
        <v>1041.5384666666666</v>
      </c>
      <c r="AG866" s="278">
        <v>1041.5384666666666</v>
      </c>
      <c r="AH866" s="278">
        <v>0</v>
      </c>
      <c r="AI866" s="279">
        <v>1041.5384666666666</v>
      </c>
      <c r="AJ866" s="277"/>
      <c r="AK866" s="280" t="e">
        <v>#REF!</v>
      </c>
      <c r="AL866" s="280" t="e">
        <v>#REF!</v>
      </c>
      <c r="AM866" s="281">
        <v>0</v>
      </c>
      <c r="AN866" s="281">
        <v>0</v>
      </c>
      <c r="AO866" s="281">
        <v>0</v>
      </c>
      <c r="AP866" s="282">
        <v>0</v>
      </c>
      <c r="AQ866" s="282">
        <v>0</v>
      </c>
      <c r="AR866" s="282">
        <v>0</v>
      </c>
      <c r="AS866" s="282">
        <v>0</v>
      </c>
      <c r="AT866" s="282">
        <v>0</v>
      </c>
      <c r="AU866" s="282">
        <v>0</v>
      </c>
      <c r="AV866" s="282">
        <v>0</v>
      </c>
      <c r="AW866" s="282">
        <v>0</v>
      </c>
      <c r="AX866" s="282">
        <v>0</v>
      </c>
      <c r="AY866" s="282">
        <v>0</v>
      </c>
      <c r="AZ866" s="282">
        <v>0</v>
      </c>
      <c r="BA866" s="282">
        <v>0</v>
      </c>
      <c r="BB866" s="281">
        <v>0</v>
      </c>
      <c r="BC866" s="281">
        <v>0</v>
      </c>
      <c r="BD866" s="283"/>
      <c r="BE866" s="284">
        <v>0.02</v>
      </c>
      <c r="BF866" s="280">
        <v>0</v>
      </c>
      <c r="BG866" s="285"/>
      <c r="BH866" s="286"/>
      <c r="BI866" s="285"/>
      <c r="BJ866" s="280">
        <v>0</v>
      </c>
      <c r="BK866" s="280">
        <v>0</v>
      </c>
      <c r="BL866" s="283"/>
      <c r="BM866" s="287">
        <v>0</v>
      </c>
      <c r="BN866" s="280">
        <v>0</v>
      </c>
      <c r="BO866" s="280">
        <v>0</v>
      </c>
      <c r="BP866" s="280" t="e">
        <v>#REF!</v>
      </c>
      <c r="BQ866" s="288" t="e">
        <v>#REF!</v>
      </c>
      <c r="BR866" s="289"/>
      <c r="BS866" s="290" t="e">
        <v>#REF!</v>
      </c>
      <c r="BU866" s="291"/>
      <c r="BV866" s="291">
        <v>0</v>
      </c>
      <c r="BW866" s="292">
        <v>0</v>
      </c>
      <c r="BX866" s="238" t="s">
        <v>857</v>
      </c>
      <c r="BY866" s="435">
        <f t="shared" si="26"/>
        <v>1</v>
      </c>
      <c r="BZ866" s="435">
        <v>1</v>
      </c>
      <c r="CA866" s="436">
        <f t="shared" si="27"/>
        <v>0</v>
      </c>
    </row>
    <row r="867" spans="1:79" s="268" customFormat="1" ht="47.25">
      <c r="A867" s="269">
        <v>854</v>
      </c>
      <c r="B867" s="269" t="s">
        <v>862</v>
      </c>
      <c r="C867" s="269" t="s">
        <v>95</v>
      </c>
      <c r="D867" s="271" t="s">
        <v>863</v>
      </c>
      <c r="E867" s="272">
        <v>41058</v>
      </c>
      <c r="F867" s="238"/>
      <c r="G867" s="238"/>
      <c r="H867" s="272">
        <v>40909</v>
      </c>
      <c r="I867" s="272">
        <v>50405</v>
      </c>
      <c r="J867" s="269"/>
      <c r="K867" s="269" t="s">
        <v>2822</v>
      </c>
      <c r="L867" s="273"/>
      <c r="M867" s="238">
        <v>1.0209999999999999</v>
      </c>
      <c r="N867" s="269" t="s">
        <v>2823</v>
      </c>
      <c r="O867" s="269" t="s">
        <v>82</v>
      </c>
      <c r="P867" s="269" t="s">
        <v>2824</v>
      </c>
      <c r="Q867" s="269"/>
      <c r="R867" s="294">
        <v>1010303369</v>
      </c>
      <c r="S867" s="238">
        <v>900</v>
      </c>
      <c r="T867" s="269" t="s">
        <v>266</v>
      </c>
      <c r="U867" s="269">
        <v>300</v>
      </c>
      <c r="V867" s="275">
        <v>300</v>
      </c>
      <c r="W867" s="269">
        <v>0</v>
      </c>
      <c r="X867" s="276">
        <v>24473</v>
      </c>
      <c r="Y867" s="293"/>
      <c r="Z867" s="277">
        <v>369179.26</v>
      </c>
      <c r="AA867" s="277"/>
      <c r="AB867" s="278">
        <v>369179.26</v>
      </c>
      <c r="AC867" s="278">
        <v>369179.26</v>
      </c>
      <c r="AD867" s="278">
        <v>0</v>
      </c>
      <c r="AE867" s="278">
        <v>0</v>
      </c>
      <c r="AF867" s="278">
        <v>1230.5975333333333</v>
      </c>
      <c r="AG867" s="278">
        <v>1230.5975333333333</v>
      </c>
      <c r="AH867" s="278">
        <v>0</v>
      </c>
      <c r="AI867" s="279">
        <v>1230.5975333333333</v>
      </c>
      <c r="AJ867" s="277"/>
      <c r="AK867" s="280" t="e">
        <v>#REF!</v>
      </c>
      <c r="AL867" s="280" t="e">
        <v>#REF!</v>
      </c>
      <c r="AM867" s="281">
        <v>0</v>
      </c>
      <c r="AN867" s="281">
        <v>0</v>
      </c>
      <c r="AO867" s="281">
        <v>0</v>
      </c>
      <c r="AP867" s="282">
        <v>0</v>
      </c>
      <c r="AQ867" s="282">
        <v>0</v>
      </c>
      <c r="AR867" s="282">
        <v>0</v>
      </c>
      <c r="AS867" s="282">
        <v>0</v>
      </c>
      <c r="AT867" s="282">
        <v>0</v>
      </c>
      <c r="AU867" s="282">
        <v>0</v>
      </c>
      <c r="AV867" s="282">
        <v>0</v>
      </c>
      <c r="AW867" s="282">
        <v>0</v>
      </c>
      <c r="AX867" s="282">
        <v>0</v>
      </c>
      <c r="AY867" s="282">
        <v>0</v>
      </c>
      <c r="AZ867" s="282">
        <v>0</v>
      </c>
      <c r="BA867" s="282">
        <v>0</v>
      </c>
      <c r="BB867" s="281">
        <v>0</v>
      </c>
      <c r="BC867" s="281">
        <v>0</v>
      </c>
      <c r="BD867" s="283"/>
      <c r="BE867" s="284">
        <v>0.02</v>
      </c>
      <c r="BF867" s="280">
        <v>0</v>
      </c>
      <c r="BG867" s="285"/>
      <c r="BH867" s="286"/>
      <c r="BI867" s="285"/>
      <c r="BJ867" s="280">
        <v>0</v>
      </c>
      <c r="BK867" s="280">
        <v>0</v>
      </c>
      <c r="BL867" s="283"/>
      <c r="BM867" s="287">
        <v>0</v>
      </c>
      <c r="BN867" s="280">
        <v>0</v>
      </c>
      <c r="BO867" s="280">
        <v>0</v>
      </c>
      <c r="BP867" s="280" t="e">
        <v>#REF!</v>
      </c>
      <c r="BQ867" s="288" t="e">
        <v>#REF!</v>
      </c>
      <c r="BR867" s="289"/>
      <c r="BS867" s="290" t="e">
        <v>#REF!</v>
      </c>
      <c r="BU867" s="291"/>
      <c r="BV867" s="291">
        <v>0</v>
      </c>
      <c r="BW867" s="292">
        <v>0</v>
      </c>
      <c r="BX867" s="238" t="s">
        <v>857</v>
      </c>
      <c r="BY867" s="435">
        <f t="shared" si="26"/>
        <v>1</v>
      </c>
      <c r="BZ867" s="435">
        <v>1</v>
      </c>
      <c r="CA867" s="436">
        <f t="shared" si="27"/>
        <v>0</v>
      </c>
    </row>
    <row r="868" spans="1:79" s="268" customFormat="1" ht="47.25">
      <c r="A868" s="269">
        <v>855</v>
      </c>
      <c r="B868" s="269" t="s">
        <v>862</v>
      </c>
      <c r="C868" s="269" t="s">
        <v>95</v>
      </c>
      <c r="D868" s="271" t="s">
        <v>863</v>
      </c>
      <c r="E868" s="272">
        <v>41058</v>
      </c>
      <c r="F868" s="238"/>
      <c r="G868" s="238"/>
      <c r="H868" s="272">
        <v>40909</v>
      </c>
      <c r="I868" s="272">
        <v>50405</v>
      </c>
      <c r="J868" s="269"/>
      <c r="K868" s="269" t="s">
        <v>2825</v>
      </c>
      <c r="L868" s="273"/>
      <c r="M868" s="238">
        <v>1.32002</v>
      </c>
      <c r="N868" s="269" t="s">
        <v>2826</v>
      </c>
      <c r="O868" s="269" t="s">
        <v>82</v>
      </c>
      <c r="P868" s="269" t="s">
        <v>2076</v>
      </c>
      <c r="Q868" s="269"/>
      <c r="R868" s="294">
        <v>1010303370</v>
      </c>
      <c r="S868" s="238">
        <v>901</v>
      </c>
      <c r="T868" s="269" t="s">
        <v>266</v>
      </c>
      <c r="U868" s="269">
        <v>300</v>
      </c>
      <c r="V868" s="275">
        <v>300</v>
      </c>
      <c r="W868" s="269">
        <v>0</v>
      </c>
      <c r="X868" s="276">
        <v>24473</v>
      </c>
      <c r="Y868" s="293"/>
      <c r="Z868" s="277">
        <v>619098.18999999994</v>
      </c>
      <c r="AA868" s="277"/>
      <c r="AB868" s="278">
        <v>619098.18999999994</v>
      </c>
      <c r="AC868" s="278">
        <v>619098.18999999994</v>
      </c>
      <c r="AD868" s="278">
        <v>0</v>
      </c>
      <c r="AE868" s="278">
        <v>0</v>
      </c>
      <c r="AF868" s="278">
        <v>2063.660633333333</v>
      </c>
      <c r="AG868" s="278">
        <v>2063.660633333333</v>
      </c>
      <c r="AH868" s="278">
        <v>0</v>
      </c>
      <c r="AI868" s="279">
        <v>2063.660633333333</v>
      </c>
      <c r="AJ868" s="277"/>
      <c r="AK868" s="280" t="e">
        <v>#REF!</v>
      </c>
      <c r="AL868" s="280" t="e">
        <v>#REF!</v>
      </c>
      <c r="AM868" s="281">
        <v>0</v>
      </c>
      <c r="AN868" s="281">
        <v>0</v>
      </c>
      <c r="AO868" s="281">
        <v>0</v>
      </c>
      <c r="AP868" s="282">
        <v>0</v>
      </c>
      <c r="AQ868" s="282">
        <v>0</v>
      </c>
      <c r="AR868" s="282">
        <v>0</v>
      </c>
      <c r="AS868" s="282">
        <v>0</v>
      </c>
      <c r="AT868" s="282">
        <v>0</v>
      </c>
      <c r="AU868" s="282">
        <v>0</v>
      </c>
      <c r="AV868" s="282">
        <v>0</v>
      </c>
      <c r="AW868" s="282">
        <v>0</v>
      </c>
      <c r="AX868" s="282">
        <v>0</v>
      </c>
      <c r="AY868" s="282">
        <v>0</v>
      </c>
      <c r="AZ868" s="282">
        <v>0</v>
      </c>
      <c r="BA868" s="282">
        <v>0</v>
      </c>
      <c r="BB868" s="281">
        <v>0</v>
      </c>
      <c r="BC868" s="281">
        <v>0</v>
      </c>
      <c r="BD868" s="283"/>
      <c r="BE868" s="284">
        <v>0.02</v>
      </c>
      <c r="BF868" s="280">
        <v>0</v>
      </c>
      <c r="BG868" s="285"/>
      <c r="BH868" s="286"/>
      <c r="BI868" s="285"/>
      <c r="BJ868" s="280">
        <v>0</v>
      </c>
      <c r="BK868" s="280">
        <v>0</v>
      </c>
      <c r="BL868" s="283"/>
      <c r="BM868" s="287">
        <v>0</v>
      </c>
      <c r="BN868" s="280">
        <v>0</v>
      </c>
      <c r="BO868" s="280">
        <v>0</v>
      </c>
      <c r="BP868" s="280" t="e">
        <v>#REF!</v>
      </c>
      <c r="BQ868" s="288" t="e">
        <v>#REF!</v>
      </c>
      <c r="BR868" s="289"/>
      <c r="BS868" s="290" t="e">
        <v>#REF!</v>
      </c>
      <c r="BU868" s="291"/>
      <c r="BV868" s="291">
        <v>0</v>
      </c>
      <c r="BW868" s="292">
        <v>0</v>
      </c>
      <c r="BX868" s="238" t="s">
        <v>857</v>
      </c>
      <c r="BY868" s="435">
        <f t="shared" si="26"/>
        <v>1</v>
      </c>
      <c r="BZ868" s="435">
        <v>1</v>
      </c>
      <c r="CA868" s="436">
        <f t="shared" si="27"/>
        <v>0</v>
      </c>
    </row>
    <row r="869" spans="1:79" s="268" customFormat="1" ht="47.25">
      <c r="A869" s="269">
        <v>856</v>
      </c>
      <c r="B869" s="269" t="s">
        <v>862</v>
      </c>
      <c r="C869" s="269" t="s">
        <v>95</v>
      </c>
      <c r="D869" s="271" t="s">
        <v>863</v>
      </c>
      <c r="E869" s="272">
        <v>41058</v>
      </c>
      <c r="F869" s="238"/>
      <c r="G869" s="238"/>
      <c r="H869" s="272">
        <v>40909</v>
      </c>
      <c r="I869" s="272">
        <v>50405</v>
      </c>
      <c r="J869" s="269"/>
      <c r="K869" s="269" t="s">
        <v>2827</v>
      </c>
      <c r="L869" s="273"/>
      <c r="M869" s="238">
        <v>0.48699999999999999</v>
      </c>
      <c r="N869" s="269" t="s">
        <v>2828</v>
      </c>
      <c r="O869" s="269" t="s">
        <v>82</v>
      </c>
      <c r="P869" s="269" t="s">
        <v>2243</v>
      </c>
      <c r="Q869" s="269"/>
      <c r="R869" s="294">
        <v>1010303371</v>
      </c>
      <c r="S869" s="238">
        <v>902</v>
      </c>
      <c r="T869" s="269" t="s">
        <v>131</v>
      </c>
      <c r="U869" s="269">
        <v>361</v>
      </c>
      <c r="V869" s="275">
        <v>361</v>
      </c>
      <c r="W869" s="269">
        <v>0</v>
      </c>
      <c r="X869" s="276">
        <v>20821</v>
      </c>
      <c r="Y869" s="293"/>
      <c r="Z869" s="277">
        <v>361571.59</v>
      </c>
      <c r="AA869" s="277"/>
      <c r="AB869" s="278">
        <v>361571.59</v>
      </c>
      <c r="AC869" s="278">
        <v>361571.59</v>
      </c>
      <c r="AD869" s="278">
        <v>0</v>
      </c>
      <c r="AE869" s="278">
        <v>0</v>
      </c>
      <c r="AF869" s="278">
        <v>1001.5833518005541</v>
      </c>
      <c r="AG869" s="278">
        <v>1001.5833518005541</v>
      </c>
      <c r="AH869" s="278">
        <v>0</v>
      </c>
      <c r="AI869" s="279">
        <v>1001.5833518005541</v>
      </c>
      <c r="AJ869" s="277"/>
      <c r="AK869" s="280" t="e">
        <v>#REF!</v>
      </c>
      <c r="AL869" s="280" t="e">
        <v>#REF!</v>
      </c>
      <c r="AM869" s="281">
        <v>0</v>
      </c>
      <c r="AN869" s="281">
        <v>0</v>
      </c>
      <c r="AO869" s="281">
        <v>0</v>
      </c>
      <c r="AP869" s="282">
        <v>0</v>
      </c>
      <c r="AQ869" s="282">
        <v>0</v>
      </c>
      <c r="AR869" s="282">
        <v>0</v>
      </c>
      <c r="AS869" s="282">
        <v>0</v>
      </c>
      <c r="AT869" s="282">
        <v>0</v>
      </c>
      <c r="AU869" s="282">
        <v>0</v>
      </c>
      <c r="AV869" s="282">
        <v>0</v>
      </c>
      <c r="AW869" s="282">
        <v>0</v>
      </c>
      <c r="AX869" s="282">
        <v>0</v>
      </c>
      <c r="AY869" s="282">
        <v>0</v>
      </c>
      <c r="AZ869" s="282">
        <v>0</v>
      </c>
      <c r="BA869" s="282">
        <v>0</v>
      </c>
      <c r="BB869" s="281">
        <v>0</v>
      </c>
      <c r="BC869" s="281">
        <v>0</v>
      </c>
      <c r="BD869" s="283"/>
      <c r="BE869" s="284">
        <v>0.02</v>
      </c>
      <c r="BF869" s="280">
        <v>0</v>
      </c>
      <c r="BG869" s="285"/>
      <c r="BH869" s="286"/>
      <c r="BI869" s="285"/>
      <c r="BJ869" s="280">
        <v>0</v>
      </c>
      <c r="BK869" s="280">
        <v>0</v>
      </c>
      <c r="BL869" s="283"/>
      <c r="BM869" s="287">
        <v>0</v>
      </c>
      <c r="BN869" s="280">
        <v>0</v>
      </c>
      <c r="BO869" s="280">
        <v>0</v>
      </c>
      <c r="BP869" s="280" t="e">
        <v>#REF!</v>
      </c>
      <c r="BQ869" s="288" t="e">
        <v>#REF!</v>
      </c>
      <c r="BR869" s="289"/>
      <c r="BS869" s="290" t="e">
        <v>#REF!</v>
      </c>
      <c r="BU869" s="291"/>
      <c r="BV869" s="291">
        <v>0</v>
      </c>
      <c r="BW869" s="292">
        <v>0</v>
      </c>
      <c r="BX869" s="238" t="s">
        <v>857</v>
      </c>
      <c r="BY869" s="435">
        <f t="shared" si="26"/>
        <v>1</v>
      </c>
      <c r="BZ869" s="435">
        <v>1</v>
      </c>
      <c r="CA869" s="436">
        <f t="shared" si="27"/>
        <v>0</v>
      </c>
    </row>
    <row r="870" spans="1:79" s="268" customFormat="1" ht="47.25">
      <c r="A870" s="269">
        <v>857</v>
      </c>
      <c r="B870" s="269" t="s">
        <v>862</v>
      </c>
      <c r="C870" s="269" t="s">
        <v>95</v>
      </c>
      <c r="D870" s="271" t="s">
        <v>863</v>
      </c>
      <c r="E870" s="272">
        <v>41058</v>
      </c>
      <c r="F870" s="238"/>
      <c r="G870" s="238"/>
      <c r="H870" s="272">
        <v>40909</v>
      </c>
      <c r="I870" s="272">
        <v>50405</v>
      </c>
      <c r="J870" s="269"/>
      <c r="K870" s="269" t="s">
        <v>2829</v>
      </c>
      <c r="L870" s="273"/>
      <c r="M870" s="238">
        <v>1.6</v>
      </c>
      <c r="N870" s="269" t="s">
        <v>1417</v>
      </c>
      <c r="O870" s="269" t="s">
        <v>82</v>
      </c>
      <c r="P870" s="269" t="s">
        <v>2830</v>
      </c>
      <c r="Q870" s="269"/>
      <c r="R870" s="294">
        <v>1010303372</v>
      </c>
      <c r="S870" s="238">
        <v>903</v>
      </c>
      <c r="T870" s="269" t="s">
        <v>266</v>
      </c>
      <c r="U870" s="269">
        <v>300</v>
      </c>
      <c r="V870" s="275">
        <v>300</v>
      </c>
      <c r="W870" s="269">
        <v>0</v>
      </c>
      <c r="X870" s="276">
        <v>24838</v>
      </c>
      <c r="Y870" s="293"/>
      <c r="Z870" s="277">
        <v>197741.98</v>
      </c>
      <c r="AA870" s="277"/>
      <c r="AB870" s="278">
        <v>197741.98</v>
      </c>
      <c r="AC870" s="278">
        <v>197741.98</v>
      </c>
      <c r="AD870" s="278">
        <v>0</v>
      </c>
      <c r="AE870" s="278">
        <v>0</v>
      </c>
      <c r="AF870" s="278">
        <v>659.13993333333337</v>
      </c>
      <c r="AG870" s="278">
        <v>659.13993333333337</v>
      </c>
      <c r="AH870" s="278">
        <v>0</v>
      </c>
      <c r="AI870" s="279">
        <v>659.13993333333337</v>
      </c>
      <c r="AJ870" s="277"/>
      <c r="AK870" s="280" t="e">
        <v>#REF!</v>
      </c>
      <c r="AL870" s="280" t="e">
        <v>#REF!</v>
      </c>
      <c r="AM870" s="281">
        <v>0</v>
      </c>
      <c r="AN870" s="281">
        <v>0</v>
      </c>
      <c r="AO870" s="281">
        <v>0</v>
      </c>
      <c r="AP870" s="282">
        <v>0</v>
      </c>
      <c r="AQ870" s="282">
        <v>0</v>
      </c>
      <c r="AR870" s="282">
        <v>0</v>
      </c>
      <c r="AS870" s="282">
        <v>0</v>
      </c>
      <c r="AT870" s="282">
        <v>0</v>
      </c>
      <c r="AU870" s="282">
        <v>0</v>
      </c>
      <c r="AV870" s="282">
        <v>0</v>
      </c>
      <c r="AW870" s="282">
        <v>0</v>
      </c>
      <c r="AX870" s="282">
        <v>0</v>
      </c>
      <c r="AY870" s="282">
        <v>0</v>
      </c>
      <c r="AZ870" s="282">
        <v>0</v>
      </c>
      <c r="BA870" s="282">
        <v>0</v>
      </c>
      <c r="BB870" s="281">
        <v>0</v>
      </c>
      <c r="BC870" s="281">
        <v>0</v>
      </c>
      <c r="BD870" s="283"/>
      <c r="BE870" s="284">
        <v>0.02</v>
      </c>
      <c r="BF870" s="280">
        <v>0</v>
      </c>
      <c r="BG870" s="285"/>
      <c r="BH870" s="286"/>
      <c r="BI870" s="285"/>
      <c r="BJ870" s="280">
        <v>0</v>
      </c>
      <c r="BK870" s="280">
        <v>0</v>
      </c>
      <c r="BL870" s="283"/>
      <c r="BM870" s="287">
        <v>0</v>
      </c>
      <c r="BN870" s="280">
        <v>0</v>
      </c>
      <c r="BO870" s="280">
        <v>0</v>
      </c>
      <c r="BP870" s="280" t="e">
        <v>#REF!</v>
      </c>
      <c r="BQ870" s="288" t="e">
        <v>#REF!</v>
      </c>
      <c r="BR870" s="289"/>
      <c r="BS870" s="290" t="e">
        <v>#REF!</v>
      </c>
      <c r="BU870" s="291"/>
      <c r="BV870" s="291">
        <v>0</v>
      </c>
      <c r="BW870" s="292">
        <v>0</v>
      </c>
      <c r="BX870" s="238" t="s">
        <v>857</v>
      </c>
      <c r="BY870" s="435">
        <f t="shared" si="26"/>
        <v>1</v>
      </c>
      <c r="BZ870" s="435">
        <v>1</v>
      </c>
      <c r="CA870" s="436">
        <f t="shared" si="27"/>
        <v>0</v>
      </c>
    </row>
    <row r="871" spans="1:79" s="268" customFormat="1" ht="31.5">
      <c r="A871" s="269">
        <v>858</v>
      </c>
      <c r="B871" s="269" t="s">
        <v>862</v>
      </c>
      <c r="C871" s="269" t="s">
        <v>95</v>
      </c>
      <c r="D871" s="271" t="s">
        <v>863</v>
      </c>
      <c r="E871" s="272">
        <v>41058</v>
      </c>
      <c r="F871" s="238"/>
      <c r="G871" s="238"/>
      <c r="H871" s="272">
        <v>40909</v>
      </c>
      <c r="I871" s="272">
        <v>50405</v>
      </c>
      <c r="J871" s="269"/>
      <c r="K871" s="269" t="s">
        <v>2831</v>
      </c>
      <c r="L871" s="273"/>
      <c r="M871" s="238">
        <v>1.6E-2</v>
      </c>
      <c r="N871" s="269" t="s">
        <v>2832</v>
      </c>
      <c r="O871" s="269" t="s">
        <v>82</v>
      </c>
      <c r="P871" s="269" t="s">
        <v>2833</v>
      </c>
      <c r="Q871" s="269"/>
      <c r="R871" s="294">
        <v>1010303373</v>
      </c>
      <c r="S871" s="238">
        <v>904</v>
      </c>
      <c r="T871" s="269" t="s">
        <v>131</v>
      </c>
      <c r="U871" s="269">
        <v>361</v>
      </c>
      <c r="V871" s="275">
        <v>361</v>
      </c>
      <c r="W871" s="269">
        <v>0</v>
      </c>
      <c r="X871" s="276">
        <v>25204</v>
      </c>
      <c r="Y871" s="293"/>
      <c r="Z871" s="277">
        <v>5869.02</v>
      </c>
      <c r="AA871" s="277"/>
      <c r="AB871" s="278">
        <v>5869.02</v>
      </c>
      <c r="AC871" s="278">
        <v>5869.02</v>
      </c>
      <c r="AD871" s="278">
        <v>0</v>
      </c>
      <c r="AE871" s="278">
        <v>0</v>
      </c>
      <c r="AF871" s="278">
        <v>16.257673130193908</v>
      </c>
      <c r="AG871" s="278">
        <v>16.257673130193908</v>
      </c>
      <c r="AH871" s="278">
        <v>0</v>
      </c>
      <c r="AI871" s="279">
        <v>16.257673130193908</v>
      </c>
      <c r="AJ871" s="277"/>
      <c r="AK871" s="280" t="e">
        <v>#REF!</v>
      </c>
      <c r="AL871" s="280" t="e">
        <v>#REF!</v>
      </c>
      <c r="AM871" s="281">
        <v>0</v>
      </c>
      <c r="AN871" s="281">
        <v>0</v>
      </c>
      <c r="AO871" s="281">
        <v>0</v>
      </c>
      <c r="AP871" s="282">
        <v>0</v>
      </c>
      <c r="AQ871" s="282">
        <v>0</v>
      </c>
      <c r="AR871" s="282">
        <v>0</v>
      </c>
      <c r="AS871" s="282">
        <v>0</v>
      </c>
      <c r="AT871" s="282">
        <v>0</v>
      </c>
      <c r="AU871" s="282">
        <v>0</v>
      </c>
      <c r="AV871" s="282">
        <v>0</v>
      </c>
      <c r="AW871" s="282">
        <v>0</v>
      </c>
      <c r="AX871" s="282">
        <v>0</v>
      </c>
      <c r="AY871" s="282">
        <v>0</v>
      </c>
      <c r="AZ871" s="282">
        <v>0</v>
      </c>
      <c r="BA871" s="282">
        <v>0</v>
      </c>
      <c r="BB871" s="281">
        <v>0</v>
      </c>
      <c r="BC871" s="281">
        <v>0</v>
      </c>
      <c r="BD871" s="283"/>
      <c r="BE871" s="284">
        <v>0.02</v>
      </c>
      <c r="BF871" s="280">
        <v>0</v>
      </c>
      <c r="BG871" s="285"/>
      <c r="BH871" s="286"/>
      <c r="BI871" s="285"/>
      <c r="BJ871" s="280">
        <v>0</v>
      </c>
      <c r="BK871" s="280">
        <v>0</v>
      </c>
      <c r="BL871" s="283"/>
      <c r="BM871" s="287">
        <v>0</v>
      </c>
      <c r="BN871" s="280">
        <v>0</v>
      </c>
      <c r="BO871" s="280">
        <v>0</v>
      </c>
      <c r="BP871" s="280" t="e">
        <v>#REF!</v>
      </c>
      <c r="BQ871" s="288" t="e">
        <v>#REF!</v>
      </c>
      <c r="BR871" s="289"/>
      <c r="BS871" s="290" t="e">
        <v>#REF!</v>
      </c>
      <c r="BU871" s="291"/>
      <c r="BV871" s="291">
        <v>0</v>
      </c>
      <c r="BW871" s="292">
        <v>0</v>
      </c>
      <c r="BX871" s="238" t="s">
        <v>857</v>
      </c>
      <c r="BY871" s="435">
        <f t="shared" si="26"/>
        <v>1</v>
      </c>
      <c r="BZ871" s="435">
        <v>1</v>
      </c>
      <c r="CA871" s="436">
        <f t="shared" si="27"/>
        <v>0</v>
      </c>
    </row>
    <row r="872" spans="1:79" s="268" customFormat="1" ht="47.25">
      <c r="A872" s="269">
        <v>859</v>
      </c>
      <c r="B872" s="269" t="s">
        <v>862</v>
      </c>
      <c r="C872" s="269" t="s">
        <v>95</v>
      </c>
      <c r="D872" s="271" t="s">
        <v>863</v>
      </c>
      <c r="E872" s="272">
        <v>41058</v>
      </c>
      <c r="F872" s="238"/>
      <c r="G872" s="238"/>
      <c r="H872" s="272">
        <v>40909</v>
      </c>
      <c r="I872" s="272">
        <v>50405</v>
      </c>
      <c r="J872" s="269"/>
      <c r="K872" s="269" t="s">
        <v>2834</v>
      </c>
      <c r="L872" s="273"/>
      <c r="M872" s="238">
        <v>0.98799999999999999</v>
      </c>
      <c r="N872" s="269" t="s">
        <v>2835</v>
      </c>
      <c r="O872" s="269" t="s">
        <v>82</v>
      </c>
      <c r="P872" s="269" t="s">
        <v>2836</v>
      </c>
      <c r="Q872" s="269"/>
      <c r="R872" s="294">
        <v>1010303374</v>
      </c>
      <c r="S872" s="238">
        <v>905</v>
      </c>
      <c r="T872" s="269" t="s">
        <v>266</v>
      </c>
      <c r="U872" s="269">
        <v>300</v>
      </c>
      <c r="V872" s="275">
        <v>300</v>
      </c>
      <c r="W872" s="269">
        <v>0</v>
      </c>
      <c r="X872" s="276">
        <v>24473</v>
      </c>
      <c r="Y872" s="293"/>
      <c r="Z872" s="277">
        <v>1290320.3700000001</v>
      </c>
      <c r="AA872" s="277"/>
      <c r="AB872" s="278">
        <v>1290320.3700000001</v>
      </c>
      <c r="AC872" s="278">
        <v>1290320.3700000001</v>
      </c>
      <c r="AD872" s="278">
        <v>0</v>
      </c>
      <c r="AE872" s="278">
        <v>0</v>
      </c>
      <c r="AF872" s="278">
        <v>4301.0679</v>
      </c>
      <c r="AG872" s="278">
        <v>4301.0679</v>
      </c>
      <c r="AH872" s="278">
        <v>0</v>
      </c>
      <c r="AI872" s="279">
        <v>4301.0679</v>
      </c>
      <c r="AJ872" s="277"/>
      <c r="AK872" s="280" t="e">
        <v>#REF!</v>
      </c>
      <c r="AL872" s="280" t="e">
        <v>#REF!</v>
      </c>
      <c r="AM872" s="281">
        <v>0</v>
      </c>
      <c r="AN872" s="281">
        <v>0</v>
      </c>
      <c r="AO872" s="281">
        <v>0</v>
      </c>
      <c r="AP872" s="282">
        <v>0</v>
      </c>
      <c r="AQ872" s="282">
        <v>0</v>
      </c>
      <c r="AR872" s="282">
        <v>0</v>
      </c>
      <c r="AS872" s="282">
        <v>0</v>
      </c>
      <c r="AT872" s="282">
        <v>0</v>
      </c>
      <c r="AU872" s="282">
        <v>0</v>
      </c>
      <c r="AV872" s="282">
        <v>0</v>
      </c>
      <c r="AW872" s="282">
        <v>0</v>
      </c>
      <c r="AX872" s="282">
        <v>0</v>
      </c>
      <c r="AY872" s="282">
        <v>0</v>
      </c>
      <c r="AZ872" s="282">
        <v>0</v>
      </c>
      <c r="BA872" s="282">
        <v>0</v>
      </c>
      <c r="BB872" s="281">
        <v>0</v>
      </c>
      <c r="BC872" s="281">
        <v>0</v>
      </c>
      <c r="BD872" s="283"/>
      <c r="BE872" s="284">
        <v>0.02</v>
      </c>
      <c r="BF872" s="280">
        <v>0</v>
      </c>
      <c r="BG872" s="285"/>
      <c r="BH872" s="286"/>
      <c r="BI872" s="285"/>
      <c r="BJ872" s="280">
        <v>0</v>
      </c>
      <c r="BK872" s="280">
        <v>0</v>
      </c>
      <c r="BL872" s="283"/>
      <c r="BM872" s="287">
        <v>0</v>
      </c>
      <c r="BN872" s="280">
        <v>0</v>
      </c>
      <c r="BO872" s="280">
        <v>0</v>
      </c>
      <c r="BP872" s="280" t="e">
        <v>#REF!</v>
      </c>
      <c r="BQ872" s="288" t="e">
        <v>#REF!</v>
      </c>
      <c r="BR872" s="289"/>
      <c r="BS872" s="290" t="e">
        <v>#REF!</v>
      </c>
      <c r="BU872" s="291"/>
      <c r="BV872" s="291">
        <v>0</v>
      </c>
      <c r="BW872" s="292">
        <v>0</v>
      </c>
      <c r="BX872" s="238" t="s">
        <v>857</v>
      </c>
      <c r="BY872" s="435">
        <f t="shared" si="26"/>
        <v>1</v>
      </c>
      <c r="BZ872" s="435">
        <v>1</v>
      </c>
      <c r="CA872" s="436">
        <f t="shared" si="27"/>
        <v>0</v>
      </c>
    </row>
    <row r="873" spans="1:79" s="268" customFormat="1" ht="47.25">
      <c r="A873" s="269">
        <v>860</v>
      </c>
      <c r="B873" s="269" t="s">
        <v>862</v>
      </c>
      <c r="C873" s="269" t="s">
        <v>95</v>
      </c>
      <c r="D873" s="271" t="s">
        <v>863</v>
      </c>
      <c r="E873" s="272">
        <v>41058</v>
      </c>
      <c r="F873" s="238"/>
      <c r="G873" s="238"/>
      <c r="H873" s="272">
        <v>40909</v>
      </c>
      <c r="I873" s="272">
        <v>50405</v>
      </c>
      <c r="J873" s="269"/>
      <c r="K873" s="269" t="s">
        <v>2837</v>
      </c>
      <c r="L873" s="273"/>
      <c r="M873" s="238">
        <v>1.75675</v>
      </c>
      <c r="N873" s="269" t="s">
        <v>1806</v>
      </c>
      <c r="O873" s="269" t="s">
        <v>82</v>
      </c>
      <c r="P873" s="269" t="s">
        <v>1807</v>
      </c>
      <c r="Q873" s="269"/>
      <c r="R873" s="294">
        <v>1010303375</v>
      </c>
      <c r="S873" s="238">
        <v>906</v>
      </c>
      <c r="T873" s="269" t="s">
        <v>266</v>
      </c>
      <c r="U873" s="269">
        <v>300</v>
      </c>
      <c r="V873" s="275">
        <v>300</v>
      </c>
      <c r="W873" s="269">
        <v>0</v>
      </c>
      <c r="X873" s="276">
        <v>24838</v>
      </c>
      <c r="Y873" s="293"/>
      <c r="Z873" s="277">
        <v>540091.42000000004</v>
      </c>
      <c r="AA873" s="277"/>
      <c r="AB873" s="278">
        <v>540091.42000000004</v>
      </c>
      <c r="AC873" s="278">
        <v>540091.42000000004</v>
      </c>
      <c r="AD873" s="278">
        <v>0</v>
      </c>
      <c r="AE873" s="278">
        <v>0</v>
      </c>
      <c r="AF873" s="278">
        <v>1800.3047333333334</v>
      </c>
      <c r="AG873" s="278">
        <v>1800.3047333333334</v>
      </c>
      <c r="AH873" s="278">
        <v>0</v>
      </c>
      <c r="AI873" s="279">
        <v>1800.3047333333334</v>
      </c>
      <c r="AJ873" s="277"/>
      <c r="AK873" s="280" t="e">
        <v>#REF!</v>
      </c>
      <c r="AL873" s="280" t="e">
        <v>#REF!</v>
      </c>
      <c r="AM873" s="281">
        <v>0</v>
      </c>
      <c r="AN873" s="281">
        <v>0</v>
      </c>
      <c r="AO873" s="281">
        <v>0</v>
      </c>
      <c r="AP873" s="282">
        <v>0</v>
      </c>
      <c r="AQ873" s="282">
        <v>0</v>
      </c>
      <c r="AR873" s="282">
        <v>0</v>
      </c>
      <c r="AS873" s="282">
        <v>0</v>
      </c>
      <c r="AT873" s="282">
        <v>0</v>
      </c>
      <c r="AU873" s="282">
        <v>0</v>
      </c>
      <c r="AV873" s="282">
        <v>0</v>
      </c>
      <c r="AW873" s="282">
        <v>0</v>
      </c>
      <c r="AX873" s="282">
        <v>0</v>
      </c>
      <c r="AY873" s="282">
        <v>0</v>
      </c>
      <c r="AZ873" s="282">
        <v>0</v>
      </c>
      <c r="BA873" s="282">
        <v>0</v>
      </c>
      <c r="BB873" s="281">
        <v>0</v>
      </c>
      <c r="BC873" s="281">
        <v>0</v>
      </c>
      <c r="BD873" s="283"/>
      <c r="BE873" s="284">
        <v>0.02</v>
      </c>
      <c r="BF873" s="280">
        <v>0</v>
      </c>
      <c r="BG873" s="285"/>
      <c r="BH873" s="286"/>
      <c r="BI873" s="285"/>
      <c r="BJ873" s="280">
        <v>0</v>
      </c>
      <c r="BK873" s="280">
        <v>0</v>
      </c>
      <c r="BL873" s="283"/>
      <c r="BM873" s="287">
        <v>0</v>
      </c>
      <c r="BN873" s="280">
        <v>0</v>
      </c>
      <c r="BO873" s="280">
        <v>0</v>
      </c>
      <c r="BP873" s="280" t="e">
        <v>#REF!</v>
      </c>
      <c r="BQ873" s="288" t="e">
        <v>#REF!</v>
      </c>
      <c r="BR873" s="289"/>
      <c r="BS873" s="290" t="e">
        <v>#REF!</v>
      </c>
      <c r="BU873" s="291"/>
      <c r="BV873" s="291">
        <v>0</v>
      </c>
      <c r="BW873" s="292">
        <v>0</v>
      </c>
      <c r="BX873" s="238" t="s">
        <v>857</v>
      </c>
      <c r="BY873" s="435">
        <f t="shared" si="26"/>
        <v>1</v>
      </c>
      <c r="BZ873" s="435">
        <v>1</v>
      </c>
      <c r="CA873" s="436">
        <f t="shared" si="27"/>
        <v>0</v>
      </c>
    </row>
    <row r="874" spans="1:79" s="268" customFormat="1" ht="31.5">
      <c r="A874" s="269">
        <v>861</v>
      </c>
      <c r="B874" s="269" t="s">
        <v>862</v>
      </c>
      <c r="C874" s="269" t="s">
        <v>95</v>
      </c>
      <c r="D874" s="271" t="s">
        <v>863</v>
      </c>
      <c r="E874" s="272">
        <v>41058</v>
      </c>
      <c r="F874" s="238">
        <v>12</v>
      </c>
      <c r="G874" s="296">
        <v>42565</v>
      </c>
      <c r="H874" s="272">
        <v>40909</v>
      </c>
      <c r="I874" s="272">
        <v>50405</v>
      </c>
      <c r="J874" s="269"/>
      <c r="K874" s="269" t="s">
        <v>2838</v>
      </c>
      <c r="L874" s="273"/>
      <c r="M874" s="238">
        <v>1.1399999999999999</v>
      </c>
      <c r="N874" s="269" t="s">
        <v>2839</v>
      </c>
      <c r="O874" s="269" t="s">
        <v>82</v>
      </c>
      <c r="P874" s="269" t="s">
        <v>2028</v>
      </c>
      <c r="Q874" s="269"/>
      <c r="R874" s="294">
        <v>1010303376</v>
      </c>
      <c r="S874" s="238">
        <v>907</v>
      </c>
      <c r="T874" s="269" t="s">
        <v>131</v>
      </c>
      <c r="U874" s="269">
        <v>361</v>
      </c>
      <c r="V874" s="275">
        <v>361</v>
      </c>
      <c r="W874" s="269">
        <v>0</v>
      </c>
      <c r="X874" s="276">
        <v>42535</v>
      </c>
      <c r="Y874" s="293"/>
      <c r="Z874" s="277">
        <v>18485.22</v>
      </c>
      <c r="AA874" s="277"/>
      <c r="AB874" s="278">
        <v>18485.22</v>
      </c>
      <c r="AC874" s="278">
        <v>18485.22</v>
      </c>
      <c r="AD874" s="278">
        <v>0</v>
      </c>
      <c r="AE874" s="278">
        <v>0</v>
      </c>
      <c r="AF874" s="278">
        <v>51.205595567867036</v>
      </c>
      <c r="AG874" s="278">
        <v>51.205595567867036</v>
      </c>
      <c r="AH874" s="278">
        <v>0</v>
      </c>
      <c r="AI874" s="279">
        <v>51.205595567867036</v>
      </c>
      <c r="AJ874" s="277"/>
      <c r="AK874" s="280" t="e">
        <v>#REF!</v>
      </c>
      <c r="AL874" s="280" t="e">
        <v>#REF!</v>
      </c>
      <c r="AM874" s="281">
        <v>0</v>
      </c>
      <c r="AN874" s="281">
        <v>0</v>
      </c>
      <c r="AO874" s="281">
        <v>0</v>
      </c>
      <c r="AP874" s="282">
        <v>0</v>
      </c>
      <c r="AQ874" s="282">
        <v>0</v>
      </c>
      <c r="AR874" s="282">
        <v>0</v>
      </c>
      <c r="AS874" s="282">
        <v>0</v>
      </c>
      <c r="AT874" s="282">
        <v>0</v>
      </c>
      <c r="AU874" s="282">
        <v>0</v>
      </c>
      <c r="AV874" s="282">
        <v>0</v>
      </c>
      <c r="AW874" s="282">
        <v>0</v>
      </c>
      <c r="AX874" s="282">
        <v>0</v>
      </c>
      <c r="AY874" s="282">
        <v>0</v>
      </c>
      <c r="AZ874" s="282">
        <v>0</v>
      </c>
      <c r="BA874" s="282">
        <v>0</v>
      </c>
      <c r="BB874" s="281">
        <v>0</v>
      </c>
      <c r="BC874" s="281">
        <v>0</v>
      </c>
      <c r="BD874" s="283"/>
      <c r="BE874" s="284">
        <v>0.02</v>
      </c>
      <c r="BF874" s="280">
        <v>0</v>
      </c>
      <c r="BG874" s="285"/>
      <c r="BH874" s="286"/>
      <c r="BI874" s="285"/>
      <c r="BJ874" s="280">
        <v>0</v>
      </c>
      <c r="BK874" s="280">
        <v>0</v>
      </c>
      <c r="BL874" s="283"/>
      <c r="BM874" s="287">
        <v>0</v>
      </c>
      <c r="BN874" s="280">
        <v>0</v>
      </c>
      <c r="BO874" s="280">
        <v>0</v>
      </c>
      <c r="BP874" s="280" t="e">
        <v>#REF!</v>
      </c>
      <c r="BQ874" s="288" t="e">
        <v>#REF!</v>
      </c>
      <c r="BR874" s="289"/>
      <c r="BS874" s="290" t="e">
        <v>#REF!</v>
      </c>
      <c r="BU874" s="291"/>
      <c r="BV874" s="291">
        <v>0</v>
      </c>
      <c r="BW874" s="292">
        <v>0</v>
      </c>
      <c r="BX874" s="238" t="s">
        <v>857</v>
      </c>
      <c r="BY874" s="435">
        <f t="shared" si="26"/>
        <v>1</v>
      </c>
      <c r="BZ874" s="435">
        <v>1</v>
      </c>
      <c r="CA874" s="436">
        <f t="shared" si="27"/>
        <v>0</v>
      </c>
    </row>
    <row r="875" spans="1:79" s="268" customFormat="1" ht="31.5">
      <c r="A875" s="269">
        <v>862</v>
      </c>
      <c r="B875" s="269" t="s">
        <v>862</v>
      </c>
      <c r="C875" s="269" t="s">
        <v>95</v>
      </c>
      <c r="D875" s="271" t="s">
        <v>863</v>
      </c>
      <c r="E875" s="272">
        <v>41058</v>
      </c>
      <c r="F875" s="238">
        <v>12</v>
      </c>
      <c r="G875" s="296">
        <v>42565</v>
      </c>
      <c r="H875" s="272">
        <v>40909</v>
      </c>
      <c r="I875" s="272">
        <v>50405</v>
      </c>
      <c r="J875" s="269"/>
      <c r="K875" s="269" t="s">
        <v>2840</v>
      </c>
      <c r="L875" s="273"/>
      <c r="M875" s="238">
        <v>0.23599999999999999</v>
      </c>
      <c r="N875" s="269" t="s">
        <v>2841</v>
      </c>
      <c r="O875" s="269" t="s">
        <v>82</v>
      </c>
      <c r="P875" s="269" t="s">
        <v>2842</v>
      </c>
      <c r="Q875" s="269"/>
      <c r="R875" s="294">
        <v>1010303377</v>
      </c>
      <c r="S875" s="238">
        <v>908</v>
      </c>
      <c r="T875" s="269" t="s">
        <v>131</v>
      </c>
      <c r="U875" s="269">
        <v>361</v>
      </c>
      <c r="V875" s="275">
        <v>361</v>
      </c>
      <c r="W875" s="269">
        <v>0</v>
      </c>
      <c r="X875" s="276">
        <v>42535</v>
      </c>
      <c r="Y875" s="293"/>
      <c r="Z875" s="277">
        <v>63548.73</v>
      </c>
      <c r="AA875" s="277"/>
      <c r="AB875" s="278">
        <v>63548.73</v>
      </c>
      <c r="AC875" s="278">
        <v>63548.73</v>
      </c>
      <c r="AD875" s="278">
        <v>0</v>
      </c>
      <c r="AE875" s="278">
        <v>0</v>
      </c>
      <c r="AF875" s="278">
        <v>176.03526315789475</v>
      </c>
      <c r="AG875" s="278">
        <v>176.03526315789475</v>
      </c>
      <c r="AH875" s="278">
        <v>0</v>
      </c>
      <c r="AI875" s="279">
        <v>176.03526315789475</v>
      </c>
      <c r="AJ875" s="277"/>
      <c r="AK875" s="280" t="e">
        <v>#REF!</v>
      </c>
      <c r="AL875" s="280" t="e">
        <v>#REF!</v>
      </c>
      <c r="AM875" s="281">
        <v>0</v>
      </c>
      <c r="AN875" s="281">
        <v>0</v>
      </c>
      <c r="AO875" s="281">
        <v>0</v>
      </c>
      <c r="AP875" s="282">
        <v>0</v>
      </c>
      <c r="AQ875" s="282">
        <v>0</v>
      </c>
      <c r="AR875" s="282">
        <v>0</v>
      </c>
      <c r="AS875" s="282">
        <v>0</v>
      </c>
      <c r="AT875" s="282">
        <v>0</v>
      </c>
      <c r="AU875" s="282">
        <v>0</v>
      </c>
      <c r="AV875" s="282">
        <v>0</v>
      </c>
      <c r="AW875" s="282">
        <v>0</v>
      </c>
      <c r="AX875" s="282">
        <v>0</v>
      </c>
      <c r="AY875" s="282">
        <v>0</v>
      </c>
      <c r="AZ875" s="282">
        <v>0</v>
      </c>
      <c r="BA875" s="282">
        <v>0</v>
      </c>
      <c r="BB875" s="281">
        <v>0</v>
      </c>
      <c r="BC875" s="281">
        <v>0</v>
      </c>
      <c r="BD875" s="283"/>
      <c r="BE875" s="284">
        <v>0.02</v>
      </c>
      <c r="BF875" s="280">
        <v>0</v>
      </c>
      <c r="BG875" s="285"/>
      <c r="BH875" s="286"/>
      <c r="BI875" s="285"/>
      <c r="BJ875" s="280">
        <v>0</v>
      </c>
      <c r="BK875" s="280">
        <v>0</v>
      </c>
      <c r="BL875" s="283"/>
      <c r="BM875" s="287">
        <v>0</v>
      </c>
      <c r="BN875" s="280">
        <v>0</v>
      </c>
      <c r="BO875" s="280">
        <v>0</v>
      </c>
      <c r="BP875" s="280" t="e">
        <v>#REF!</v>
      </c>
      <c r="BQ875" s="288" t="e">
        <v>#REF!</v>
      </c>
      <c r="BR875" s="289"/>
      <c r="BS875" s="290" t="e">
        <v>#REF!</v>
      </c>
      <c r="BU875" s="291"/>
      <c r="BV875" s="291">
        <v>0</v>
      </c>
      <c r="BW875" s="292">
        <v>0</v>
      </c>
      <c r="BX875" s="238" t="s">
        <v>857</v>
      </c>
      <c r="BY875" s="435">
        <f t="shared" si="26"/>
        <v>1</v>
      </c>
      <c r="BZ875" s="435">
        <v>1</v>
      </c>
      <c r="CA875" s="436">
        <f t="shared" si="27"/>
        <v>0</v>
      </c>
    </row>
    <row r="876" spans="1:79" s="268" customFormat="1" ht="47.25">
      <c r="A876" s="269">
        <v>863</v>
      </c>
      <c r="B876" s="269" t="s">
        <v>862</v>
      </c>
      <c r="C876" s="269" t="s">
        <v>95</v>
      </c>
      <c r="D876" s="271" t="s">
        <v>863</v>
      </c>
      <c r="E876" s="272">
        <v>41058</v>
      </c>
      <c r="F876" s="238"/>
      <c r="G876" s="296"/>
      <c r="H876" s="272">
        <v>40909</v>
      </c>
      <c r="I876" s="272">
        <v>50405</v>
      </c>
      <c r="J876" s="269"/>
      <c r="K876" s="269" t="s">
        <v>2843</v>
      </c>
      <c r="L876" s="273"/>
      <c r="M876" s="238">
        <v>0.62649999999999995</v>
      </c>
      <c r="N876" s="269" t="s">
        <v>2844</v>
      </c>
      <c r="O876" s="269" t="s">
        <v>82</v>
      </c>
      <c r="P876" s="269" t="s">
        <v>2279</v>
      </c>
      <c r="Q876" s="269"/>
      <c r="R876" s="294">
        <v>1010303378</v>
      </c>
      <c r="S876" s="238">
        <v>909</v>
      </c>
      <c r="T876" s="269" t="s">
        <v>266</v>
      </c>
      <c r="U876" s="269">
        <v>300</v>
      </c>
      <c r="V876" s="275">
        <v>300</v>
      </c>
      <c r="W876" s="269">
        <v>0</v>
      </c>
      <c r="X876" s="276">
        <v>26207</v>
      </c>
      <c r="Y876" s="293"/>
      <c r="Z876" s="277">
        <v>77677.070000000007</v>
      </c>
      <c r="AA876" s="277"/>
      <c r="AB876" s="278">
        <v>77677.070000000007</v>
      </c>
      <c r="AC876" s="278">
        <v>77677.070000000007</v>
      </c>
      <c r="AD876" s="278">
        <v>0</v>
      </c>
      <c r="AE876" s="278">
        <v>0</v>
      </c>
      <c r="AF876" s="278">
        <v>258.92356666666672</v>
      </c>
      <c r="AG876" s="278">
        <v>258.92356666666672</v>
      </c>
      <c r="AH876" s="278">
        <v>0</v>
      </c>
      <c r="AI876" s="279">
        <v>258.92356666666672</v>
      </c>
      <c r="AJ876" s="277"/>
      <c r="AK876" s="280" t="e">
        <v>#REF!</v>
      </c>
      <c r="AL876" s="280" t="e">
        <v>#REF!</v>
      </c>
      <c r="AM876" s="281">
        <v>0</v>
      </c>
      <c r="AN876" s="281">
        <v>0</v>
      </c>
      <c r="AO876" s="281">
        <v>0</v>
      </c>
      <c r="AP876" s="282">
        <v>0</v>
      </c>
      <c r="AQ876" s="282">
        <v>0</v>
      </c>
      <c r="AR876" s="282">
        <v>0</v>
      </c>
      <c r="AS876" s="282">
        <v>0</v>
      </c>
      <c r="AT876" s="282">
        <v>0</v>
      </c>
      <c r="AU876" s="282">
        <v>0</v>
      </c>
      <c r="AV876" s="282">
        <v>0</v>
      </c>
      <c r="AW876" s="282">
        <v>0</v>
      </c>
      <c r="AX876" s="282">
        <v>0</v>
      </c>
      <c r="AY876" s="282">
        <v>0</v>
      </c>
      <c r="AZ876" s="282">
        <v>0</v>
      </c>
      <c r="BA876" s="282">
        <v>0</v>
      </c>
      <c r="BB876" s="281">
        <v>0</v>
      </c>
      <c r="BC876" s="281">
        <v>0</v>
      </c>
      <c r="BD876" s="283"/>
      <c r="BE876" s="284">
        <v>0.02</v>
      </c>
      <c r="BF876" s="280">
        <v>0</v>
      </c>
      <c r="BG876" s="285"/>
      <c r="BH876" s="286"/>
      <c r="BI876" s="285"/>
      <c r="BJ876" s="280">
        <v>0</v>
      </c>
      <c r="BK876" s="280">
        <v>0</v>
      </c>
      <c r="BL876" s="283"/>
      <c r="BM876" s="287">
        <v>0</v>
      </c>
      <c r="BN876" s="280">
        <v>0</v>
      </c>
      <c r="BO876" s="280">
        <v>0</v>
      </c>
      <c r="BP876" s="280" t="e">
        <v>#REF!</v>
      </c>
      <c r="BQ876" s="288" t="e">
        <v>#REF!</v>
      </c>
      <c r="BR876" s="289"/>
      <c r="BS876" s="290" t="e">
        <v>#REF!</v>
      </c>
      <c r="BU876" s="291"/>
      <c r="BV876" s="291">
        <v>0</v>
      </c>
      <c r="BW876" s="292">
        <v>0</v>
      </c>
      <c r="BX876" s="238" t="s">
        <v>857</v>
      </c>
      <c r="BY876" s="435">
        <f t="shared" si="26"/>
        <v>1</v>
      </c>
      <c r="BZ876" s="435">
        <v>1</v>
      </c>
      <c r="CA876" s="436">
        <f t="shared" si="27"/>
        <v>0</v>
      </c>
    </row>
    <row r="877" spans="1:79" s="268" customFormat="1" ht="47.25">
      <c r="A877" s="269">
        <v>864</v>
      </c>
      <c r="B877" s="269" t="s">
        <v>862</v>
      </c>
      <c r="C877" s="269" t="s">
        <v>95</v>
      </c>
      <c r="D877" s="271" t="s">
        <v>863</v>
      </c>
      <c r="E877" s="272">
        <v>41058</v>
      </c>
      <c r="F877" s="238"/>
      <c r="G877" s="296"/>
      <c r="H877" s="272">
        <v>40909</v>
      </c>
      <c r="I877" s="272">
        <v>50405</v>
      </c>
      <c r="J877" s="269"/>
      <c r="K877" s="269" t="s">
        <v>2845</v>
      </c>
      <c r="L877" s="273"/>
      <c r="M877" s="238">
        <v>0.61699999999999999</v>
      </c>
      <c r="N877" s="269" t="s">
        <v>2493</v>
      </c>
      <c r="O877" s="269" t="s">
        <v>82</v>
      </c>
      <c r="P877" s="269" t="s">
        <v>2494</v>
      </c>
      <c r="Q877" s="269"/>
      <c r="R877" s="294">
        <v>1010303379</v>
      </c>
      <c r="S877" s="238">
        <v>910</v>
      </c>
      <c r="T877" s="269" t="s">
        <v>266</v>
      </c>
      <c r="U877" s="269">
        <v>300</v>
      </c>
      <c r="V877" s="275">
        <v>300</v>
      </c>
      <c r="W877" s="269">
        <v>0</v>
      </c>
      <c r="X877" s="276">
        <v>25965</v>
      </c>
      <c r="Y877" s="293"/>
      <c r="Z877" s="277">
        <v>55368.54</v>
      </c>
      <c r="AA877" s="277"/>
      <c r="AB877" s="278">
        <v>55368.54</v>
      </c>
      <c r="AC877" s="278">
        <v>55368.54</v>
      </c>
      <c r="AD877" s="278">
        <v>0</v>
      </c>
      <c r="AE877" s="278">
        <v>0</v>
      </c>
      <c r="AF877" s="278">
        <v>184.56180000000001</v>
      </c>
      <c r="AG877" s="278">
        <v>184.56180000000001</v>
      </c>
      <c r="AH877" s="278">
        <v>0</v>
      </c>
      <c r="AI877" s="279">
        <v>184.56180000000001</v>
      </c>
      <c r="AJ877" s="277"/>
      <c r="AK877" s="280" t="e">
        <v>#REF!</v>
      </c>
      <c r="AL877" s="280" t="e">
        <v>#REF!</v>
      </c>
      <c r="AM877" s="281">
        <v>0</v>
      </c>
      <c r="AN877" s="281">
        <v>0</v>
      </c>
      <c r="AO877" s="281">
        <v>0</v>
      </c>
      <c r="AP877" s="282">
        <v>0</v>
      </c>
      <c r="AQ877" s="282">
        <v>0</v>
      </c>
      <c r="AR877" s="282">
        <v>0</v>
      </c>
      <c r="AS877" s="282">
        <v>0</v>
      </c>
      <c r="AT877" s="282">
        <v>0</v>
      </c>
      <c r="AU877" s="282">
        <v>0</v>
      </c>
      <c r="AV877" s="282">
        <v>0</v>
      </c>
      <c r="AW877" s="282">
        <v>0</v>
      </c>
      <c r="AX877" s="282">
        <v>0</v>
      </c>
      <c r="AY877" s="282">
        <v>0</v>
      </c>
      <c r="AZ877" s="282">
        <v>0</v>
      </c>
      <c r="BA877" s="282">
        <v>0</v>
      </c>
      <c r="BB877" s="281">
        <v>0</v>
      </c>
      <c r="BC877" s="281">
        <v>0</v>
      </c>
      <c r="BD877" s="283"/>
      <c r="BE877" s="284">
        <v>0.02</v>
      </c>
      <c r="BF877" s="280">
        <v>0</v>
      </c>
      <c r="BG877" s="285"/>
      <c r="BH877" s="286"/>
      <c r="BI877" s="285"/>
      <c r="BJ877" s="280">
        <v>0</v>
      </c>
      <c r="BK877" s="280">
        <v>0</v>
      </c>
      <c r="BL877" s="283"/>
      <c r="BM877" s="287">
        <v>0</v>
      </c>
      <c r="BN877" s="280">
        <v>0</v>
      </c>
      <c r="BO877" s="280">
        <v>0</v>
      </c>
      <c r="BP877" s="280" t="e">
        <v>#REF!</v>
      </c>
      <c r="BQ877" s="288" t="e">
        <v>#REF!</v>
      </c>
      <c r="BR877" s="289"/>
      <c r="BS877" s="290" t="e">
        <v>#REF!</v>
      </c>
      <c r="BU877" s="291"/>
      <c r="BV877" s="291">
        <v>0</v>
      </c>
      <c r="BW877" s="292">
        <v>0</v>
      </c>
      <c r="BX877" s="238" t="s">
        <v>857</v>
      </c>
      <c r="BY877" s="435">
        <f t="shared" si="26"/>
        <v>1</v>
      </c>
      <c r="BZ877" s="435">
        <v>1</v>
      </c>
      <c r="CA877" s="436">
        <f t="shared" si="27"/>
        <v>0</v>
      </c>
    </row>
    <row r="878" spans="1:79" s="268" customFormat="1" ht="31.5">
      <c r="A878" s="269">
        <v>865</v>
      </c>
      <c r="B878" s="269" t="s">
        <v>862</v>
      </c>
      <c r="C878" s="269" t="s">
        <v>95</v>
      </c>
      <c r="D878" s="271" t="s">
        <v>863</v>
      </c>
      <c r="E878" s="272">
        <v>41058</v>
      </c>
      <c r="F878" s="238">
        <v>8</v>
      </c>
      <c r="G878" s="296">
        <v>42276</v>
      </c>
      <c r="H878" s="272">
        <v>40909</v>
      </c>
      <c r="I878" s="272">
        <v>50405</v>
      </c>
      <c r="J878" s="269"/>
      <c r="K878" s="269" t="s">
        <v>2846</v>
      </c>
      <c r="L878" s="273"/>
      <c r="M878" s="238">
        <v>0.72399999999999998</v>
      </c>
      <c r="N878" s="269" t="s">
        <v>2847</v>
      </c>
      <c r="O878" s="269" t="s">
        <v>82</v>
      </c>
      <c r="P878" s="269" t="s">
        <v>2848</v>
      </c>
      <c r="Q878" s="269"/>
      <c r="R878" s="294">
        <v>1010303380</v>
      </c>
      <c r="S878" s="238">
        <v>911</v>
      </c>
      <c r="T878" s="269" t="s">
        <v>131</v>
      </c>
      <c r="U878" s="269">
        <v>361</v>
      </c>
      <c r="V878" s="275">
        <v>361</v>
      </c>
      <c r="W878" s="269">
        <v>0</v>
      </c>
      <c r="X878" s="276">
        <v>25569</v>
      </c>
      <c r="Y878" s="293"/>
      <c r="Z878" s="277">
        <v>1024844.7</v>
      </c>
      <c r="AA878" s="277"/>
      <c r="AB878" s="278">
        <v>1024844.7</v>
      </c>
      <c r="AC878" s="278">
        <v>379774.93462603877</v>
      </c>
      <c r="AD878" s="278">
        <v>645069.76537396119</v>
      </c>
      <c r="AE878" s="278">
        <v>611002.90554016619</v>
      </c>
      <c r="AF878" s="278">
        <v>2838.9049861495841</v>
      </c>
      <c r="AG878" s="278">
        <v>2838.9049861495841</v>
      </c>
      <c r="AH878" s="278">
        <v>0</v>
      </c>
      <c r="AI878" s="279">
        <v>2838.9049861495841</v>
      </c>
      <c r="AJ878" s="277"/>
      <c r="AK878" s="280" t="e">
        <v>#REF!</v>
      </c>
      <c r="AL878" s="280" t="e">
        <v>#REF!</v>
      </c>
      <c r="AM878" s="281">
        <v>34066.85983379501</v>
      </c>
      <c r="AN878" s="281">
        <v>34066.85983379501</v>
      </c>
      <c r="AO878" s="281">
        <v>645069.76537396119</v>
      </c>
      <c r="AP878" s="282">
        <v>642230.86038781155</v>
      </c>
      <c r="AQ878" s="282">
        <v>639391.95540166192</v>
      </c>
      <c r="AR878" s="282">
        <v>636553.05041551229</v>
      </c>
      <c r="AS878" s="282">
        <v>633714.14542936266</v>
      </c>
      <c r="AT878" s="282">
        <v>630875.24044321303</v>
      </c>
      <c r="AU878" s="282">
        <v>628036.3354570634</v>
      </c>
      <c r="AV878" s="282">
        <v>625197.43047091377</v>
      </c>
      <c r="AW878" s="282">
        <v>622358.52548476413</v>
      </c>
      <c r="AX878" s="282">
        <v>619519.6204986145</v>
      </c>
      <c r="AY878" s="282">
        <v>616680.71551246487</v>
      </c>
      <c r="AZ878" s="282">
        <v>613841.81052631524</v>
      </c>
      <c r="BA878" s="282">
        <v>611002.90554016561</v>
      </c>
      <c r="BB878" s="281">
        <v>628036.3354570634</v>
      </c>
      <c r="BC878" s="281">
        <v>628036.33545706375</v>
      </c>
      <c r="BD878" s="283"/>
      <c r="BE878" s="284">
        <v>0.02</v>
      </c>
      <c r="BF878" s="280">
        <v>0</v>
      </c>
      <c r="BG878" s="285"/>
      <c r="BH878" s="286"/>
      <c r="BI878" s="285"/>
      <c r="BJ878" s="280">
        <v>0</v>
      </c>
      <c r="BK878" s="280">
        <v>0</v>
      </c>
      <c r="BL878" s="283"/>
      <c r="BM878" s="287">
        <v>0</v>
      </c>
      <c r="BN878" s="280">
        <v>0</v>
      </c>
      <c r="BO878" s="280">
        <v>0</v>
      </c>
      <c r="BP878" s="280" t="e">
        <v>#REF!</v>
      </c>
      <c r="BQ878" s="288" t="e">
        <v>#REF!</v>
      </c>
      <c r="BR878" s="289"/>
      <c r="BS878" s="290" t="e">
        <v>#REF!</v>
      </c>
      <c r="BU878" s="291">
        <v>34066.800000000003</v>
      </c>
      <c r="BV878" s="291">
        <v>-5.9833795006852597E-2</v>
      </c>
      <c r="BW878" s="292">
        <v>0</v>
      </c>
      <c r="BX878" s="238" t="s">
        <v>857</v>
      </c>
      <c r="BY878" s="435">
        <f t="shared" si="26"/>
        <v>0.37056827695556094</v>
      </c>
      <c r="BZ878" s="435">
        <v>0.40380927418547785</v>
      </c>
      <c r="CA878" s="436">
        <f t="shared" si="27"/>
        <v>3.3240997229916913E-2</v>
      </c>
    </row>
    <row r="879" spans="1:79" s="268" customFormat="1" ht="47.25">
      <c r="A879" s="269">
        <v>866</v>
      </c>
      <c r="B879" s="269" t="s">
        <v>862</v>
      </c>
      <c r="C879" s="269" t="s">
        <v>95</v>
      </c>
      <c r="D879" s="271" t="s">
        <v>863</v>
      </c>
      <c r="E879" s="272">
        <v>41058</v>
      </c>
      <c r="F879" s="238"/>
      <c r="G879" s="238"/>
      <c r="H879" s="272">
        <v>40909</v>
      </c>
      <c r="I879" s="272">
        <v>50405</v>
      </c>
      <c r="J879" s="269"/>
      <c r="K879" s="269" t="s">
        <v>2849</v>
      </c>
      <c r="L879" s="273"/>
      <c r="M879" s="238">
        <v>2.0265</v>
      </c>
      <c r="N879" s="269" t="s">
        <v>2850</v>
      </c>
      <c r="O879" s="269" t="s">
        <v>82</v>
      </c>
      <c r="P879" s="269" t="s">
        <v>2851</v>
      </c>
      <c r="Q879" s="269"/>
      <c r="R879" s="294">
        <v>1010303381</v>
      </c>
      <c r="S879" s="238">
        <v>912</v>
      </c>
      <c r="T879" s="269" t="s">
        <v>266</v>
      </c>
      <c r="U879" s="269">
        <v>300</v>
      </c>
      <c r="V879" s="275">
        <v>300</v>
      </c>
      <c r="W879" s="269">
        <v>0</v>
      </c>
      <c r="X879" s="276">
        <v>26207</v>
      </c>
      <c r="Y879" s="293"/>
      <c r="Z879" s="277">
        <v>393286.39</v>
      </c>
      <c r="AA879" s="277"/>
      <c r="AB879" s="278">
        <v>393286.39</v>
      </c>
      <c r="AC879" s="278">
        <v>393286.39</v>
      </c>
      <c r="AD879" s="278">
        <v>0</v>
      </c>
      <c r="AE879" s="278">
        <v>0</v>
      </c>
      <c r="AF879" s="278">
        <v>1310.9546333333333</v>
      </c>
      <c r="AG879" s="278">
        <v>1310.9546333333333</v>
      </c>
      <c r="AH879" s="278">
        <v>0</v>
      </c>
      <c r="AI879" s="279">
        <v>1310.9546333333333</v>
      </c>
      <c r="AJ879" s="277"/>
      <c r="AK879" s="280" t="e">
        <v>#REF!</v>
      </c>
      <c r="AL879" s="280" t="e">
        <v>#REF!</v>
      </c>
      <c r="AM879" s="281">
        <v>0</v>
      </c>
      <c r="AN879" s="281">
        <v>0</v>
      </c>
      <c r="AO879" s="281">
        <v>0</v>
      </c>
      <c r="AP879" s="282">
        <v>0</v>
      </c>
      <c r="AQ879" s="282">
        <v>0</v>
      </c>
      <c r="AR879" s="282">
        <v>0</v>
      </c>
      <c r="AS879" s="282">
        <v>0</v>
      </c>
      <c r="AT879" s="282">
        <v>0</v>
      </c>
      <c r="AU879" s="282">
        <v>0</v>
      </c>
      <c r="AV879" s="282">
        <v>0</v>
      </c>
      <c r="AW879" s="282">
        <v>0</v>
      </c>
      <c r="AX879" s="282">
        <v>0</v>
      </c>
      <c r="AY879" s="282">
        <v>0</v>
      </c>
      <c r="AZ879" s="282">
        <v>0</v>
      </c>
      <c r="BA879" s="282">
        <v>0</v>
      </c>
      <c r="BB879" s="281">
        <v>0</v>
      </c>
      <c r="BC879" s="281">
        <v>0</v>
      </c>
      <c r="BD879" s="283"/>
      <c r="BE879" s="284">
        <v>0.02</v>
      </c>
      <c r="BF879" s="280">
        <v>0</v>
      </c>
      <c r="BG879" s="285"/>
      <c r="BH879" s="286"/>
      <c r="BI879" s="285"/>
      <c r="BJ879" s="280">
        <v>0</v>
      </c>
      <c r="BK879" s="280">
        <v>0</v>
      </c>
      <c r="BL879" s="283"/>
      <c r="BM879" s="287">
        <v>0</v>
      </c>
      <c r="BN879" s="280">
        <v>0</v>
      </c>
      <c r="BO879" s="280">
        <v>0</v>
      </c>
      <c r="BP879" s="280" t="e">
        <v>#REF!</v>
      </c>
      <c r="BQ879" s="288" t="e">
        <v>#REF!</v>
      </c>
      <c r="BR879" s="289"/>
      <c r="BS879" s="290" t="e">
        <v>#REF!</v>
      </c>
      <c r="BU879" s="291"/>
      <c r="BV879" s="291">
        <v>0</v>
      </c>
      <c r="BW879" s="292">
        <v>0</v>
      </c>
      <c r="BX879" s="238" t="s">
        <v>857</v>
      </c>
      <c r="BY879" s="435">
        <f t="shared" si="26"/>
        <v>1</v>
      </c>
      <c r="BZ879" s="435">
        <v>1</v>
      </c>
      <c r="CA879" s="436">
        <f t="shared" si="27"/>
        <v>0</v>
      </c>
    </row>
    <row r="880" spans="1:79" s="268" customFormat="1" ht="47.25">
      <c r="A880" s="269">
        <v>867</v>
      </c>
      <c r="B880" s="269" t="s">
        <v>862</v>
      </c>
      <c r="C880" s="269" t="s">
        <v>95</v>
      </c>
      <c r="D880" s="271" t="s">
        <v>863</v>
      </c>
      <c r="E880" s="272">
        <v>41058</v>
      </c>
      <c r="F880" s="238"/>
      <c r="G880" s="238"/>
      <c r="H880" s="272">
        <v>40909</v>
      </c>
      <c r="I880" s="272">
        <v>50405</v>
      </c>
      <c r="J880" s="269"/>
      <c r="K880" s="269" t="s">
        <v>2852</v>
      </c>
      <c r="L880" s="273"/>
      <c r="M880" s="238">
        <v>1.1599999999999999</v>
      </c>
      <c r="N880" s="269" t="s">
        <v>2853</v>
      </c>
      <c r="O880" s="269" t="s">
        <v>82</v>
      </c>
      <c r="P880" s="269" t="s">
        <v>2469</v>
      </c>
      <c r="Q880" s="269"/>
      <c r="R880" s="294">
        <v>1010303382</v>
      </c>
      <c r="S880" s="238">
        <v>913</v>
      </c>
      <c r="T880" s="269" t="s">
        <v>266</v>
      </c>
      <c r="U880" s="269">
        <v>300</v>
      </c>
      <c r="V880" s="275">
        <v>300</v>
      </c>
      <c r="W880" s="269">
        <v>0</v>
      </c>
      <c r="X880" s="276">
        <v>20821</v>
      </c>
      <c r="Y880" s="293"/>
      <c r="Z880" s="277">
        <v>115518.28</v>
      </c>
      <c r="AA880" s="277"/>
      <c r="AB880" s="278">
        <v>115518.28</v>
      </c>
      <c r="AC880" s="278">
        <v>115518.28</v>
      </c>
      <c r="AD880" s="278">
        <v>0</v>
      </c>
      <c r="AE880" s="278">
        <v>0</v>
      </c>
      <c r="AF880" s="278">
        <v>385.06093333333331</v>
      </c>
      <c r="AG880" s="278">
        <v>385.06093333333331</v>
      </c>
      <c r="AH880" s="278">
        <v>0</v>
      </c>
      <c r="AI880" s="279">
        <v>385.06093333333331</v>
      </c>
      <c r="AJ880" s="277"/>
      <c r="AK880" s="280" t="e">
        <v>#REF!</v>
      </c>
      <c r="AL880" s="280" t="e">
        <v>#REF!</v>
      </c>
      <c r="AM880" s="281">
        <v>0</v>
      </c>
      <c r="AN880" s="281">
        <v>0</v>
      </c>
      <c r="AO880" s="281">
        <v>0</v>
      </c>
      <c r="AP880" s="282">
        <v>0</v>
      </c>
      <c r="AQ880" s="282">
        <v>0</v>
      </c>
      <c r="AR880" s="282">
        <v>0</v>
      </c>
      <c r="AS880" s="282">
        <v>0</v>
      </c>
      <c r="AT880" s="282">
        <v>0</v>
      </c>
      <c r="AU880" s="282">
        <v>0</v>
      </c>
      <c r="AV880" s="282">
        <v>0</v>
      </c>
      <c r="AW880" s="282">
        <v>0</v>
      </c>
      <c r="AX880" s="282">
        <v>0</v>
      </c>
      <c r="AY880" s="282">
        <v>0</v>
      </c>
      <c r="AZ880" s="282">
        <v>0</v>
      </c>
      <c r="BA880" s="282">
        <v>0</v>
      </c>
      <c r="BB880" s="281">
        <v>0</v>
      </c>
      <c r="BC880" s="281">
        <v>0</v>
      </c>
      <c r="BD880" s="283"/>
      <c r="BE880" s="284">
        <v>0.02</v>
      </c>
      <c r="BF880" s="280">
        <v>0</v>
      </c>
      <c r="BG880" s="285"/>
      <c r="BH880" s="286"/>
      <c r="BI880" s="285"/>
      <c r="BJ880" s="280">
        <v>0</v>
      </c>
      <c r="BK880" s="280">
        <v>0</v>
      </c>
      <c r="BL880" s="283"/>
      <c r="BM880" s="287">
        <v>0</v>
      </c>
      <c r="BN880" s="280">
        <v>0</v>
      </c>
      <c r="BO880" s="280">
        <v>0</v>
      </c>
      <c r="BP880" s="280" t="e">
        <v>#REF!</v>
      </c>
      <c r="BQ880" s="288" t="e">
        <v>#REF!</v>
      </c>
      <c r="BR880" s="289"/>
      <c r="BS880" s="290" t="e">
        <v>#REF!</v>
      </c>
      <c r="BU880" s="291"/>
      <c r="BV880" s="291">
        <v>0</v>
      </c>
      <c r="BW880" s="292">
        <v>0</v>
      </c>
      <c r="BX880" s="238" t="s">
        <v>857</v>
      </c>
      <c r="BY880" s="435">
        <f t="shared" si="26"/>
        <v>1</v>
      </c>
      <c r="BZ880" s="435">
        <v>1</v>
      </c>
      <c r="CA880" s="436">
        <f t="shared" si="27"/>
        <v>0</v>
      </c>
    </row>
    <row r="881" spans="1:79" s="268" customFormat="1" ht="31.5">
      <c r="A881" s="269">
        <v>868</v>
      </c>
      <c r="B881" s="269" t="s">
        <v>862</v>
      </c>
      <c r="C881" s="269" t="s">
        <v>95</v>
      </c>
      <c r="D881" s="271" t="s">
        <v>863</v>
      </c>
      <c r="E881" s="272">
        <v>41058</v>
      </c>
      <c r="F881" s="238"/>
      <c r="G881" s="238"/>
      <c r="H881" s="272">
        <v>40909</v>
      </c>
      <c r="I881" s="272">
        <v>50405</v>
      </c>
      <c r="J881" s="269"/>
      <c r="K881" s="269" t="s">
        <v>2854</v>
      </c>
      <c r="L881" s="273"/>
      <c r="M881" s="238">
        <v>2.1850000000000001</v>
      </c>
      <c r="N881" s="269" t="s">
        <v>2855</v>
      </c>
      <c r="O881" s="269" t="s">
        <v>82</v>
      </c>
      <c r="P881" s="269" t="s">
        <v>1718</v>
      </c>
      <c r="Q881" s="269"/>
      <c r="R881" s="294">
        <v>1010303383</v>
      </c>
      <c r="S881" s="238">
        <v>914</v>
      </c>
      <c r="T881" s="269" t="s">
        <v>131</v>
      </c>
      <c r="U881" s="269">
        <v>361</v>
      </c>
      <c r="V881" s="275">
        <v>361</v>
      </c>
      <c r="W881" s="269">
        <v>0</v>
      </c>
      <c r="X881" s="276">
        <v>28399</v>
      </c>
      <c r="Y881" s="293"/>
      <c r="Z881" s="277">
        <v>106847.13</v>
      </c>
      <c r="AA881" s="277"/>
      <c r="AB881" s="278">
        <v>106847.13</v>
      </c>
      <c r="AC881" s="278">
        <v>106847.13</v>
      </c>
      <c r="AD881" s="278">
        <v>0</v>
      </c>
      <c r="AE881" s="278">
        <v>0</v>
      </c>
      <c r="AF881" s="278">
        <v>295.9754293628809</v>
      </c>
      <c r="AG881" s="278">
        <v>295.9754293628809</v>
      </c>
      <c r="AH881" s="278">
        <v>0</v>
      </c>
      <c r="AI881" s="279">
        <v>295.9754293628809</v>
      </c>
      <c r="AJ881" s="277"/>
      <c r="AK881" s="280" t="e">
        <v>#REF!</v>
      </c>
      <c r="AL881" s="280" t="e">
        <v>#REF!</v>
      </c>
      <c r="AM881" s="281">
        <v>0</v>
      </c>
      <c r="AN881" s="281">
        <v>0</v>
      </c>
      <c r="AO881" s="281">
        <v>0</v>
      </c>
      <c r="AP881" s="282">
        <v>0</v>
      </c>
      <c r="AQ881" s="282">
        <v>0</v>
      </c>
      <c r="AR881" s="282">
        <v>0</v>
      </c>
      <c r="AS881" s="282">
        <v>0</v>
      </c>
      <c r="AT881" s="282">
        <v>0</v>
      </c>
      <c r="AU881" s="282">
        <v>0</v>
      </c>
      <c r="AV881" s="282">
        <v>0</v>
      </c>
      <c r="AW881" s="282">
        <v>0</v>
      </c>
      <c r="AX881" s="282">
        <v>0</v>
      </c>
      <c r="AY881" s="282">
        <v>0</v>
      </c>
      <c r="AZ881" s="282">
        <v>0</v>
      </c>
      <c r="BA881" s="282">
        <v>0</v>
      </c>
      <c r="BB881" s="281">
        <v>0</v>
      </c>
      <c r="BC881" s="281">
        <v>0</v>
      </c>
      <c r="BD881" s="283"/>
      <c r="BE881" s="284">
        <v>0.02</v>
      </c>
      <c r="BF881" s="280">
        <v>0</v>
      </c>
      <c r="BG881" s="285"/>
      <c r="BH881" s="286"/>
      <c r="BI881" s="285"/>
      <c r="BJ881" s="280">
        <v>0</v>
      </c>
      <c r="BK881" s="280">
        <v>0</v>
      </c>
      <c r="BL881" s="283"/>
      <c r="BM881" s="287">
        <v>0</v>
      </c>
      <c r="BN881" s="280">
        <v>0</v>
      </c>
      <c r="BO881" s="280">
        <v>0</v>
      </c>
      <c r="BP881" s="280" t="e">
        <v>#REF!</v>
      </c>
      <c r="BQ881" s="288" t="e">
        <v>#REF!</v>
      </c>
      <c r="BR881" s="289"/>
      <c r="BS881" s="290" t="e">
        <v>#REF!</v>
      </c>
      <c r="BU881" s="291"/>
      <c r="BV881" s="291">
        <v>0</v>
      </c>
      <c r="BW881" s="292">
        <v>0</v>
      </c>
      <c r="BX881" s="238" t="s">
        <v>857</v>
      </c>
      <c r="BY881" s="435">
        <f t="shared" si="26"/>
        <v>1</v>
      </c>
      <c r="BZ881" s="435">
        <v>1</v>
      </c>
      <c r="CA881" s="436">
        <f t="shared" si="27"/>
        <v>0</v>
      </c>
    </row>
    <row r="882" spans="1:79" s="268" customFormat="1" ht="47.25">
      <c r="A882" s="269">
        <v>869</v>
      </c>
      <c r="B882" s="269" t="s">
        <v>862</v>
      </c>
      <c r="C882" s="269" t="s">
        <v>95</v>
      </c>
      <c r="D882" s="271" t="s">
        <v>863</v>
      </c>
      <c r="E882" s="272">
        <v>41058</v>
      </c>
      <c r="F882" s="238"/>
      <c r="G882" s="238"/>
      <c r="H882" s="272">
        <v>40909</v>
      </c>
      <c r="I882" s="272">
        <v>50405</v>
      </c>
      <c r="J882" s="269"/>
      <c r="K882" s="269" t="s">
        <v>2856</v>
      </c>
      <c r="L882" s="273"/>
      <c r="M882" s="238">
        <v>7.2249999999999996</v>
      </c>
      <c r="N882" s="269" t="s">
        <v>2857</v>
      </c>
      <c r="O882" s="269" t="s">
        <v>82</v>
      </c>
      <c r="P882" s="269" t="s">
        <v>2858</v>
      </c>
      <c r="Q882" s="269"/>
      <c r="R882" s="294">
        <v>1010303384</v>
      </c>
      <c r="S882" s="238">
        <v>915</v>
      </c>
      <c r="T882" s="269" t="s">
        <v>266</v>
      </c>
      <c r="U882" s="269">
        <v>300</v>
      </c>
      <c r="V882" s="275">
        <v>300</v>
      </c>
      <c r="W882" s="269">
        <v>0</v>
      </c>
      <c r="X882" s="276">
        <v>25569</v>
      </c>
      <c r="Y882" s="293"/>
      <c r="Z882" s="277">
        <v>4370334.2300000004</v>
      </c>
      <c r="AA882" s="277"/>
      <c r="AB882" s="278">
        <v>4370334.2300000004</v>
      </c>
      <c r="AC882" s="278">
        <v>2585747.0207000002</v>
      </c>
      <c r="AD882" s="278">
        <v>1784587.2093000002</v>
      </c>
      <c r="AE882" s="278">
        <v>1609773.8401000001</v>
      </c>
      <c r="AF882" s="278">
        <v>14567.780766666669</v>
      </c>
      <c r="AG882" s="278">
        <v>14567.780766666669</v>
      </c>
      <c r="AH882" s="278">
        <v>0</v>
      </c>
      <c r="AI882" s="279">
        <v>14567.780766666669</v>
      </c>
      <c r="AJ882" s="277"/>
      <c r="AK882" s="280" t="e">
        <v>#REF!</v>
      </c>
      <c r="AL882" s="280" t="e">
        <v>#REF!</v>
      </c>
      <c r="AM882" s="281">
        <v>174813.36920000002</v>
      </c>
      <c r="AN882" s="281">
        <v>174813.36920000002</v>
      </c>
      <c r="AO882" s="281">
        <v>1784587.2093000002</v>
      </c>
      <c r="AP882" s="282">
        <v>1770019.4285333336</v>
      </c>
      <c r="AQ882" s="282">
        <v>1755451.647766667</v>
      </c>
      <c r="AR882" s="282">
        <v>1740883.8670000003</v>
      </c>
      <c r="AS882" s="282">
        <v>1726316.0862333337</v>
      </c>
      <c r="AT882" s="282">
        <v>1711748.3054666671</v>
      </c>
      <c r="AU882" s="282">
        <v>1697180.5247000004</v>
      </c>
      <c r="AV882" s="282">
        <v>1682612.7439333338</v>
      </c>
      <c r="AW882" s="282">
        <v>1668044.9631666671</v>
      </c>
      <c r="AX882" s="282">
        <v>1653477.1824000005</v>
      </c>
      <c r="AY882" s="282">
        <v>1638909.4016333339</v>
      </c>
      <c r="AZ882" s="282">
        <v>1624341.6208666672</v>
      </c>
      <c r="BA882" s="282">
        <v>1609773.8401000006</v>
      </c>
      <c r="BB882" s="281">
        <v>1697180.5247000004</v>
      </c>
      <c r="BC882" s="281">
        <v>1697180.5247000002</v>
      </c>
      <c r="BD882" s="283"/>
      <c r="BE882" s="284">
        <v>0.02</v>
      </c>
      <c r="BF882" s="280">
        <v>0</v>
      </c>
      <c r="BG882" s="285"/>
      <c r="BH882" s="286"/>
      <c r="BI882" s="285"/>
      <c r="BJ882" s="280">
        <v>0</v>
      </c>
      <c r="BK882" s="280">
        <v>0</v>
      </c>
      <c r="BL882" s="283"/>
      <c r="BM882" s="287">
        <v>0</v>
      </c>
      <c r="BN882" s="280">
        <v>0</v>
      </c>
      <c r="BO882" s="280">
        <v>0</v>
      </c>
      <c r="BP882" s="280" t="e">
        <v>#REF!</v>
      </c>
      <c r="BQ882" s="288" t="e">
        <v>#REF!</v>
      </c>
      <c r="BR882" s="289"/>
      <c r="BS882" s="290" t="e">
        <v>#REF!</v>
      </c>
      <c r="BU882" s="291">
        <v>174813.36</v>
      </c>
      <c r="BV882" s="291">
        <v>-9.2000000295229256E-3</v>
      </c>
      <c r="BW882" s="292">
        <v>0</v>
      </c>
      <c r="BX882" s="238" t="s">
        <v>857</v>
      </c>
      <c r="BY882" s="435">
        <f t="shared" si="26"/>
        <v>0.59165887198059908</v>
      </c>
      <c r="BZ882" s="435">
        <v>0.63165887198059911</v>
      </c>
      <c r="CA882" s="436">
        <f t="shared" si="27"/>
        <v>4.0000000000000036E-2</v>
      </c>
    </row>
    <row r="883" spans="1:79" s="268" customFormat="1" ht="31.5">
      <c r="A883" s="269">
        <v>870</v>
      </c>
      <c r="B883" s="269" t="s">
        <v>862</v>
      </c>
      <c r="C883" s="269" t="s">
        <v>95</v>
      </c>
      <c r="D883" s="271" t="s">
        <v>863</v>
      </c>
      <c r="E883" s="272">
        <v>41058</v>
      </c>
      <c r="F883" s="238"/>
      <c r="G883" s="238"/>
      <c r="H883" s="272">
        <v>40909</v>
      </c>
      <c r="I883" s="272">
        <v>50405</v>
      </c>
      <c r="J883" s="269"/>
      <c r="K883" s="269" t="s">
        <v>2859</v>
      </c>
      <c r="L883" s="273"/>
      <c r="M883" s="238">
        <v>2.3570000000000002</v>
      </c>
      <c r="N883" s="269" t="s">
        <v>2860</v>
      </c>
      <c r="O883" s="269" t="s">
        <v>82</v>
      </c>
      <c r="P883" s="269" t="s">
        <v>2861</v>
      </c>
      <c r="Q883" s="269"/>
      <c r="R883" s="294">
        <v>1010303385</v>
      </c>
      <c r="S883" s="238">
        <v>916</v>
      </c>
      <c r="T883" s="269" t="s">
        <v>131</v>
      </c>
      <c r="U883" s="269">
        <v>361</v>
      </c>
      <c r="V883" s="275">
        <v>361</v>
      </c>
      <c r="W883" s="269">
        <v>0</v>
      </c>
      <c r="X883" s="276">
        <v>26207</v>
      </c>
      <c r="Y883" s="293"/>
      <c r="Z883" s="277">
        <v>917178.2</v>
      </c>
      <c r="AA883" s="277"/>
      <c r="AB883" s="278">
        <v>917178.2</v>
      </c>
      <c r="AC883" s="278">
        <v>316118.60551246535</v>
      </c>
      <c r="AD883" s="278">
        <v>601059.5944875346</v>
      </c>
      <c r="AE883" s="278">
        <v>570571.67648199445</v>
      </c>
      <c r="AF883" s="278">
        <v>2540.6598337950136</v>
      </c>
      <c r="AG883" s="278">
        <v>2540.6598337950136</v>
      </c>
      <c r="AH883" s="278">
        <v>0</v>
      </c>
      <c r="AI883" s="279">
        <v>2540.6598337950136</v>
      </c>
      <c r="AJ883" s="277"/>
      <c r="AK883" s="280" t="e">
        <v>#REF!</v>
      </c>
      <c r="AL883" s="280" t="e">
        <v>#REF!</v>
      </c>
      <c r="AM883" s="281">
        <v>30487.918005540163</v>
      </c>
      <c r="AN883" s="281">
        <v>30487.918005540163</v>
      </c>
      <c r="AO883" s="281">
        <v>601059.5944875346</v>
      </c>
      <c r="AP883" s="282">
        <v>598518.93465373956</v>
      </c>
      <c r="AQ883" s="282">
        <v>595978.27481994452</v>
      </c>
      <c r="AR883" s="282">
        <v>593437.61498614948</v>
      </c>
      <c r="AS883" s="282">
        <v>590896.95515235444</v>
      </c>
      <c r="AT883" s="282">
        <v>588356.29531855939</v>
      </c>
      <c r="AU883" s="282">
        <v>585815.63548476435</v>
      </c>
      <c r="AV883" s="282">
        <v>583274.97565096931</v>
      </c>
      <c r="AW883" s="282">
        <v>580734.31581717427</v>
      </c>
      <c r="AX883" s="282">
        <v>578193.65598337923</v>
      </c>
      <c r="AY883" s="282">
        <v>575652.99614958419</v>
      </c>
      <c r="AZ883" s="282">
        <v>573112.33631578914</v>
      </c>
      <c r="BA883" s="282">
        <v>570571.6764819941</v>
      </c>
      <c r="BB883" s="281">
        <v>585815.63548476447</v>
      </c>
      <c r="BC883" s="281">
        <v>585815.63548476459</v>
      </c>
      <c r="BD883" s="283"/>
      <c r="BE883" s="284">
        <v>0.02</v>
      </c>
      <c r="BF883" s="280">
        <v>0</v>
      </c>
      <c r="BG883" s="285"/>
      <c r="BH883" s="286"/>
      <c r="BI883" s="285"/>
      <c r="BJ883" s="280">
        <v>0</v>
      </c>
      <c r="BK883" s="280">
        <v>0</v>
      </c>
      <c r="BL883" s="283"/>
      <c r="BM883" s="287">
        <v>0</v>
      </c>
      <c r="BN883" s="280">
        <v>0</v>
      </c>
      <c r="BO883" s="280">
        <v>0</v>
      </c>
      <c r="BP883" s="280" t="e">
        <v>#REF!</v>
      </c>
      <c r="BQ883" s="288" t="e">
        <v>#REF!</v>
      </c>
      <c r="BR883" s="289"/>
      <c r="BS883" s="290" t="e">
        <v>#REF!</v>
      </c>
      <c r="BU883" s="291">
        <v>30487.919999999998</v>
      </c>
      <c r="BV883" s="291">
        <v>1.9944598352594767E-3</v>
      </c>
      <c r="BW883" s="292">
        <v>0</v>
      </c>
      <c r="BX883" s="238" t="s">
        <v>857</v>
      </c>
      <c r="BY883" s="435">
        <f t="shared" si="26"/>
        <v>0.34466432533226954</v>
      </c>
      <c r="BZ883" s="435">
        <v>0.3779053225621864</v>
      </c>
      <c r="CA883" s="436">
        <f t="shared" si="27"/>
        <v>3.3240997229916858E-2</v>
      </c>
    </row>
    <row r="884" spans="1:79" s="268" customFormat="1" ht="31.5">
      <c r="A884" s="269">
        <v>871</v>
      </c>
      <c r="B884" s="269" t="s">
        <v>862</v>
      </c>
      <c r="C884" s="269" t="s">
        <v>95</v>
      </c>
      <c r="D884" s="271" t="s">
        <v>863</v>
      </c>
      <c r="E884" s="272">
        <v>41058</v>
      </c>
      <c r="F884" s="238"/>
      <c r="G884" s="238"/>
      <c r="H884" s="272">
        <v>40909</v>
      </c>
      <c r="I884" s="272">
        <v>50405</v>
      </c>
      <c r="J884" s="269"/>
      <c r="K884" s="269" t="s">
        <v>2862</v>
      </c>
      <c r="L884" s="273"/>
      <c r="M884" s="238">
        <v>1.6970000000000001</v>
      </c>
      <c r="N884" s="269" t="s">
        <v>2863</v>
      </c>
      <c r="O884" s="269" t="s">
        <v>82</v>
      </c>
      <c r="P884" s="269" t="s">
        <v>2864</v>
      </c>
      <c r="Q884" s="269"/>
      <c r="R884" s="294">
        <v>1010303386</v>
      </c>
      <c r="S884" s="238">
        <v>917</v>
      </c>
      <c r="T884" s="269" t="s">
        <v>131</v>
      </c>
      <c r="U884" s="269">
        <v>361</v>
      </c>
      <c r="V884" s="275">
        <v>361</v>
      </c>
      <c r="W884" s="269">
        <v>0</v>
      </c>
      <c r="X884" s="276">
        <v>26207</v>
      </c>
      <c r="Y884" s="293"/>
      <c r="Z884" s="277">
        <v>3817.07</v>
      </c>
      <c r="AA884" s="277"/>
      <c r="AB884" s="278">
        <v>3817.07</v>
      </c>
      <c r="AC884" s="278">
        <v>3817.07</v>
      </c>
      <c r="AD884" s="278">
        <v>0</v>
      </c>
      <c r="AE884" s="278">
        <v>0</v>
      </c>
      <c r="AF884" s="278">
        <v>10.573601108033241</v>
      </c>
      <c r="AG884" s="278">
        <v>10.573601108033241</v>
      </c>
      <c r="AH884" s="278">
        <v>0</v>
      </c>
      <c r="AI884" s="279">
        <v>10.573601108033241</v>
      </c>
      <c r="AJ884" s="277"/>
      <c r="AK884" s="280" t="e">
        <v>#REF!</v>
      </c>
      <c r="AL884" s="280" t="e">
        <v>#REF!</v>
      </c>
      <c r="AM884" s="281">
        <v>0</v>
      </c>
      <c r="AN884" s="281">
        <v>0</v>
      </c>
      <c r="AO884" s="281">
        <v>0</v>
      </c>
      <c r="AP884" s="282">
        <v>0</v>
      </c>
      <c r="AQ884" s="282">
        <v>0</v>
      </c>
      <c r="AR884" s="282">
        <v>0</v>
      </c>
      <c r="AS884" s="282">
        <v>0</v>
      </c>
      <c r="AT884" s="282">
        <v>0</v>
      </c>
      <c r="AU884" s="282">
        <v>0</v>
      </c>
      <c r="AV884" s="282">
        <v>0</v>
      </c>
      <c r="AW884" s="282">
        <v>0</v>
      </c>
      <c r="AX884" s="282">
        <v>0</v>
      </c>
      <c r="AY884" s="282">
        <v>0</v>
      </c>
      <c r="AZ884" s="282">
        <v>0</v>
      </c>
      <c r="BA884" s="282">
        <v>0</v>
      </c>
      <c r="BB884" s="281">
        <v>0</v>
      </c>
      <c r="BC884" s="281">
        <v>0</v>
      </c>
      <c r="BD884" s="283"/>
      <c r="BE884" s="284">
        <v>0.02</v>
      </c>
      <c r="BF884" s="280">
        <v>0</v>
      </c>
      <c r="BG884" s="285"/>
      <c r="BH884" s="286"/>
      <c r="BI884" s="285"/>
      <c r="BJ884" s="280">
        <v>0</v>
      </c>
      <c r="BK884" s="280">
        <v>0</v>
      </c>
      <c r="BL884" s="283"/>
      <c r="BM884" s="287">
        <v>0</v>
      </c>
      <c r="BN884" s="280">
        <v>0</v>
      </c>
      <c r="BO884" s="280">
        <v>0</v>
      </c>
      <c r="BP884" s="280" t="e">
        <v>#REF!</v>
      </c>
      <c r="BQ884" s="288" t="e">
        <v>#REF!</v>
      </c>
      <c r="BR884" s="289"/>
      <c r="BS884" s="290" t="e">
        <v>#REF!</v>
      </c>
      <c r="BU884" s="291"/>
      <c r="BV884" s="291">
        <v>0</v>
      </c>
      <c r="BW884" s="292">
        <v>0</v>
      </c>
      <c r="BX884" s="238" t="s">
        <v>857</v>
      </c>
      <c r="BY884" s="435">
        <f t="shared" si="26"/>
        <v>1</v>
      </c>
      <c r="BZ884" s="435">
        <v>1</v>
      </c>
      <c r="CA884" s="436">
        <f t="shared" si="27"/>
        <v>0</v>
      </c>
    </row>
    <row r="885" spans="1:79" s="268" customFormat="1" ht="47.25">
      <c r="A885" s="269">
        <v>872</v>
      </c>
      <c r="B885" s="269" t="s">
        <v>862</v>
      </c>
      <c r="C885" s="269" t="s">
        <v>95</v>
      </c>
      <c r="D885" s="271" t="s">
        <v>863</v>
      </c>
      <c r="E885" s="272">
        <v>41058</v>
      </c>
      <c r="F885" s="238"/>
      <c r="G885" s="238"/>
      <c r="H885" s="272">
        <v>40909</v>
      </c>
      <c r="I885" s="272">
        <v>50405</v>
      </c>
      <c r="J885" s="269"/>
      <c r="K885" s="269" t="s">
        <v>2865</v>
      </c>
      <c r="L885" s="273"/>
      <c r="M885" s="238">
        <v>0.152</v>
      </c>
      <c r="N885" s="269" t="s">
        <v>1782</v>
      </c>
      <c r="O885" s="269" t="s">
        <v>82</v>
      </c>
      <c r="P885" s="269" t="s">
        <v>2266</v>
      </c>
      <c r="Q885" s="269"/>
      <c r="R885" s="294">
        <v>1010303387</v>
      </c>
      <c r="S885" s="238">
        <v>918</v>
      </c>
      <c r="T885" s="269" t="s">
        <v>266</v>
      </c>
      <c r="U885" s="269">
        <v>300</v>
      </c>
      <c r="V885" s="275">
        <v>300</v>
      </c>
      <c r="W885" s="269">
        <v>0</v>
      </c>
      <c r="X885" s="276">
        <v>19360</v>
      </c>
      <c r="Y885" s="293"/>
      <c r="Z885" s="277">
        <v>19751.689999999999</v>
      </c>
      <c r="AA885" s="277"/>
      <c r="AB885" s="278">
        <v>19751.689999999999</v>
      </c>
      <c r="AC885" s="278">
        <v>19751.689999999999</v>
      </c>
      <c r="AD885" s="278">
        <v>0</v>
      </c>
      <c r="AE885" s="278">
        <v>0</v>
      </c>
      <c r="AF885" s="278">
        <v>65.838966666666664</v>
      </c>
      <c r="AG885" s="278">
        <v>65.838966666666664</v>
      </c>
      <c r="AH885" s="278">
        <v>0</v>
      </c>
      <c r="AI885" s="279">
        <v>65.838966666666664</v>
      </c>
      <c r="AJ885" s="277"/>
      <c r="AK885" s="280" t="e">
        <v>#REF!</v>
      </c>
      <c r="AL885" s="280" t="e">
        <v>#REF!</v>
      </c>
      <c r="AM885" s="281">
        <v>0</v>
      </c>
      <c r="AN885" s="281">
        <v>0</v>
      </c>
      <c r="AO885" s="281">
        <v>0</v>
      </c>
      <c r="AP885" s="282">
        <v>0</v>
      </c>
      <c r="AQ885" s="282">
        <v>0</v>
      </c>
      <c r="AR885" s="282">
        <v>0</v>
      </c>
      <c r="AS885" s="282">
        <v>0</v>
      </c>
      <c r="AT885" s="282">
        <v>0</v>
      </c>
      <c r="AU885" s="282">
        <v>0</v>
      </c>
      <c r="AV885" s="282">
        <v>0</v>
      </c>
      <c r="AW885" s="282">
        <v>0</v>
      </c>
      <c r="AX885" s="282">
        <v>0</v>
      </c>
      <c r="AY885" s="282">
        <v>0</v>
      </c>
      <c r="AZ885" s="282">
        <v>0</v>
      </c>
      <c r="BA885" s="282">
        <v>0</v>
      </c>
      <c r="BB885" s="281">
        <v>0</v>
      </c>
      <c r="BC885" s="281">
        <v>0</v>
      </c>
      <c r="BD885" s="283"/>
      <c r="BE885" s="284">
        <v>0.02</v>
      </c>
      <c r="BF885" s="280">
        <v>0</v>
      </c>
      <c r="BG885" s="285"/>
      <c r="BH885" s="286"/>
      <c r="BI885" s="285"/>
      <c r="BJ885" s="280">
        <v>0</v>
      </c>
      <c r="BK885" s="280">
        <v>0</v>
      </c>
      <c r="BL885" s="283"/>
      <c r="BM885" s="287">
        <v>0</v>
      </c>
      <c r="BN885" s="280">
        <v>0</v>
      </c>
      <c r="BO885" s="280">
        <v>0</v>
      </c>
      <c r="BP885" s="280" t="e">
        <v>#REF!</v>
      </c>
      <c r="BQ885" s="288" t="e">
        <v>#REF!</v>
      </c>
      <c r="BR885" s="289"/>
      <c r="BS885" s="290" t="e">
        <v>#REF!</v>
      </c>
      <c r="BU885" s="291"/>
      <c r="BV885" s="291">
        <v>0</v>
      </c>
      <c r="BW885" s="292">
        <v>0</v>
      </c>
      <c r="BX885" s="238" t="s">
        <v>857</v>
      </c>
      <c r="BY885" s="435">
        <f t="shared" si="26"/>
        <v>1</v>
      </c>
      <c r="BZ885" s="435">
        <v>1</v>
      </c>
      <c r="CA885" s="436">
        <f t="shared" si="27"/>
        <v>0</v>
      </c>
    </row>
    <row r="886" spans="1:79" s="268" customFormat="1" ht="47.25">
      <c r="A886" s="269">
        <v>873</v>
      </c>
      <c r="B886" s="269" t="s">
        <v>862</v>
      </c>
      <c r="C886" s="269" t="s">
        <v>95</v>
      </c>
      <c r="D886" s="271" t="s">
        <v>863</v>
      </c>
      <c r="E886" s="272">
        <v>41058</v>
      </c>
      <c r="F886" s="238"/>
      <c r="G886" s="238"/>
      <c r="H886" s="272">
        <v>40909</v>
      </c>
      <c r="I886" s="272">
        <v>50405</v>
      </c>
      <c r="J886" s="269"/>
      <c r="K886" s="269" t="s">
        <v>2866</v>
      </c>
      <c r="L886" s="273"/>
      <c r="M886" s="238">
        <v>5.0904999999999996</v>
      </c>
      <c r="N886" s="269" t="s">
        <v>2332</v>
      </c>
      <c r="O886" s="269" t="s">
        <v>82</v>
      </c>
      <c r="P886" s="269" t="s">
        <v>2867</v>
      </c>
      <c r="Q886" s="269"/>
      <c r="R886" s="294">
        <v>1010303388</v>
      </c>
      <c r="S886" s="238">
        <v>919</v>
      </c>
      <c r="T886" s="269" t="s">
        <v>266</v>
      </c>
      <c r="U886" s="269">
        <v>300</v>
      </c>
      <c r="V886" s="275">
        <v>300</v>
      </c>
      <c r="W886" s="269">
        <v>0</v>
      </c>
      <c r="X886" s="276">
        <v>20455</v>
      </c>
      <c r="Y886" s="293"/>
      <c r="Z886" s="277">
        <v>22456.74</v>
      </c>
      <c r="AA886" s="277"/>
      <c r="AB886" s="278">
        <v>22456.74</v>
      </c>
      <c r="AC886" s="278">
        <v>22456.74</v>
      </c>
      <c r="AD886" s="278">
        <v>0</v>
      </c>
      <c r="AE886" s="278">
        <v>0</v>
      </c>
      <c r="AF886" s="278">
        <v>74.855800000000002</v>
      </c>
      <c r="AG886" s="278">
        <v>74.855800000000002</v>
      </c>
      <c r="AH886" s="278">
        <v>0</v>
      </c>
      <c r="AI886" s="279">
        <v>74.855800000000002</v>
      </c>
      <c r="AJ886" s="277"/>
      <c r="AK886" s="280" t="e">
        <v>#REF!</v>
      </c>
      <c r="AL886" s="280" t="e">
        <v>#REF!</v>
      </c>
      <c r="AM886" s="281">
        <v>0</v>
      </c>
      <c r="AN886" s="281">
        <v>0</v>
      </c>
      <c r="AO886" s="281">
        <v>0</v>
      </c>
      <c r="AP886" s="282">
        <v>0</v>
      </c>
      <c r="AQ886" s="282">
        <v>0</v>
      </c>
      <c r="AR886" s="282">
        <v>0</v>
      </c>
      <c r="AS886" s="282">
        <v>0</v>
      </c>
      <c r="AT886" s="282">
        <v>0</v>
      </c>
      <c r="AU886" s="282">
        <v>0</v>
      </c>
      <c r="AV886" s="282">
        <v>0</v>
      </c>
      <c r="AW886" s="282">
        <v>0</v>
      </c>
      <c r="AX886" s="282">
        <v>0</v>
      </c>
      <c r="AY886" s="282">
        <v>0</v>
      </c>
      <c r="AZ886" s="282">
        <v>0</v>
      </c>
      <c r="BA886" s="282">
        <v>0</v>
      </c>
      <c r="BB886" s="281">
        <v>0</v>
      </c>
      <c r="BC886" s="281">
        <v>0</v>
      </c>
      <c r="BD886" s="283"/>
      <c r="BE886" s="284">
        <v>0.02</v>
      </c>
      <c r="BF886" s="280">
        <v>0</v>
      </c>
      <c r="BG886" s="285"/>
      <c r="BH886" s="286"/>
      <c r="BI886" s="285"/>
      <c r="BJ886" s="280">
        <v>0</v>
      </c>
      <c r="BK886" s="280">
        <v>0</v>
      </c>
      <c r="BL886" s="283"/>
      <c r="BM886" s="287">
        <v>0</v>
      </c>
      <c r="BN886" s="280">
        <v>0</v>
      </c>
      <c r="BO886" s="280">
        <v>0</v>
      </c>
      <c r="BP886" s="280" t="e">
        <v>#REF!</v>
      </c>
      <c r="BQ886" s="288" t="e">
        <v>#REF!</v>
      </c>
      <c r="BR886" s="289"/>
      <c r="BS886" s="290" t="e">
        <v>#REF!</v>
      </c>
      <c r="BU886" s="291"/>
      <c r="BV886" s="291">
        <v>0</v>
      </c>
      <c r="BW886" s="292">
        <v>0</v>
      </c>
      <c r="BX886" s="238" t="s">
        <v>857</v>
      </c>
      <c r="BY886" s="435">
        <f t="shared" si="26"/>
        <v>1</v>
      </c>
      <c r="BZ886" s="435">
        <v>1</v>
      </c>
      <c r="CA886" s="436">
        <f t="shared" si="27"/>
        <v>0</v>
      </c>
    </row>
    <row r="887" spans="1:79" s="268" customFormat="1" ht="47.25">
      <c r="A887" s="269">
        <v>874</v>
      </c>
      <c r="B887" s="269" t="s">
        <v>862</v>
      </c>
      <c r="C887" s="269" t="s">
        <v>95</v>
      </c>
      <c r="D887" s="271" t="s">
        <v>863</v>
      </c>
      <c r="E887" s="272">
        <v>41058</v>
      </c>
      <c r="F887" s="238"/>
      <c r="G887" s="238"/>
      <c r="H887" s="272">
        <v>40909</v>
      </c>
      <c r="I887" s="272">
        <v>50405</v>
      </c>
      <c r="J887" s="269"/>
      <c r="K887" s="269" t="s">
        <v>2868</v>
      </c>
      <c r="L887" s="273"/>
      <c r="M887" s="238">
        <v>2.69</v>
      </c>
      <c r="N887" s="269" t="s">
        <v>2599</v>
      </c>
      <c r="O887" s="269" t="s">
        <v>82</v>
      </c>
      <c r="P887" s="269" t="s">
        <v>2869</v>
      </c>
      <c r="Q887" s="269"/>
      <c r="R887" s="294">
        <v>1010303389</v>
      </c>
      <c r="S887" s="238">
        <v>920</v>
      </c>
      <c r="T887" s="269" t="s">
        <v>266</v>
      </c>
      <c r="U887" s="269">
        <v>300</v>
      </c>
      <c r="V887" s="275">
        <v>300</v>
      </c>
      <c r="W887" s="269">
        <v>0</v>
      </c>
      <c r="X887" s="276">
        <v>24108</v>
      </c>
      <c r="Y887" s="293"/>
      <c r="Z887" s="277">
        <v>161001.01</v>
      </c>
      <c r="AA887" s="277"/>
      <c r="AB887" s="278">
        <v>161001.01</v>
      </c>
      <c r="AC887" s="278">
        <v>161001.01</v>
      </c>
      <c r="AD887" s="278">
        <v>0</v>
      </c>
      <c r="AE887" s="278">
        <v>0</v>
      </c>
      <c r="AF887" s="278">
        <v>536.67003333333332</v>
      </c>
      <c r="AG887" s="278">
        <v>536.67003333333332</v>
      </c>
      <c r="AH887" s="278">
        <v>0</v>
      </c>
      <c r="AI887" s="279">
        <v>536.67003333333332</v>
      </c>
      <c r="AJ887" s="277"/>
      <c r="AK887" s="280" t="e">
        <v>#REF!</v>
      </c>
      <c r="AL887" s="280" t="e">
        <v>#REF!</v>
      </c>
      <c r="AM887" s="281">
        <v>0</v>
      </c>
      <c r="AN887" s="281">
        <v>0</v>
      </c>
      <c r="AO887" s="281">
        <v>0</v>
      </c>
      <c r="AP887" s="282">
        <v>0</v>
      </c>
      <c r="AQ887" s="282">
        <v>0</v>
      </c>
      <c r="AR887" s="282">
        <v>0</v>
      </c>
      <c r="AS887" s="282">
        <v>0</v>
      </c>
      <c r="AT887" s="282">
        <v>0</v>
      </c>
      <c r="AU887" s="282">
        <v>0</v>
      </c>
      <c r="AV887" s="282">
        <v>0</v>
      </c>
      <c r="AW887" s="282">
        <v>0</v>
      </c>
      <c r="AX887" s="282">
        <v>0</v>
      </c>
      <c r="AY887" s="282">
        <v>0</v>
      </c>
      <c r="AZ887" s="282">
        <v>0</v>
      </c>
      <c r="BA887" s="282">
        <v>0</v>
      </c>
      <c r="BB887" s="281">
        <v>0</v>
      </c>
      <c r="BC887" s="281">
        <v>0</v>
      </c>
      <c r="BD887" s="283"/>
      <c r="BE887" s="284">
        <v>0.02</v>
      </c>
      <c r="BF887" s="280">
        <v>0</v>
      </c>
      <c r="BG887" s="285"/>
      <c r="BH887" s="286"/>
      <c r="BI887" s="285"/>
      <c r="BJ887" s="280">
        <v>0</v>
      </c>
      <c r="BK887" s="280">
        <v>0</v>
      </c>
      <c r="BL887" s="283"/>
      <c r="BM887" s="287">
        <v>0</v>
      </c>
      <c r="BN887" s="280">
        <v>0</v>
      </c>
      <c r="BO887" s="280">
        <v>0</v>
      </c>
      <c r="BP887" s="280" t="e">
        <v>#REF!</v>
      </c>
      <c r="BQ887" s="288" t="e">
        <v>#REF!</v>
      </c>
      <c r="BR887" s="289"/>
      <c r="BS887" s="290" t="e">
        <v>#REF!</v>
      </c>
      <c r="BU887" s="291"/>
      <c r="BV887" s="291">
        <v>0</v>
      </c>
      <c r="BW887" s="292">
        <v>0</v>
      </c>
      <c r="BX887" s="238" t="s">
        <v>857</v>
      </c>
      <c r="BY887" s="435">
        <f t="shared" si="26"/>
        <v>1</v>
      </c>
      <c r="BZ887" s="435">
        <v>1</v>
      </c>
      <c r="CA887" s="436">
        <f t="shared" si="27"/>
        <v>0</v>
      </c>
    </row>
    <row r="888" spans="1:79" s="268" customFormat="1" ht="47.25">
      <c r="A888" s="269">
        <v>875</v>
      </c>
      <c r="B888" s="269" t="s">
        <v>862</v>
      </c>
      <c r="C888" s="269" t="s">
        <v>95</v>
      </c>
      <c r="D888" s="271" t="s">
        <v>863</v>
      </c>
      <c r="E888" s="272">
        <v>41058</v>
      </c>
      <c r="F888" s="238"/>
      <c r="G888" s="238"/>
      <c r="H888" s="272">
        <v>40909</v>
      </c>
      <c r="I888" s="272">
        <v>50405</v>
      </c>
      <c r="J888" s="269"/>
      <c r="K888" s="269" t="s">
        <v>2870</v>
      </c>
      <c r="L888" s="273"/>
      <c r="M888" s="238">
        <v>0.95</v>
      </c>
      <c r="N888" s="269" t="s">
        <v>2871</v>
      </c>
      <c r="O888" s="269" t="s">
        <v>82</v>
      </c>
      <c r="P888" s="269" t="s">
        <v>2872</v>
      </c>
      <c r="Q888" s="269"/>
      <c r="R888" s="294">
        <v>1010303390</v>
      </c>
      <c r="S888" s="238">
        <v>921</v>
      </c>
      <c r="T888" s="269" t="s">
        <v>266</v>
      </c>
      <c r="U888" s="269">
        <v>300</v>
      </c>
      <c r="V888" s="275">
        <v>300</v>
      </c>
      <c r="W888" s="269">
        <v>0</v>
      </c>
      <c r="X888" s="276">
        <v>23377</v>
      </c>
      <c r="Y888" s="293"/>
      <c r="Z888" s="277">
        <v>394799.98</v>
      </c>
      <c r="AA888" s="277"/>
      <c r="AB888" s="278">
        <v>394799.98</v>
      </c>
      <c r="AC888" s="278">
        <v>394799.98</v>
      </c>
      <c r="AD888" s="278">
        <v>0</v>
      </c>
      <c r="AE888" s="278">
        <v>0</v>
      </c>
      <c r="AF888" s="278">
        <v>1315.9999333333333</v>
      </c>
      <c r="AG888" s="278">
        <v>1315.9999333333333</v>
      </c>
      <c r="AH888" s="278">
        <v>0</v>
      </c>
      <c r="AI888" s="279">
        <v>1315.9999333333333</v>
      </c>
      <c r="AJ888" s="277"/>
      <c r="AK888" s="280" t="e">
        <v>#REF!</v>
      </c>
      <c r="AL888" s="280" t="e">
        <v>#REF!</v>
      </c>
      <c r="AM888" s="281">
        <v>0</v>
      </c>
      <c r="AN888" s="281">
        <v>0</v>
      </c>
      <c r="AO888" s="281">
        <v>0</v>
      </c>
      <c r="AP888" s="282">
        <v>0</v>
      </c>
      <c r="AQ888" s="282">
        <v>0</v>
      </c>
      <c r="AR888" s="282">
        <v>0</v>
      </c>
      <c r="AS888" s="282">
        <v>0</v>
      </c>
      <c r="AT888" s="282">
        <v>0</v>
      </c>
      <c r="AU888" s="282">
        <v>0</v>
      </c>
      <c r="AV888" s="282">
        <v>0</v>
      </c>
      <c r="AW888" s="282">
        <v>0</v>
      </c>
      <c r="AX888" s="282">
        <v>0</v>
      </c>
      <c r="AY888" s="282">
        <v>0</v>
      </c>
      <c r="AZ888" s="282">
        <v>0</v>
      </c>
      <c r="BA888" s="282">
        <v>0</v>
      </c>
      <c r="BB888" s="281">
        <v>0</v>
      </c>
      <c r="BC888" s="281">
        <v>0</v>
      </c>
      <c r="BD888" s="283"/>
      <c r="BE888" s="284">
        <v>0.02</v>
      </c>
      <c r="BF888" s="280">
        <v>0</v>
      </c>
      <c r="BG888" s="285"/>
      <c r="BH888" s="286"/>
      <c r="BI888" s="285"/>
      <c r="BJ888" s="280">
        <v>0</v>
      </c>
      <c r="BK888" s="280">
        <v>0</v>
      </c>
      <c r="BL888" s="283"/>
      <c r="BM888" s="287">
        <v>0</v>
      </c>
      <c r="BN888" s="280">
        <v>0</v>
      </c>
      <c r="BO888" s="280">
        <v>0</v>
      </c>
      <c r="BP888" s="280" t="e">
        <v>#REF!</v>
      </c>
      <c r="BQ888" s="288" t="e">
        <v>#REF!</v>
      </c>
      <c r="BR888" s="289"/>
      <c r="BS888" s="290" t="e">
        <v>#REF!</v>
      </c>
      <c r="BU888" s="291"/>
      <c r="BV888" s="291">
        <v>0</v>
      </c>
      <c r="BW888" s="292">
        <v>0</v>
      </c>
      <c r="BX888" s="238" t="s">
        <v>857</v>
      </c>
      <c r="BY888" s="435">
        <f t="shared" si="26"/>
        <v>1</v>
      </c>
      <c r="BZ888" s="435">
        <v>1</v>
      </c>
      <c r="CA888" s="436">
        <f t="shared" si="27"/>
        <v>0</v>
      </c>
    </row>
    <row r="889" spans="1:79" s="268" customFormat="1" ht="47.25">
      <c r="A889" s="269">
        <v>876</v>
      </c>
      <c r="B889" s="269" t="s">
        <v>862</v>
      </c>
      <c r="C889" s="269" t="s">
        <v>95</v>
      </c>
      <c r="D889" s="271" t="s">
        <v>863</v>
      </c>
      <c r="E889" s="272">
        <v>41058</v>
      </c>
      <c r="F889" s="238"/>
      <c r="G889" s="238"/>
      <c r="H889" s="272">
        <v>40909</v>
      </c>
      <c r="I889" s="272">
        <v>50405</v>
      </c>
      <c r="J889" s="269"/>
      <c r="K889" s="269" t="s">
        <v>2873</v>
      </c>
      <c r="L889" s="273"/>
      <c r="M889" s="238">
        <v>0.83599999999999997</v>
      </c>
      <c r="N889" s="269" t="s">
        <v>1999</v>
      </c>
      <c r="O889" s="269" t="s">
        <v>82</v>
      </c>
      <c r="P889" s="269" t="s">
        <v>2874</v>
      </c>
      <c r="Q889" s="269"/>
      <c r="R889" s="294">
        <v>1010303391</v>
      </c>
      <c r="S889" s="238">
        <v>922</v>
      </c>
      <c r="T889" s="269" t="s">
        <v>266</v>
      </c>
      <c r="U889" s="269">
        <v>300</v>
      </c>
      <c r="V889" s="275">
        <v>300</v>
      </c>
      <c r="W889" s="269">
        <v>0</v>
      </c>
      <c r="X889" s="276">
        <v>22586</v>
      </c>
      <c r="Y889" s="293"/>
      <c r="Z889" s="277">
        <v>140552.09</v>
      </c>
      <c r="AA889" s="277"/>
      <c r="AB889" s="278">
        <v>140552.09</v>
      </c>
      <c r="AC889" s="278">
        <v>140552.09</v>
      </c>
      <c r="AD889" s="278">
        <v>0</v>
      </c>
      <c r="AE889" s="278">
        <v>0</v>
      </c>
      <c r="AF889" s="278">
        <v>468.50696666666664</v>
      </c>
      <c r="AG889" s="278">
        <v>468.50696666666664</v>
      </c>
      <c r="AH889" s="278">
        <v>0</v>
      </c>
      <c r="AI889" s="279">
        <v>468.50696666666664</v>
      </c>
      <c r="AJ889" s="277"/>
      <c r="AK889" s="280" t="e">
        <v>#REF!</v>
      </c>
      <c r="AL889" s="280" t="e">
        <v>#REF!</v>
      </c>
      <c r="AM889" s="281">
        <v>0</v>
      </c>
      <c r="AN889" s="281">
        <v>0</v>
      </c>
      <c r="AO889" s="281">
        <v>0</v>
      </c>
      <c r="AP889" s="282">
        <v>0</v>
      </c>
      <c r="AQ889" s="282">
        <v>0</v>
      </c>
      <c r="AR889" s="282">
        <v>0</v>
      </c>
      <c r="AS889" s="282">
        <v>0</v>
      </c>
      <c r="AT889" s="282">
        <v>0</v>
      </c>
      <c r="AU889" s="282">
        <v>0</v>
      </c>
      <c r="AV889" s="282">
        <v>0</v>
      </c>
      <c r="AW889" s="282">
        <v>0</v>
      </c>
      <c r="AX889" s="282">
        <v>0</v>
      </c>
      <c r="AY889" s="282">
        <v>0</v>
      </c>
      <c r="AZ889" s="282">
        <v>0</v>
      </c>
      <c r="BA889" s="282">
        <v>0</v>
      </c>
      <c r="BB889" s="281">
        <v>0</v>
      </c>
      <c r="BC889" s="281">
        <v>0</v>
      </c>
      <c r="BD889" s="283"/>
      <c r="BE889" s="284">
        <v>0.02</v>
      </c>
      <c r="BF889" s="280">
        <v>0</v>
      </c>
      <c r="BG889" s="285"/>
      <c r="BH889" s="286"/>
      <c r="BI889" s="285"/>
      <c r="BJ889" s="280">
        <v>0</v>
      </c>
      <c r="BK889" s="280">
        <v>0</v>
      </c>
      <c r="BL889" s="283"/>
      <c r="BM889" s="287">
        <v>0</v>
      </c>
      <c r="BN889" s="280">
        <v>0</v>
      </c>
      <c r="BO889" s="280">
        <v>0</v>
      </c>
      <c r="BP889" s="280" t="e">
        <v>#REF!</v>
      </c>
      <c r="BQ889" s="288" t="e">
        <v>#REF!</v>
      </c>
      <c r="BR889" s="289"/>
      <c r="BS889" s="290" t="e">
        <v>#REF!</v>
      </c>
      <c r="BU889" s="291"/>
      <c r="BV889" s="291">
        <v>0</v>
      </c>
      <c r="BW889" s="292">
        <v>0</v>
      </c>
      <c r="BX889" s="238" t="s">
        <v>857</v>
      </c>
      <c r="BY889" s="435">
        <f t="shared" si="26"/>
        <v>1</v>
      </c>
      <c r="BZ889" s="435">
        <v>1</v>
      </c>
      <c r="CA889" s="436">
        <f t="shared" si="27"/>
        <v>0</v>
      </c>
    </row>
    <row r="890" spans="1:79" s="268" customFormat="1" ht="31.5">
      <c r="A890" s="269">
        <v>877</v>
      </c>
      <c r="B890" s="269" t="s">
        <v>862</v>
      </c>
      <c r="C890" s="269" t="s">
        <v>95</v>
      </c>
      <c r="D890" s="271" t="s">
        <v>863</v>
      </c>
      <c r="E890" s="272">
        <v>41058</v>
      </c>
      <c r="F890" s="238"/>
      <c r="G890" s="238"/>
      <c r="H890" s="272">
        <v>40909</v>
      </c>
      <c r="I890" s="272">
        <v>50405</v>
      </c>
      <c r="J890" s="269"/>
      <c r="K890" s="269" t="s">
        <v>2875</v>
      </c>
      <c r="L890" s="273"/>
      <c r="M890" s="238">
        <v>2.2919999999999998</v>
      </c>
      <c r="N890" s="269" t="s">
        <v>2502</v>
      </c>
      <c r="O890" s="269" t="s">
        <v>82</v>
      </c>
      <c r="P890" s="269" t="s">
        <v>2503</v>
      </c>
      <c r="Q890" s="269"/>
      <c r="R890" s="294">
        <v>1010303398</v>
      </c>
      <c r="S890" s="238">
        <v>923</v>
      </c>
      <c r="T890" s="269" t="s">
        <v>131</v>
      </c>
      <c r="U890" s="269">
        <v>361</v>
      </c>
      <c r="V890" s="275">
        <v>361</v>
      </c>
      <c r="W890" s="269">
        <v>0</v>
      </c>
      <c r="X890" s="276">
        <v>25204</v>
      </c>
      <c r="Y890" s="293"/>
      <c r="Z890" s="277">
        <v>409185.71</v>
      </c>
      <c r="AA890" s="277"/>
      <c r="AB890" s="278">
        <v>409185.71</v>
      </c>
      <c r="AC890" s="278">
        <v>409185.71</v>
      </c>
      <c r="AD890" s="278">
        <v>0</v>
      </c>
      <c r="AE890" s="278">
        <v>0</v>
      </c>
      <c r="AF890" s="278">
        <v>1133.4784210526316</v>
      </c>
      <c r="AG890" s="278">
        <v>1133.4784210526316</v>
      </c>
      <c r="AH890" s="278">
        <v>0</v>
      </c>
      <c r="AI890" s="279">
        <v>1133.4784210526316</v>
      </c>
      <c r="AJ890" s="277"/>
      <c r="AK890" s="280" t="e">
        <v>#REF!</v>
      </c>
      <c r="AL890" s="280" t="e">
        <v>#REF!</v>
      </c>
      <c r="AM890" s="281">
        <v>0</v>
      </c>
      <c r="AN890" s="281">
        <v>0</v>
      </c>
      <c r="AO890" s="281">
        <v>0</v>
      </c>
      <c r="AP890" s="282">
        <v>0</v>
      </c>
      <c r="AQ890" s="282">
        <v>0</v>
      </c>
      <c r="AR890" s="282">
        <v>0</v>
      </c>
      <c r="AS890" s="282">
        <v>0</v>
      </c>
      <c r="AT890" s="282">
        <v>0</v>
      </c>
      <c r="AU890" s="282">
        <v>0</v>
      </c>
      <c r="AV890" s="282">
        <v>0</v>
      </c>
      <c r="AW890" s="282">
        <v>0</v>
      </c>
      <c r="AX890" s="282">
        <v>0</v>
      </c>
      <c r="AY890" s="282">
        <v>0</v>
      </c>
      <c r="AZ890" s="282">
        <v>0</v>
      </c>
      <c r="BA890" s="282">
        <v>0</v>
      </c>
      <c r="BB890" s="281">
        <v>0</v>
      </c>
      <c r="BC890" s="281">
        <v>0</v>
      </c>
      <c r="BD890" s="283"/>
      <c r="BE890" s="284">
        <v>0.02</v>
      </c>
      <c r="BF890" s="280">
        <v>0</v>
      </c>
      <c r="BG890" s="285"/>
      <c r="BH890" s="286"/>
      <c r="BI890" s="285"/>
      <c r="BJ890" s="280">
        <v>0</v>
      </c>
      <c r="BK890" s="280">
        <v>0</v>
      </c>
      <c r="BL890" s="283"/>
      <c r="BM890" s="287">
        <v>0</v>
      </c>
      <c r="BN890" s="280">
        <v>0</v>
      </c>
      <c r="BO890" s="280">
        <v>0</v>
      </c>
      <c r="BP890" s="280" t="e">
        <v>#REF!</v>
      </c>
      <c r="BQ890" s="288" t="e">
        <v>#REF!</v>
      </c>
      <c r="BR890" s="289"/>
      <c r="BS890" s="290" t="e">
        <v>#REF!</v>
      </c>
      <c r="BU890" s="291"/>
      <c r="BV890" s="291">
        <v>0</v>
      </c>
      <c r="BW890" s="292">
        <v>0</v>
      </c>
      <c r="BX890" s="238" t="s">
        <v>857</v>
      </c>
      <c r="BY890" s="435">
        <f t="shared" si="26"/>
        <v>1</v>
      </c>
      <c r="BZ890" s="435">
        <v>1</v>
      </c>
      <c r="CA890" s="436">
        <f t="shared" si="27"/>
        <v>0</v>
      </c>
    </row>
    <row r="891" spans="1:79" s="268" customFormat="1" ht="31.5">
      <c r="A891" s="269">
        <v>878</v>
      </c>
      <c r="B891" s="269" t="s">
        <v>862</v>
      </c>
      <c r="C891" s="269" t="s">
        <v>95</v>
      </c>
      <c r="D891" s="271" t="s">
        <v>863</v>
      </c>
      <c r="E891" s="272">
        <v>41058</v>
      </c>
      <c r="F891" s="238"/>
      <c r="G891" s="238"/>
      <c r="H891" s="272">
        <v>40909</v>
      </c>
      <c r="I891" s="272">
        <v>50405</v>
      </c>
      <c r="J891" s="269"/>
      <c r="K891" s="269" t="s">
        <v>2716</v>
      </c>
      <c r="L891" s="273"/>
      <c r="M891" s="238">
        <v>1.206</v>
      </c>
      <c r="N891" s="269" t="s">
        <v>2557</v>
      </c>
      <c r="O891" s="269" t="s">
        <v>82</v>
      </c>
      <c r="P891" s="269" t="s">
        <v>2717</v>
      </c>
      <c r="Q891" s="269"/>
      <c r="R891" s="294">
        <v>1010303400</v>
      </c>
      <c r="S891" s="238">
        <v>924</v>
      </c>
      <c r="T891" s="269" t="s">
        <v>131</v>
      </c>
      <c r="U891" s="269">
        <v>361</v>
      </c>
      <c r="V891" s="275">
        <v>361</v>
      </c>
      <c r="W891" s="269">
        <v>0</v>
      </c>
      <c r="X891" s="276">
        <v>20821</v>
      </c>
      <c r="Y891" s="293"/>
      <c r="Z891" s="277">
        <v>364148.67</v>
      </c>
      <c r="AA891" s="277"/>
      <c r="AB891" s="278">
        <v>364148.67</v>
      </c>
      <c r="AC891" s="278">
        <v>364148.67</v>
      </c>
      <c r="AD891" s="278">
        <v>0</v>
      </c>
      <c r="AE891" s="278">
        <v>0</v>
      </c>
      <c r="AF891" s="278">
        <v>1008.7220775623268</v>
      </c>
      <c r="AG891" s="278">
        <v>1008.7220775623268</v>
      </c>
      <c r="AH891" s="278">
        <v>0</v>
      </c>
      <c r="AI891" s="279">
        <v>1008.7220775623268</v>
      </c>
      <c r="AJ891" s="277"/>
      <c r="AK891" s="280" t="e">
        <v>#REF!</v>
      </c>
      <c r="AL891" s="280" t="e">
        <v>#REF!</v>
      </c>
      <c r="AM891" s="281">
        <v>0</v>
      </c>
      <c r="AN891" s="281">
        <v>0</v>
      </c>
      <c r="AO891" s="281">
        <v>0</v>
      </c>
      <c r="AP891" s="282">
        <v>0</v>
      </c>
      <c r="AQ891" s="282">
        <v>0</v>
      </c>
      <c r="AR891" s="282">
        <v>0</v>
      </c>
      <c r="AS891" s="282">
        <v>0</v>
      </c>
      <c r="AT891" s="282">
        <v>0</v>
      </c>
      <c r="AU891" s="282">
        <v>0</v>
      </c>
      <c r="AV891" s="282">
        <v>0</v>
      </c>
      <c r="AW891" s="282">
        <v>0</v>
      </c>
      <c r="AX891" s="282">
        <v>0</v>
      </c>
      <c r="AY891" s="282">
        <v>0</v>
      </c>
      <c r="AZ891" s="282">
        <v>0</v>
      </c>
      <c r="BA891" s="282">
        <v>0</v>
      </c>
      <c r="BB891" s="281">
        <v>0</v>
      </c>
      <c r="BC891" s="281">
        <v>0</v>
      </c>
      <c r="BD891" s="283"/>
      <c r="BE891" s="284">
        <v>0.02</v>
      </c>
      <c r="BF891" s="280">
        <v>0</v>
      </c>
      <c r="BG891" s="285"/>
      <c r="BH891" s="286"/>
      <c r="BI891" s="285"/>
      <c r="BJ891" s="280">
        <v>0</v>
      </c>
      <c r="BK891" s="280">
        <v>0</v>
      </c>
      <c r="BL891" s="283"/>
      <c r="BM891" s="287">
        <v>0</v>
      </c>
      <c r="BN891" s="280">
        <v>0</v>
      </c>
      <c r="BO891" s="280">
        <v>0</v>
      </c>
      <c r="BP891" s="280" t="e">
        <v>#REF!</v>
      </c>
      <c r="BQ891" s="288" t="e">
        <v>#REF!</v>
      </c>
      <c r="BR891" s="289"/>
      <c r="BS891" s="290" t="e">
        <v>#REF!</v>
      </c>
      <c r="BU891" s="291"/>
      <c r="BV891" s="291">
        <v>0</v>
      </c>
      <c r="BW891" s="292">
        <v>0</v>
      </c>
      <c r="BX891" s="238" t="s">
        <v>857</v>
      </c>
      <c r="BY891" s="435">
        <f t="shared" si="26"/>
        <v>1</v>
      </c>
      <c r="BZ891" s="435">
        <v>1</v>
      </c>
      <c r="CA891" s="436">
        <f t="shared" si="27"/>
        <v>0</v>
      </c>
    </row>
    <row r="892" spans="1:79" s="268" customFormat="1" ht="47.25">
      <c r="A892" s="269">
        <v>879</v>
      </c>
      <c r="B892" s="269" t="s">
        <v>862</v>
      </c>
      <c r="C892" s="269" t="s">
        <v>95</v>
      </c>
      <c r="D892" s="271" t="s">
        <v>863</v>
      </c>
      <c r="E892" s="272">
        <v>41058</v>
      </c>
      <c r="F892" s="238"/>
      <c r="G892" s="238"/>
      <c r="H892" s="272">
        <v>40909</v>
      </c>
      <c r="I892" s="272">
        <v>50405</v>
      </c>
      <c r="J892" s="269"/>
      <c r="K892" s="269" t="s">
        <v>2876</v>
      </c>
      <c r="L892" s="273"/>
      <c r="M892" s="238">
        <v>1.1120000000000001</v>
      </c>
      <c r="N892" s="269" t="s">
        <v>2877</v>
      </c>
      <c r="O892" s="269" t="s">
        <v>82</v>
      </c>
      <c r="P892" s="269" t="s">
        <v>2006</v>
      </c>
      <c r="Q892" s="269"/>
      <c r="R892" s="294">
        <v>1010303401</v>
      </c>
      <c r="S892" s="238">
        <v>925</v>
      </c>
      <c r="T892" s="269" t="s">
        <v>266</v>
      </c>
      <c r="U892" s="269">
        <v>300</v>
      </c>
      <c r="V892" s="275">
        <v>300</v>
      </c>
      <c r="W892" s="269">
        <v>0</v>
      </c>
      <c r="X892" s="276">
        <v>22647</v>
      </c>
      <c r="Y892" s="293"/>
      <c r="Z892" s="277">
        <v>1375854.37</v>
      </c>
      <c r="AA892" s="277"/>
      <c r="AB892" s="278">
        <v>1375854.37</v>
      </c>
      <c r="AC892" s="278">
        <v>1070772.3833000001</v>
      </c>
      <c r="AD892" s="278">
        <v>305081.98670000001</v>
      </c>
      <c r="AE892" s="278">
        <v>250047.8119</v>
      </c>
      <c r="AF892" s="278">
        <v>4586.1812333333337</v>
      </c>
      <c r="AG892" s="278">
        <v>4586.1812333333337</v>
      </c>
      <c r="AH892" s="278">
        <v>0</v>
      </c>
      <c r="AI892" s="279">
        <v>4586.1812333333337</v>
      </c>
      <c r="AJ892" s="277"/>
      <c r="AK892" s="280" t="e">
        <v>#REF!</v>
      </c>
      <c r="AL892" s="280" t="e">
        <v>#REF!</v>
      </c>
      <c r="AM892" s="281">
        <v>55034.174800000008</v>
      </c>
      <c r="AN892" s="281">
        <v>55034.174800000008</v>
      </c>
      <c r="AO892" s="281">
        <v>305081.98670000001</v>
      </c>
      <c r="AP892" s="282">
        <v>300495.8054666667</v>
      </c>
      <c r="AQ892" s="282">
        <v>295909.62423333339</v>
      </c>
      <c r="AR892" s="282">
        <v>291323.44300000009</v>
      </c>
      <c r="AS892" s="282">
        <v>286737.26176666678</v>
      </c>
      <c r="AT892" s="282">
        <v>282151.08053333347</v>
      </c>
      <c r="AU892" s="282">
        <v>277564.89930000016</v>
      </c>
      <c r="AV892" s="282">
        <v>272978.71806666686</v>
      </c>
      <c r="AW892" s="282">
        <v>268392.53683333355</v>
      </c>
      <c r="AX892" s="282">
        <v>263806.35560000024</v>
      </c>
      <c r="AY892" s="282">
        <v>259220.17436666691</v>
      </c>
      <c r="AZ892" s="282">
        <v>254633.99313333357</v>
      </c>
      <c r="BA892" s="282">
        <v>250047.81190000023</v>
      </c>
      <c r="BB892" s="281">
        <v>277564.89930000011</v>
      </c>
      <c r="BC892" s="281">
        <v>277564.89929999999</v>
      </c>
      <c r="BD892" s="283"/>
      <c r="BE892" s="284">
        <v>0.02</v>
      </c>
      <c r="BF892" s="280">
        <v>0</v>
      </c>
      <c r="BG892" s="285"/>
      <c r="BH892" s="286"/>
      <c r="BI892" s="285"/>
      <c r="BJ892" s="280">
        <v>0</v>
      </c>
      <c r="BK892" s="280">
        <v>0</v>
      </c>
      <c r="BL892" s="283"/>
      <c r="BM892" s="287">
        <v>0</v>
      </c>
      <c r="BN892" s="280">
        <v>0</v>
      </c>
      <c r="BO892" s="280">
        <v>0</v>
      </c>
      <c r="BP892" s="280" t="e">
        <v>#REF!</v>
      </c>
      <c r="BQ892" s="288" t="e">
        <v>#REF!</v>
      </c>
      <c r="BR892" s="289"/>
      <c r="BS892" s="290" t="e">
        <v>#REF!</v>
      </c>
      <c r="BU892" s="291">
        <v>55034.16</v>
      </c>
      <c r="BV892" s="291">
        <v>-1.4800000004470348E-2</v>
      </c>
      <c r="BW892" s="292">
        <v>0</v>
      </c>
      <c r="BX892" s="238" t="s">
        <v>857</v>
      </c>
      <c r="BY892" s="435">
        <f t="shared" si="26"/>
        <v>0.77825997187478502</v>
      </c>
      <c r="BZ892" s="435">
        <v>0.81825997187478494</v>
      </c>
      <c r="CA892" s="436">
        <f t="shared" si="27"/>
        <v>3.9999999999999925E-2</v>
      </c>
    </row>
    <row r="893" spans="1:79" s="268" customFormat="1" ht="47.25">
      <c r="A893" s="269">
        <v>880</v>
      </c>
      <c r="B893" s="269" t="s">
        <v>862</v>
      </c>
      <c r="C893" s="269" t="s">
        <v>95</v>
      </c>
      <c r="D893" s="271" t="s">
        <v>863</v>
      </c>
      <c r="E893" s="272">
        <v>41058</v>
      </c>
      <c r="F893" s="238"/>
      <c r="G893" s="238"/>
      <c r="H893" s="272">
        <v>40909</v>
      </c>
      <c r="I893" s="272">
        <v>50405</v>
      </c>
      <c r="J893" s="269"/>
      <c r="K893" s="269" t="s">
        <v>2878</v>
      </c>
      <c r="L893" s="273"/>
      <c r="M893" s="238">
        <v>1.1419999999999999</v>
      </c>
      <c r="N893" s="269" t="s">
        <v>2293</v>
      </c>
      <c r="O893" s="269" t="s">
        <v>82</v>
      </c>
      <c r="P893" s="269" t="s">
        <v>2294</v>
      </c>
      <c r="Q893" s="269"/>
      <c r="R893" s="294">
        <v>1010303402</v>
      </c>
      <c r="S893" s="238">
        <v>926</v>
      </c>
      <c r="T893" s="269" t="s">
        <v>266</v>
      </c>
      <c r="U893" s="269">
        <v>300</v>
      </c>
      <c r="V893" s="275">
        <v>300</v>
      </c>
      <c r="W893" s="269">
        <v>0</v>
      </c>
      <c r="X893" s="276">
        <v>22647</v>
      </c>
      <c r="Y893" s="293"/>
      <c r="Z893" s="277">
        <v>229959.83</v>
      </c>
      <c r="AA893" s="277"/>
      <c r="AB893" s="278">
        <v>229959.83</v>
      </c>
      <c r="AC893" s="278">
        <v>229959.83</v>
      </c>
      <c r="AD893" s="278">
        <v>0</v>
      </c>
      <c r="AE893" s="278">
        <v>0</v>
      </c>
      <c r="AF893" s="278">
        <v>766.53276666666659</v>
      </c>
      <c r="AG893" s="278">
        <v>766.53276666666659</v>
      </c>
      <c r="AH893" s="278">
        <v>0</v>
      </c>
      <c r="AI893" s="279">
        <v>766.53276666666659</v>
      </c>
      <c r="AJ893" s="277"/>
      <c r="AK893" s="280" t="e">
        <v>#REF!</v>
      </c>
      <c r="AL893" s="280" t="e">
        <v>#REF!</v>
      </c>
      <c r="AM893" s="281">
        <v>0</v>
      </c>
      <c r="AN893" s="281">
        <v>0</v>
      </c>
      <c r="AO893" s="281">
        <v>0</v>
      </c>
      <c r="AP893" s="282">
        <v>0</v>
      </c>
      <c r="AQ893" s="282">
        <v>0</v>
      </c>
      <c r="AR893" s="282">
        <v>0</v>
      </c>
      <c r="AS893" s="282">
        <v>0</v>
      </c>
      <c r="AT893" s="282">
        <v>0</v>
      </c>
      <c r="AU893" s="282">
        <v>0</v>
      </c>
      <c r="AV893" s="282">
        <v>0</v>
      </c>
      <c r="AW893" s="282">
        <v>0</v>
      </c>
      <c r="AX893" s="282">
        <v>0</v>
      </c>
      <c r="AY893" s="282">
        <v>0</v>
      </c>
      <c r="AZ893" s="282">
        <v>0</v>
      </c>
      <c r="BA893" s="282">
        <v>0</v>
      </c>
      <c r="BB893" s="281">
        <v>0</v>
      </c>
      <c r="BC893" s="281">
        <v>0</v>
      </c>
      <c r="BD893" s="283"/>
      <c r="BE893" s="284">
        <v>0.02</v>
      </c>
      <c r="BF893" s="280">
        <v>0</v>
      </c>
      <c r="BG893" s="285"/>
      <c r="BH893" s="286"/>
      <c r="BI893" s="285"/>
      <c r="BJ893" s="280">
        <v>0</v>
      </c>
      <c r="BK893" s="280">
        <v>0</v>
      </c>
      <c r="BL893" s="283"/>
      <c r="BM893" s="287">
        <v>0</v>
      </c>
      <c r="BN893" s="280">
        <v>0</v>
      </c>
      <c r="BO893" s="280">
        <v>0</v>
      </c>
      <c r="BP893" s="280" t="e">
        <v>#REF!</v>
      </c>
      <c r="BQ893" s="288" t="e">
        <v>#REF!</v>
      </c>
      <c r="BR893" s="289"/>
      <c r="BS893" s="290" t="e">
        <v>#REF!</v>
      </c>
      <c r="BU893" s="291"/>
      <c r="BV893" s="291">
        <v>0</v>
      </c>
      <c r="BW893" s="292">
        <v>0</v>
      </c>
      <c r="BX893" s="238" t="s">
        <v>857</v>
      </c>
      <c r="BY893" s="435">
        <f t="shared" si="26"/>
        <v>1</v>
      </c>
      <c r="BZ893" s="435">
        <v>1</v>
      </c>
      <c r="CA893" s="436">
        <f t="shared" si="27"/>
        <v>0</v>
      </c>
    </row>
    <row r="894" spans="1:79" s="268" customFormat="1" ht="47.25">
      <c r="A894" s="269">
        <v>881</v>
      </c>
      <c r="B894" s="269" t="s">
        <v>862</v>
      </c>
      <c r="C894" s="269" t="s">
        <v>95</v>
      </c>
      <c r="D894" s="271" t="s">
        <v>863</v>
      </c>
      <c r="E894" s="272">
        <v>41058</v>
      </c>
      <c r="F894" s="238"/>
      <c r="G894" s="238"/>
      <c r="H894" s="272">
        <v>40909</v>
      </c>
      <c r="I894" s="272">
        <v>50405</v>
      </c>
      <c r="J894" s="269"/>
      <c r="K894" s="269" t="s">
        <v>2879</v>
      </c>
      <c r="L894" s="273"/>
      <c r="M894" s="238">
        <v>1.105</v>
      </c>
      <c r="N894" s="269" t="s">
        <v>2880</v>
      </c>
      <c r="O894" s="269" t="s">
        <v>82</v>
      </c>
      <c r="P894" s="269" t="s">
        <v>1869</v>
      </c>
      <c r="Q894" s="269"/>
      <c r="R894" s="294">
        <v>1010303403</v>
      </c>
      <c r="S894" s="238">
        <v>927</v>
      </c>
      <c r="T894" s="269" t="s">
        <v>266</v>
      </c>
      <c r="U894" s="269">
        <v>300</v>
      </c>
      <c r="V894" s="275">
        <v>300</v>
      </c>
      <c r="W894" s="269">
        <v>0</v>
      </c>
      <c r="X894" s="276">
        <v>24351</v>
      </c>
      <c r="Y894" s="293"/>
      <c r="Z894" s="277">
        <v>191661.14</v>
      </c>
      <c r="AA894" s="277"/>
      <c r="AB894" s="278">
        <v>191661.14</v>
      </c>
      <c r="AC894" s="278">
        <v>191661.14</v>
      </c>
      <c r="AD894" s="278">
        <v>0</v>
      </c>
      <c r="AE894" s="278">
        <v>0</v>
      </c>
      <c r="AF894" s="278">
        <v>638.87046666666674</v>
      </c>
      <c r="AG894" s="278">
        <v>638.87046666666674</v>
      </c>
      <c r="AH894" s="278">
        <v>0</v>
      </c>
      <c r="AI894" s="279">
        <v>638.87046666666674</v>
      </c>
      <c r="AJ894" s="277"/>
      <c r="AK894" s="280" t="e">
        <v>#REF!</v>
      </c>
      <c r="AL894" s="280" t="e">
        <v>#REF!</v>
      </c>
      <c r="AM894" s="281">
        <v>0</v>
      </c>
      <c r="AN894" s="281">
        <v>0</v>
      </c>
      <c r="AO894" s="281">
        <v>0</v>
      </c>
      <c r="AP894" s="282">
        <v>0</v>
      </c>
      <c r="AQ894" s="282">
        <v>0</v>
      </c>
      <c r="AR894" s="282">
        <v>0</v>
      </c>
      <c r="AS894" s="282">
        <v>0</v>
      </c>
      <c r="AT894" s="282">
        <v>0</v>
      </c>
      <c r="AU894" s="282">
        <v>0</v>
      </c>
      <c r="AV894" s="282">
        <v>0</v>
      </c>
      <c r="AW894" s="282">
        <v>0</v>
      </c>
      <c r="AX894" s="282">
        <v>0</v>
      </c>
      <c r="AY894" s="282">
        <v>0</v>
      </c>
      <c r="AZ894" s="282">
        <v>0</v>
      </c>
      <c r="BA894" s="282">
        <v>0</v>
      </c>
      <c r="BB894" s="281">
        <v>0</v>
      </c>
      <c r="BC894" s="281">
        <v>0</v>
      </c>
      <c r="BD894" s="283"/>
      <c r="BE894" s="284">
        <v>0.02</v>
      </c>
      <c r="BF894" s="280">
        <v>0</v>
      </c>
      <c r="BG894" s="285"/>
      <c r="BH894" s="286"/>
      <c r="BI894" s="285"/>
      <c r="BJ894" s="280">
        <v>0</v>
      </c>
      <c r="BK894" s="280">
        <v>0</v>
      </c>
      <c r="BL894" s="283"/>
      <c r="BM894" s="287">
        <v>0</v>
      </c>
      <c r="BN894" s="280">
        <v>0</v>
      </c>
      <c r="BO894" s="280">
        <v>0</v>
      </c>
      <c r="BP894" s="280" t="e">
        <v>#REF!</v>
      </c>
      <c r="BQ894" s="288" t="e">
        <v>#REF!</v>
      </c>
      <c r="BR894" s="289"/>
      <c r="BS894" s="290" t="e">
        <v>#REF!</v>
      </c>
      <c r="BU894" s="291"/>
      <c r="BV894" s="291">
        <v>0</v>
      </c>
      <c r="BW894" s="292">
        <v>0</v>
      </c>
      <c r="BX894" s="238" t="s">
        <v>857</v>
      </c>
      <c r="BY894" s="435">
        <f t="shared" si="26"/>
        <v>1</v>
      </c>
      <c r="BZ894" s="435">
        <v>1</v>
      </c>
      <c r="CA894" s="436">
        <f t="shared" si="27"/>
        <v>0</v>
      </c>
    </row>
    <row r="895" spans="1:79" s="268" customFormat="1" ht="31.5">
      <c r="A895" s="269">
        <v>882</v>
      </c>
      <c r="B895" s="269" t="s">
        <v>862</v>
      </c>
      <c r="C895" s="269" t="s">
        <v>95</v>
      </c>
      <c r="D895" s="271" t="s">
        <v>863</v>
      </c>
      <c r="E895" s="272">
        <v>41058</v>
      </c>
      <c r="F895" s="238"/>
      <c r="G895" s="238"/>
      <c r="H895" s="272">
        <v>40909</v>
      </c>
      <c r="I895" s="272">
        <v>50405</v>
      </c>
      <c r="J895" s="269"/>
      <c r="K895" s="269" t="s">
        <v>2881</v>
      </c>
      <c r="L895" s="273"/>
      <c r="M895" s="238">
        <v>8.5000000000000006E-2</v>
      </c>
      <c r="N895" s="269" t="s">
        <v>2512</v>
      </c>
      <c r="O895" s="269" t="s">
        <v>82</v>
      </c>
      <c r="P895" s="269" t="s">
        <v>1722</v>
      </c>
      <c r="Q895" s="269"/>
      <c r="R895" s="294">
        <v>1010303404</v>
      </c>
      <c r="S895" s="238">
        <v>928</v>
      </c>
      <c r="T895" s="269" t="s">
        <v>131</v>
      </c>
      <c r="U895" s="269">
        <v>361</v>
      </c>
      <c r="V895" s="275">
        <v>361</v>
      </c>
      <c r="W895" s="269">
        <v>0</v>
      </c>
      <c r="X895" s="276">
        <v>23377</v>
      </c>
      <c r="Y895" s="293"/>
      <c r="Z895" s="277">
        <v>23533.46</v>
      </c>
      <c r="AA895" s="277"/>
      <c r="AB895" s="278">
        <v>23533.46</v>
      </c>
      <c r="AC895" s="278">
        <v>23533.46</v>
      </c>
      <c r="AD895" s="278">
        <v>0</v>
      </c>
      <c r="AE895" s="278">
        <v>0</v>
      </c>
      <c r="AF895" s="278">
        <v>65.18963988919667</v>
      </c>
      <c r="AG895" s="278">
        <v>65.18963988919667</v>
      </c>
      <c r="AH895" s="278">
        <v>0</v>
      </c>
      <c r="AI895" s="279">
        <v>65.18963988919667</v>
      </c>
      <c r="AJ895" s="277"/>
      <c r="AK895" s="280" t="e">
        <v>#REF!</v>
      </c>
      <c r="AL895" s="280" t="e">
        <v>#REF!</v>
      </c>
      <c r="AM895" s="281">
        <v>0</v>
      </c>
      <c r="AN895" s="281">
        <v>0</v>
      </c>
      <c r="AO895" s="281">
        <v>0</v>
      </c>
      <c r="AP895" s="282">
        <v>0</v>
      </c>
      <c r="AQ895" s="282">
        <v>0</v>
      </c>
      <c r="AR895" s="282">
        <v>0</v>
      </c>
      <c r="AS895" s="282">
        <v>0</v>
      </c>
      <c r="AT895" s="282">
        <v>0</v>
      </c>
      <c r="AU895" s="282">
        <v>0</v>
      </c>
      <c r="AV895" s="282">
        <v>0</v>
      </c>
      <c r="AW895" s="282">
        <v>0</v>
      </c>
      <c r="AX895" s="282">
        <v>0</v>
      </c>
      <c r="AY895" s="282">
        <v>0</v>
      </c>
      <c r="AZ895" s="282">
        <v>0</v>
      </c>
      <c r="BA895" s="282">
        <v>0</v>
      </c>
      <c r="BB895" s="281">
        <v>0</v>
      </c>
      <c r="BC895" s="281">
        <v>0</v>
      </c>
      <c r="BD895" s="283"/>
      <c r="BE895" s="284">
        <v>0.02</v>
      </c>
      <c r="BF895" s="280">
        <v>0</v>
      </c>
      <c r="BG895" s="285"/>
      <c r="BH895" s="286"/>
      <c r="BI895" s="285"/>
      <c r="BJ895" s="280">
        <v>0</v>
      </c>
      <c r="BK895" s="280">
        <v>0</v>
      </c>
      <c r="BL895" s="283"/>
      <c r="BM895" s="287">
        <v>0</v>
      </c>
      <c r="BN895" s="280">
        <v>0</v>
      </c>
      <c r="BO895" s="280">
        <v>0</v>
      </c>
      <c r="BP895" s="280" t="e">
        <v>#REF!</v>
      </c>
      <c r="BQ895" s="288" t="e">
        <v>#REF!</v>
      </c>
      <c r="BR895" s="289"/>
      <c r="BS895" s="290" t="e">
        <v>#REF!</v>
      </c>
      <c r="BU895" s="291"/>
      <c r="BV895" s="291">
        <v>0</v>
      </c>
      <c r="BW895" s="292">
        <v>0</v>
      </c>
      <c r="BX895" s="238" t="s">
        <v>857</v>
      </c>
      <c r="BY895" s="435">
        <f t="shared" si="26"/>
        <v>1</v>
      </c>
      <c r="BZ895" s="435">
        <v>1</v>
      </c>
      <c r="CA895" s="436">
        <f t="shared" si="27"/>
        <v>0</v>
      </c>
    </row>
    <row r="896" spans="1:79" s="268" customFormat="1" ht="47.25">
      <c r="A896" s="269">
        <v>883</v>
      </c>
      <c r="B896" s="269" t="s">
        <v>862</v>
      </c>
      <c r="C896" s="269" t="s">
        <v>95</v>
      </c>
      <c r="D896" s="271" t="s">
        <v>863</v>
      </c>
      <c r="E896" s="272">
        <v>41058</v>
      </c>
      <c r="F896" s="238"/>
      <c r="G896" s="238"/>
      <c r="H896" s="272">
        <v>40909</v>
      </c>
      <c r="I896" s="272">
        <v>50405</v>
      </c>
      <c r="J896" s="269"/>
      <c r="K896" s="269" t="s">
        <v>2882</v>
      </c>
      <c r="L896" s="273"/>
      <c r="M896" s="238">
        <v>0.81299999999999994</v>
      </c>
      <c r="N896" s="269" t="s">
        <v>2240</v>
      </c>
      <c r="O896" s="269" t="s">
        <v>82</v>
      </c>
      <c r="P896" s="269" t="s">
        <v>2022</v>
      </c>
      <c r="Q896" s="269"/>
      <c r="R896" s="294">
        <v>1010303405</v>
      </c>
      <c r="S896" s="238">
        <v>929</v>
      </c>
      <c r="T896" s="269" t="s">
        <v>266</v>
      </c>
      <c r="U896" s="269">
        <v>300</v>
      </c>
      <c r="V896" s="275">
        <v>300</v>
      </c>
      <c r="W896" s="269">
        <v>0</v>
      </c>
      <c r="X896" s="276">
        <v>25903</v>
      </c>
      <c r="Y896" s="293"/>
      <c r="Z896" s="277">
        <v>800486.33</v>
      </c>
      <c r="AA896" s="277"/>
      <c r="AB896" s="278">
        <v>800486.33</v>
      </c>
      <c r="AC896" s="278">
        <v>800486.33</v>
      </c>
      <c r="AD896" s="278">
        <v>0</v>
      </c>
      <c r="AE896" s="278">
        <v>0</v>
      </c>
      <c r="AF896" s="278">
        <v>2668.2877666666664</v>
      </c>
      <c r="AG896" s="278">
        <v>2668.2877666666664</v>
      </c>
      <c r="AH896" s="278">
        <v>0</v>
      </c>
      <c r="AI896" s="279">
        <v>2668.2877666666664</v>
      </c>
      <c r="AJ896" s="277"/>
      <c r="AK896" s="280" t="e">
        <v>#REF!</v>
      </c>
      <c r="AL896" s="280" t="e">
        <v>#REF!</v>
      </c>
      <c r="AM896" s="281">
        <v>0</v>
      </c>
      <c r="AN896" s="281">
        <v>0</v>
      </c>
      <c r="AO896" s="281">
        <v>0</v>
      </c>
      <c r="AP896" s="282">
        <v>0</v>
      </c>
      <c r="AQ896" s="282">
        <v>0</v>
      </c>
      <c r="AR896" s="282">
        <v>0</v>
      </c>
      <c r="AS896" s="282">
        <v>0</v>
      </c>
      <c r="AT896" s="282">
        <v>0</v>
      </c>
      <c r="AU896" s="282">
        <v>0</v>
      </c>
      <c r="AV896" s="282">
        <v>0</v>
      </c>
      <c r="AW896" s="282">
        <v>0</v>
      </c>
      <c r="AX896" s="282">
        <v>0</v>
      </c>
      <c r="AY896" s="282">
        <v>0</v>
      </c>
      <c r="AZ896" s="282">
        <v>0</v>
      </c>
      <c r="BA896" s="282">
        <v>0</v>
      </c>
      <c r="BB896" s="281">
        <v>0</v>
      </c>
      <c r="BC896" s="281">
        <v>0</v>
      </c>
      <c r="BD896" s="283"/>
      <c r="BE896" s="284">
        <v>0.02</v>
      </c>
      <c r="BF896" s="280">
        <v>0</v>
      </c>
      <c r="BG896" s="285"/>
      <c r="BH896" s="286"/>
      <c r="BI896" s="285"/>
      <c r="BJ896" s="280">
        <v>0</v>
      </c>
      <c r="BK896" s="280">
        <v>0</v>
      </c>
      <c r="BL896" s="283"/>
      <c r="BM896" s="287">
        <v>0</v>
      </c>
      <c r="BN896" s="280">
        <v>0</v>
      </c>
      <c r="BO896" s="280">
        <v>0</v>
      </c>
      <c r="BP896" s="280" t="e">
        <v>#REF!</v>
      </c>
      <c r="BQ896" s="288" t="e">
        <v>#REF!</v>
      </c>
      <c r="BR896" s="289"/>
      <c r="BS896" s="290" t="e">
        <v>#REF!</v>
      </c>
      <c r="BU896" s="291"/>
      <c r="BV896" s="291">
        <v>0</v>
      </c>
      <c r="BW896" s="292">
        <v>0</v>
      </c>
      <c r="BX896" s="238" t="s">
        <v>857</v>
      </c>
      <c r="BY896" s="435">
        <f t="shared" si="26"/>
        <v>1</v>
      </c>
      <c r="BZ896" s="435">
        <v>1</v>
      </c>
      <c r="CA896" s="436">
        <f t="shared" si="27"/>
        <v>0</v>
      </c>
    </row>
    <row r="897" spans="1:79" s="268" customFormat="1" ht="47.25">
      <c r="A897" s="269">
        <v>884</v>
      </c>
      <c r="B897" s="269" t="s">
        <v>862</v>
      </c>
      <c r="C897" s="269" t="s">
        <v>95</v>
      </c>
      <c r="D897" s="271" t="s">
        <v>863</v>
      </c>
      <c r="E897" s="272">
        <v>41058</v>
      </c>
      <c r="F897" s="238"/>
      <c r="G897" s="238"/>
      <c r="H897" s="272">
        <v>40909</v>
      </c>
      <c r="I897" s="272">
        <v>50405</v>
      </c>
      <c r="J897" s="269"/>
      <c r="K897" s="269" t="s">
        <v>2883</v>
      </c>
      <c r="L897" s="273"/>
      <c r="M897" s="238">
        <v>1.34</v>
      </c>
      <c r="N897" s="269" t="s">
        <v>2884</v>
      </c>
      <c r="O897" s="269" t="s">
        <v>82</v>
      </c>
      <c r="P897" s="269" t="s">
        <v>2439</v>
      </c>
      <c r="Q897" s="269"/>
      <c r="R897" s="294">
        <v>1010303406</v>
      </c>
      <c r="S897" s="238">
        <v>930</v>
      </c>
      <c r="T897" s="269" t="s">
        <v>266</v>
      </c>
      <c r="U897" s="269">
        <v>300</v>
      </c>
      <c r="V897" s="275">
        <v>300</v>
      </c>
      <c r="W897" s="269">
        <v>0</v>
      </c>
      <c r="X897" s="276">
        <v>25903</v>
      </c>
      <c r="Y897" s="293"/>
      <c r="Z897" s="277">
        <v>304602.34999999998</v>
      </c>
      <c r="AA897" s="277"/>
      <c r="AB897" s="278">
        <v>304602.34999999998</v>
      </c>
      <c r="AC897" s="278">
        <v>304602.34999999998</v>
      </c>
      <c r="AD897" s="278">
        <v>0</v>
      </c>
      <c r="AE897" s="278">
        <v>0</v>
      </c>
      <c r="AF897" s="278">
        <v>1015.3411666666666</v>
      </c>
      <c r="AG897" s="278">
        <v>1015.3411666666666</v>
      </c>
      <c r="AH897" s="278">
        <v>0</v>
      </c>
      <c r="AI897" s="279">
        <v>1015.3411666666666</v>
      </c>
      <c r="AJ897" s="277"/>
      <c r="AK897" s="280" t="e">
        <v>#REF!</v>
      </c>
      <c r="AL897" s="280" t="e">
        <v>#REF!</v>
      </c>
      <c r="AM897" s="281">
        <v>0</v>
      </c>
      <c r="AN897" s="281">
        <v>0</v>
      </c>
      <c r="AO897" s="281">
        <v>0</v>
      </c>
      <c r="AP897" s="282">
        <v>0</v>
      </c>
      <c r="AQ897" s="282">
        <v>0</v>
      </c>
      <c r="AR897" s="282">
        <v>0</v>
      </c>
      <c r="AS897" s="282">
        <v>0</v>
      </c>
      <c r="AT897" s="282">
        <v>0</v>
      </c>
      <c r="AU897" s="282">
        <v>0</v>
      </c>
      <c r="AV897" s="282">
        <v>0</v>
      </c>
      <c r="AW897" s="282">
        <v>0</v>
      </c>
      <c r="AX897" s="282">
        <v>0</v>
      </c>
      <c r="AY897" s="282">
        <v>0</v>
      </c>
      <c r="AZ897" s="282">
        <v>0</v>
      </c>
      <c r="BA897" s="282">
        <v>0</v>
      </c>
      <c r="BB897" s="281">
        <v>0</v>
      </c>
      <c r="BC897" s="281">
        <v>0</v>
      </c>
      <c r="BD897" s="283"/>
      <c r="BE897" s="284">
        <v>0.02</v>
      </c>
      <c r="BF897" s="280">
        <v>0</v>
      </c>
      <c r="BG897" s="285"/>
      <c r="BH897" s="286"/>
      <c r="BI897" s="285"/>
      <c r="BJ897" s="280">
        <v>0</v>
      </c>
      <c r="BK897" s="280">
        <v>0</v>
      </c>
      <c r="BL897" s="283"/>
      <c r="BM897" s="287">
        <v>0</v>
      </c>
      <c r="BN897" s="280">
        <v>0</v>
      </c>
      <c r="BO897" s="280">
        <v>0</v>
      </c>
      <c r="BP897" s="280" t="e">
        <v>#REF!</v>
      </c>
      <c r="BQ897" s="288" t="e">
        <v>#REF!</v>
      </c>
      <c r="BR897" s="289"/>
      <c r="BS897" s="290" t="e">
        <v>#REF!</v>
      </c>
      <c r="BU897" s="291"/>
      <c r="BV897" s="291">
        <v>0</v>
      </c>
      <c r="BW897" s="292">
        <v>0</v>
      </c>
      <c r="BX897" s="238" t="s">
        <v>857</v>
      </c>
      <c r="BY897" s="435">
        <f t="shared" si="26"/>
        <v>1</v>
      </c>
      <c r="BZ897" s="435">
        <v>1</v>
      </c>
      <c r="CA897" s="436">
        <f t="shared" si="27"/>
        <v>0</v>
      </c>
    </row>
    <row r="898" spans="1:79" s="268" customFormat="1" ht="47.25">
      <c r="A898" s="269">
        <v>885</v>
      </c>
      <c r="B898" s="269" t="s">
        <v>862</v>
      </c>
      <c r="C898" s="269" t="s">
        <v>95</v>
      </c>
      <c r="D898" s="271" t="s">
        <v>863</v>
      </c>
      <c r="E898" s="272">
        <v>41058</v>
      </c>
      <c r="F898" s="238"/>
      <c r="G898" s="238"/>
      <c r="H898" s="272">
        <v>40909</v>
      </c>
      <c r="I898" s="272">
        <v>50405</v>
      </c>
      <c r="J898" s="269"/>
      <c r="K898" s="269" t="s">
        <v>2885</v>
      </c>
      <c r="L898" s="273"/>
      <c r="M898" s="238">
        <v>1.214</v>
      </c>
      <c r="N898" s="269" t="s">
        <v>1892</v>
      </c>
      <c r="O898" s="269" t="s">
        <v>82</v>
      </c>
      <c r="P898" s="269" t="s">
        <v>1893</v>
      </c>
      <c r="Q898" s="269"/>
      <c r="R898" s="294">
        <v>1010303407</v>
      </c>
      <c r="S898" s="238">
        <v>931</v>
      </c>
      <c r="T898" s="269" t="s">
        <v>266</v>
      </c>
      <c r="U898" s="269">
        <v>300</v>
      </c>
      <c r="V898" s="275">
        <v>300</v>
      </c>
      <c r="W898" s="269">
        <v>0</v>
      </c>
      <c r="X898" s="276">
        <v>25903</v>
      </c>
      <c r="Y898" s="293"/>
      <c r="Z898" s="277">
        <v>305807.03999999998</v>
      </c>
      <c r="AA898" s="277"/>
      <c r="AB898" s="278">
        <v>305807.03999999998</v>
      </c>
      <c r="AC898" s="278">
        <v>305807.03999999998</v>
      </c>
      <c r="AD898" s="278">
        <v>0</v>
      </c>
      <c r="AE898" s="278">
        <v>0</v>
      </c>
      <c r="AF898" s="278">
        <v>1019.3567999999999</v>
      </c>
      <c r="AG898" s="278">
        <v>1019.3567999999999</v>
      </c>
      <c r="AH898" s="278">
        <v>0</v>
      </c>
      <c r="AI898" s="279">
        <v>1019.3567999999999</v>
      </c>
      <c r="AJ898" s="277"/>
      <c r="AK898" s="280" t="e">
        <v>#REF!</v>
      </c>
      <c r="AL898" s="280" t="e">
        <v>#REF!</v>
      </c>
      <c r="AM898" s="281">
        <v>0</v>
      </c>
      <c r="AN898" s="281">
        <v>0</v>
      </c>
      <c r="AO898" s="281">
        <v>0</v>
      </c>
      <c r="AP898" s="282">
        <v>0</v>
      </c>
      <c r="AQ898" s="282">
        <v>0</v>
      </c>
      <c r="AR898" s="282">
        <v>0</v>
      </c>
      <c r="AS898" s="282">
        <v>0</v>
      </c>
      <c r="AT898" s="282">
        <v>0</v>
      </c>
      <c r="AU898" s="282">
        <v>0</v>
      </c>
      <c r="AV898" s="282">
        <v>0</v>
      </c>
      <c r="AW898" s="282">
        <v>0</v>
      </c>
      <c r="AX898" s="282">
        <v>0</v>
      </c>
      <c r="AY898" s="282">
        <v>0</v>
      </c>
      <c r="AZ898" s="282">
        <v>0</v>
      </c>
      <c r="BA898" s="282">
        <v>0</v>
      </c>
      <c r="BB898" s="281">
        <v>0</v>
      </c>
      <c r="BC898" s="281">
        <v>0</v>
      </c>
      <c r="BD898" s="283"/>
      <c r="BE898" s="284">
        <v>0.02</v>
      </c>
      <c r="BF898" s="280">
        <v>0</v>
      </c>
      <c r="BG898" s="285"/>
      <c r="BH898" s="286"/>
      <c r="BI898" s="285"/>
      <c r="BJ898" s="280">
        <v>0</v>
      </c>
      <c r="BK898" s="280">
        <v>0</v>
      </c>
      <c r="BL898" s="283"/>
      <c r="BM898" s="287">
        <v>0</v>
      </c>
      <c r="BN898" s="280">
        <v>0</v>
      </c>
      <c r="BO898" s="280">
        <v>0</v>
      </c>
      <c r="BP898" s="280" t="e">
        <v>#REF!</v>
      </c>
      <c r="BQ898" s="288" t="e">
        <v>#REF!</v>
      </c>
      <c r="BR898" s="289"/>
      <c r="BS898" s="290" t="e">
        <v>#REF!</v>
      </c>
      <c r="BU898" s="291"/>
      <c r="BV898" s="291">
        <v>0</v>
      </c>
      <c r="BW898" s="292">
        <v>0</v>
      </c>
      <c r="BX898" s="238" t="s">
        <v>857</v>
      </c>
      <c r="BY898" s="435">
        <f t="shared" si="26"/>
        <v>1</v>
      </c>
      <c r="BZ898" s="435">
        <v>1</v>
      </c>
      <c r="CA898" s="436">
        <f t="shared" si="27"/>
        <v>0</v>
      </c>
    </row>
    <row r="899" spans="1:79" s="268" customFormat="1" ht="47.25">
      <c r="A899" s="269">
        <v>886</v>
      </c>
      <c r="B899" s="269" t="s">
        <v>862</v>
      </c>
      <c r="C899" s="269" t="s">
        <v>95</v>
      </c>
      <c r="D899" s="271" t="s">
        <v>863</v>
      </c>
      <c r="E899" s="272">
        <v>41058</v>
      </c>
      <c r="F899" s="238"/>
      <c r="G899" s="238"/>
      <c r="H899" s="272">
        <v>40909</v>
      </c>
      <c r="I899" s="272">
        <v>50405</v>
      </c>
      <c r="J899" s="269"/>
      <c r="K899" s="269" t="s">
        <v>2886</v>
      </c>
      <c r="L899" s="273"/>
      <c r="M899" s="238">
        <v>1.0665</v>
      </c>
      <c r="N899" s="269" t="s">
        <v>2887</v>
      </c>
      <c r="O899" s="269" t="s">
        <v>82</v>
      </c>
      <c r="P899" s="269" t="s">
        <v>1850</v>
      </c>
      <c r="Q899" s="269"/>
      <c r="R899" s="294">
        <v>1010303412</v>
      </c>
      <c r="S899" s="238">
        <v>932</v>
      </c>
      <c r="T899" s="269" t="s">
        <v>266</v>
      </c>
      <c r="U899" s="269">
        <v>300</v>
      </c>
      <c r="V899" s="275">
        <v>300</v>
      </c>
      <c r="W899" s="269">
        <v>0</v>
      </c>
      <c r="X899" s="276">
        <v>25903</v>
      </c>
      <c r="Y899" s="293"/>
      <c r="Z899" s="277">
        <v>46616.82</v>
      </c>
      <c r="AA899" s="277"/>
      <c r="AB899" s="278">
        <v>46616.82</v>
      </c>
      <c r="AC899" s="278">
        <v>46616.82</v>
      </c>
      <c r="AD899" s="278">
        <v>0</v>
      </c>
      <c r="AE899" s="278">
        <v>0</v>
      </c>
      <c r="AF899" s="278">
        <v>155.38939999999999</v>
      </c>
      <c r="AG899" s="278">
        <v>155.38939999999999</v>
      </c>
      <c r="AH899" s="278">
        <v>0</v>
      </c>
      <c r="AI899" s="279">
        <v>155.38939999999999</v>
      </c>
      <c r="AJ899" s="277"/>
      <c r="AK899" s="280" t="e">
        <v>#REF!</v>
      </c>
      <c r="AL899" s="280" t="e">
        <v>#REF!</v>
      </c>
      <c r="AM899" s="281">
        <v>0</v>
      </c>
      <c r="AN899" s="281">
        <v>0</v>
      </c>
      <c r="AO899" s="281">
        <v>0</v>
      </c>
      <c r="AP899" s="282">
        <v>0</v>
      </c>
      <c r="AQ899" s="282">
        <v>0</v>
      </c>
      <c r="AR899" s="282">
        <v>0</v>
      </c>
      <c r="AS899" s="282">
        <v>0</v>
      </c>
      <c r="AT899" s="282">
        <v>0</v>
      </c>
      <c r="AU899" s="282">
        <v>0</v>
      </c>
      <c r="AV899" s="282">
        <v>0</v>
      </c>
      <c r="AW899" s="282">
        <v>0</v>
      </c>
      <c r="AX899" s="282">
        <v>0</v>
      </c>
      <c r="AY899" s="282">
        <v>0</v>
      </c>
      <c r="AZ899" s="282">
        <v>0</v>
      </c>
      <c r="BA899" s="282">
        <v>0</v>
      </c>
      <c r="BB899" s="281">
        <v>0</v>
      </c>
      <c r="BC899" s="281">
        <v>0</v>
      </c>
      <c r="BD899" s="283"/>
      <c r="BE899" s="284">
        <v>0.02</v>
      </c>
      <c r="BF899" s="280">
        <v>0</v>
      </c>
      <c r="BG899" s="285"/>
      <c r="BH899" s="286"/>
      <c r="BI899" s="285"/>
      <c r="BJ899" s="280">
        <v>0</v>
      </c>
      <c r="BK899" s="280">
        <v>0</v>
      </c>
      <c r="BL899" s="283"/>
      <c r="BM899" s="287">
        <v>0</v>
      </c>
      <c r="BN899" s="280">
        <v>0</v>
      </c>
      <c r="BO899" s="280">
        <v>0</v>
      </c>
      <c r="BP899" s="280" t="e">
        <v>#REF!</v>
      </c>
      <c r="BQ899" s="288" t="e">
        <v>#REF!</v>
      </c>
      <c r="BR899" s="289"/>
      <c r="BS899" s="290" t="e">
        <v>#REF!</v>
      </c>
      <c r="BU899" s="291"/>
      <c r="BV899" s="291">
        <v>0</v>
      </c>
      <c r="BW899" s="292">
        <v>0</v>
      </c>
      <c r="BX899" s="238" t="s">
        <v>857</v>
      </c>
      <c r="BY899" s="435">
        <f t="shared" si="26"/>
        <v>1</v>
      </c>
      <c r="BZ899" s="435">
        <v>1</v>
      </c>
      <c r="CA899" s="436">
        <f t="shared" si="27"/>
        <v>0</v>
      </c>
    </row>
    <row r="900" spans="1:79" s="268" customFormat="1" ht="47.25">
      <c r="A900" s="269">
        <v>887</v>
      </c>
      <c r="B900" s="269" t="s">
        <v>862</v>
      </c>
      <c r="C900" s="269" t="s">
        <v>95</v>
      </c>
      <c r="D900" s="271" t="s">
        <v>863</v>
      </c>
      <c r="E900" s="272">
        <v>41058</v>
      </c>
      <c r="F900" s="238"/>
      <c r="G900" s="238"/>
      <c r="H900" s="272">
        <v>40909</v>
      </c>
      <c r="I900" s="272">
        <v>50405</v>
      </c>
      <c r="J900" s="269"/>
      <c r="K900" s="269" t="s">
        <v>2888</v>
      </c>
      <c r="L900" s="273"/>
      <c r="M900" s="238">
        <v>2.4E-2</v>
      </c>
      <c r="N900" s="269" t="s">
        <v>2889</v>
      </c>
      <c r="O900" s="269" t="s">
        <v>82</v>
      </c>
      <c r="P900" s="269" t="s">
        <v>1817</v>
      </c>
      <c r="Q900" s="269"/>
      <c r="R900" s="294">
        <v>1010303419</v>
      </c>
      <c r="S900" s="238">
        <v>933</v>
      </c>
      <c r="T900" s="269" t="s">
        <v>266</v>
      </c>
      <c r="U900" s="269">
        <v>300</v>
      </c>
      <c r="V900" s="275">
        <v>300</v>
      </c>
      <c r="W900" s="269">
        <v>0</v>
      </c>
      <c r="X900" s="276">
        <v>26268</v>
      </c>
      <c r="Y900" s="293"/>
      <c r="Z900" s="277">
        <v>192459.86</v>
      </c>
      <c r="AA900" s="277"/>
      <c r="AB900" s="278">
        <v>192459.86</v>
      </c>
      <c r="AC900" s="278">
        <v>192459.86</v>
      </c>
      <c r="AD900" s="278">
        <v>0</v>
      </c>
      <c r="AE900" s="278">
        <v>0</v>
      </c>
      <c r="AF900" s="278">
        <v>641.53286666666656</v>
      </c>
      <c r="AG900" s="278">
        <v>641.53286666666656</v>
      </c>
      <c r="AH900" s="278">
        <v>0</v>
      </c>
      <c r="AI900" s="279">
        <v>641.53286666666656</v>
      </c>
      <c r="AJ900" s="277"/>
      <c r="AK900" s="280" t="e">
        <v>#REF!</v>
      </c>
      <c r="AL900" s="280" t="e">
        <v>#REF!</v>
      </c>
      <c r="AM900" s="281">
        <v>0</v>
      </c>
      <c r="AN900" s="281">
        <v>0</v>
      </c>
      <c r="AO900" s="281">
        <v>0</v>
      </c>
      <c r="AP900" s="282">
        <v>0</v>
      </c>
      <c r="AQ900" s="282">
        <v>0</v>
      </c>
      <c r="AR900" s="282">
        <v>0</v>
      </c>
      <c r="AS900" s="282">
        <v>0</v>
      </c>
      <c r="AT900" s="282">
        <v>0</v>
      </c>
      <c r="AU900" s="282">
        <v>0</v>
      </c>
      <c r="AV900" s="282">
        <v>0</v>
      </c>
      <c r="AW900" s="282">
        <v>0</v>
      </c>
      <c r="AX900" s="282">
        <v>0</v>
      </c>
      <c r="AY900" s="282">
        <v>0</v>
      </c>
      <c r="AZ900" s="282">
        <v>0</v>
      </c>
      <c r="BA900" s="282">
        <v>0</v>
      </c>
      <c r="BB900" s="281">
        <v>0</v>
      </c>
      <c r="BC900" s="281">
        <v>0</v>
      </c>
      <c r="BD900" s="283"/>
      <c r="BE900" s="284">
        <v>0.02</v>
      </c>
      <c r="BF900" s="280">
        <v>0</v>
      </c>
      <c r="BG900" s="285"/>
      <c r="BH900" s="286"/>
      <c r="BI900" s="285"/>
      <c r="BJ900" s="280">
        <v>0</v>
      </c>
      <c r="BK900" s="280">
        <v>0</v>
      </c>
      <c r="BL900" s="283"/>
      <c r="BM900" s="287">
        <v>0</v>
      </c>
      <c r="BN900" s="280">
        <v>0</v>
      </c>
      <c r="BO900" s="280">
        <v>0</v>
      </c>
      <c r="BP900" s="280" t="e">
        <v>#REF!</v>
      </c>
      <c r="BQ900" s="288" t="e">
        <v>#REF!</v>
      </c>
      <c r="BR900" s="289"/>
      <c r="BS900" s="290" t="e">
        <v>#REF!</v>
      </c>
      <c r="BU900" s="291"/>
      <c r="BV900" s="291">
        <v>0</v>
      </c>
      <c r="BW900" s="292">
        <v>0</v>
      </c>
      <c r="BX900" s="238" t="s">
        <v>857</v>
      </c>
      <c r="BY900" s="435">
        <f t="shared" si="26"/>
        <v>1</v>
      </c>
      <c r="BZ900" s="435">
        <v>1</v>
      </c>
      <c r="CA900" s="436">
        <f t="shared" si="27"/>
        <v>0</v>
      </c>
    </row>
    <row r="901" spans="1:79" s="268" customFormat="1" ht="31.5">
      <c r="A901" s="269">
        <v>888</v>
      </c>
      <c r="B901" s="269" t="s">
        <v>862</v>
      </c>
      <c r="C901" s="269" t="s">
        <v>95</v>
      </c>
      <c r="D901" s="271" t="s">
        <v>863</v>
      </c>
      <c r="E901" s="272">
        <v>41058</v>
      </c>
      <c r="F901" s="238">
        <v>8</v>
      </c>
      <c r="G901" s="296">
        <v>42276</v>
      </c>
      <c r="H901" s="272">
        <v>40909</v>
      </c>
      <c r="I901" s="272">
        <v>50405</v>
      </c>
      <c r="J901" s="269"/>
      <c r="K901" s="269" t="s">
        <v>2890</v>
      </c>
      <c r="L901" s="273"/>
      <c r="M901" s="238">
        <v>0.20300000000000001</v>
      </c>
      <c r="N901" s="269" t="s">
        <v>2891</v>
      </c>
      <c r="O901" s="269" t="s">
        <v>82</v>
      </c>
      <c r="P901" s="269" t="s">
        <v>2892</v>
      </c>
      <c r="Q901" s="269"/>
      <c r="R901" s="294">
        <v>1010303427</v>
      </c>
      <c r="S901" s="238">
        <v>934</v>
      </c>
      <c r="T901" s="269" t="s">
        <v>131</v>
      </c>
      <c r="U901" s="269">
        <v>361</v>
      </c>
      <c r="V901" s="275">
        <v>361</v>
      </c>
      <c r="W901" s="269">
        <v>0</v>
      </c>
      <c r="X901" s="276">
        <v>27760</v>
      </c>
      <c r="Y901" s="293"/>
      <c r="Z901" s="277">
        <v>55058.51</v>
      </c>
      <c r="AA901" s="277"/>
      <c r="AB901" s="278">
        <v>55058.51</v>
      </c>
      <c r="AC901" s="278">
        <v>55058.51</v>
      </c>
      <c r="AD901" s="278">
        <v>0</v>
      </c>
      <c r="AE901" s="278">
        <v>0</v>
      </c>
      <c r="AF901" s="278">
        <v>152.516648199446</v>
      </c>
      <c r="AG901" s="278">
        <v>152.516648199446</v>
      </c>
      <c r="AH901" s="278">
        <v>0</v>
      </c>
      <c r="AI901" s="279">
        <v>152.516648199446</v>
      </c>
      <c r="AJ901" s="277"/>
      <c r="AK901" s="280" t="e">
        <v>#REF!</v>
      </c>
      <c r="AL901" s="280" t="e">
        <v>#REF!</v>
      </c>
      <c r="AM901" s="281">
        <v>0</v>
      </c>
      <c r="AN901" s="281">
        <v>0</v>
      </c>
      <c r="AO901" s="281">
        <v>0</v>
      </c>
      <c r="AP901" s="282">
        <v>0</v>
      </c>
      <c r="AQ901" s="282">
        <v>0</v>
      </c>
      <c r="AR901" s="282">
        <v>0</v>
      </c>
      <c r="AS901" s="282">
        <v>0</v>
      </c>
      <c r="AT901" s="282">
        <v>0</v>
      </c>
      <c r="AU901" s="282">
        <v>0</v>
      </c>
      <c r="AV901" s="282">
        <v>0</v>
      </c>
      <c r="AW901" s="282">
        <v>0</v>
      </c>
      <c r="AX901" s="282">
        <v>0</v>
      </c>
      <c r="AY901" s="282">
        <v>0</v>
      </c>
      <c r="AZ901" s="282">
        <v>0</v>
      </c>
      <c r="BA901" s="282">
        <v>0</v>
      </c>
      <c r="BB901" s="281">
        <v>0</v>
      </c>
      <c r="BC901" s="281">
        <v>0</v>
      </c>
      <c r="BD901" s="283"/>
      <c r="BE901" s="284">
        <v>0.02</v>
      </c>
      <c r="BF901" s="280">
        <v>0</v>
      </c>
      <c r="BG901" s="285"/>
      <c r="BH901" s="286"/>
      <c r="BI901" s="285"/>
      <c r="BJ901" s="280">
        <v>0</v>
      </c>
      <c r="BK901" s="280">
        <v>0</v>
      </c>
      <c r="BL901" s="283"/>
      <c r="BM901" s="287">
        <v>0</v>
      </c>
      <c r="BN901" s="280">
        <v>0</v>
      </c>
      <c r="BO901" s="280">
        <v>0</v>
      </c>
      <c r="BP901" s="280" t="e">
        <v>#REF!</v>
      </c>
      <c r="BQ901" s="288" t="e">
        <v>#REF!</v>
      </c>
      <c r="BR901" s="289"/>
      <c r="BS901" s="290" t="e">
        <v>#REF!</v>
      </c>
      <c r="BU901" s="291"/>
      <c r="BV901" s="291">
        <v>0</v>
      </c>
      <c r="BW901" s="292">
        <v>0</v>
      </c>
      <c r="BX901" s="238" t="s">
        <v>857</v>
      </c>
      <c r="BY901" s="435">
        <f t="shared" si="26"/>
        <v>1</v>
      </c>
      <c r="BZ901" s="435">
        <v>1</v>
      </c>
      <c r="CA901" s="436">
        <f t="shared" si="27"/>
        <v>0</v>
      </c>
    </row>
    <row r="902" spans="1:79" s="327" customFormat="1" ht="47.25">
      <c r="A902" s="299">
        <v>889</v>
      </c>
      <c r="B902" s="299" t="s">
        <v>862</v>
      </c>
      <c r="C902" s="299" t="s">
        <v>95</v>
      </c>
      <c r="D902" s="312" t="s">
        <v>863</v>
      </c>
      <c r="E902" s="313">
        <v>41058</v>
      </c>
      <c r="F902" s="314"/>
      <c r="G902" s="314"/>
      <c r="H902" s="313">
        <v>40909</v>
      </c>
      <c r="I902" s="313">
        <v>50405</v>
      </c>
      <c r="J902" s="299"/>
      <c r="K902" s="299" t="s">
        <v>2893</v>
      </c>
      <c r="L902" s="315"/>
      <c r="M902" s="314">
        <v>0.7</v>
      </c>
      <c r="N902" s="299" t="s">
        <v>2894</v>
      </c>
      <c r="O902" s="299" t="s">
        <v>82</v>
      </c>
      <c r="P902" s="299" t="s">
        <v>2895</v>
      </c>
      <c r="Q902" s="299"/>
      <c r="R902" s="316">
        <v>1010303438</v>
      </c>
      <c r="S902" s="314">
        <v>935</v>
      </c>
      <c r="T902" s="299" t="s">
        <v>168</v>
      </c>
      <c r="U902" s="299">
        <v>180</v>
      </c>
      <c r="V902" s="317">
        <v>180</v>
      </c>
      <c r="W902" s="299">
        <v>145</v>
      </c>
      <c r="X902" s="307">
        <v>42368</v>
      </c>
      <c r="Y902" s="307">
        <v>44074</v>
      </c>
      <c r="Z902" s="318">
        <v>187413.86</v>
      </c>
      <c r="AA902" s="318">
        <v>49990.09</v>
      </c>
      <c r="AB902" s="318">
        <v>237403.94999999998</v>
      </c>
      <c r="AC902" s="318">
        <v>187413.86</v>
      </c>
      <c r="AD902" s="318">
        <v>0</v>
      </c>
      <c r="AE902" s="318">
        <v>48611.049999999996</v>
      </c>
      <c r="AF902" s="318"/>
      <c r="AG902" s="318"/>
      <c r="AH902" s="318">
        <v>344.76</v>
      </c>
      <c r="AI902" s="319">
        <v>344.76</v>
      </c>
      <c r="AJ902" s="318"/>
      <c r="AK902" s="320" t="e">
        <v>#REF!</v>
      </c>
      <c r="AL902" s="320" t="e">
        <v>#REF!</v>
      </c>
      <c r="AM902" s="321">
        <v>1379.04</v>
      </c>
      <c r="AN902" s="321">
        <v>1379.04</v>
      </c>
      <c r="AO902" s="321">
        <v>0</v>
      </c>
      <c r="AP902" s="318">
        <v>0</v>
      </c>
      <c r="AQ902" s="318">
        <v>0</v>
      </c>
      <c r="AR902" s="318">
        <v>0</v>
      </c>
      <c r="AS902" s="318">
        <v>0</v>
      </c>
      <c r="AT902" s="318">
        <v>0</v>
      </c>
      <c r="AU902" s="318">
        <v>0</v>
      </c>
      <c r="AV902" s="318">
        <v>0</v>
      </c>
      <c r="AW902" s="318">
        <v>0</v>
      </c>
      <c r="AX902" s="318">
        <v>0</v>
      </c>
      <c r="AY902" s="318">
        <v>0</v>
      </c>
      <c r="AZ902" s="318">
        <v>0</v>
      </c>
      <c r="BA902" s="318">
        <v>0</v>
      </c>
      <c r="BB902" s="321">
        <v>0</v>
      </c>
      <c r="BC902" s="321">
        <v>24305.524999999998</v>
      </c>
      <c r="BD902" s="322"/>
      <c r="BE902" s="322">
        <v>0.02</v>
      </c>
      <c r="BF902" s="320">
        <v>0</v>
      </c>
      <c r="BG902" s="323"/>
      <c r="BH902" s="320"/>
      <c r="BI902" s="323"/>
      <c r="BJ902" s="320">
        <v>0</v>
      </c>
      <c r="BK902" s="320">
        <v>0</v>
      </c>
      <c r="BL902" s="322"/>
      <c r="BM902" s="323">
        <v>0</v>
      </c>
      <c r="BN902" s="320">
        <v>0</v>
      </c>
      <c r="BO902" s="320">
        <v>0</v>
      </c>
      <c r="BP902" s="320" t="e">
        <v>#REF!</v>
      </c>
      <c r="BQ902" s="324" t="e">
        <v>#REF!</v>
      </c>
      <c r="BR902" s="325"/>
      <c r="BS902" s="326" t="e">
        <v>#REF!</v>
      </c>
      <c r="BU902" s="328">
        <v>1379.04</v>
      </c>
      <c r="BV902" s="291">
        <v>0</v>
      </c>
      <c r="BW902" s="292">
        <v>0</v>
      </c>
      <c r="BX902" s="238" t="s">
        <v>857</v>
      </c>
      <c r="BY902" s="435">
        <f t="shared" si="26"/>
        <v>1</v>
      </c>
      <c r="BZ902" s="435">
        <v>1.0073582604829761</v>
      </c>
      <c r="CA902" s="436">
        <f t="shared" si="27"/>
        <v>7.3582604829760534E-3</v>
      </c>
    </row>
    <row r="903" spans="1:79" s="268" customFormat="1" ht="47.25">
      <c r="A903" s="269">
        <v>890</v>
      </c>
      <c r="B903" s="269" t="s">
        <v>862</v>
      </c>
      <c r="C903" s="269" t="s">
        <v>95</v>
      </c>
      <c r="D903" s="271" t="s">
        <v>863</v>
      </c>
      <c r="E903" s="272">
        <v>41058</v>
      </c>
      <c r="F903" s="238"/>
      <c r="G903" s="238"/>
      <c r="H903" s="272">
        <v>40909</v>
      </c>
      <c r="I903" s="272">
        <v>50405</v>
      </c>
      <c r="J903" s="269"/>
      <c r="K903" s="269" t="s">
        <v>1924</v>
      </c>
      <c r="L903" s="273"/>
      <c r="M903" s="238">
        <v>0.33200000000000002</v>
      </c>
      <c r="N903" s="269" t="s">
        <v>1865</v>
      </c>
      <c r="O903" s="269" t="s">
        <v>82</v>
      </c>
      <c r="P903" s="269" t="s">
        <v>1866</v>
      </c>
      <c r="Q903" s="269"/>
      <c r="R903" s="294">
        <v>1010303439</v>
      </c>
      <c r="S903" s="238">
        <v>936</v>
      </c>
      <c r="T903" s="269" t="s">
        <v>266</v>
      </c>
      <c r="U903" s="269">
        <v>300</v>
      </c>
      <c r="V903" s="275">
        <v>300</v>
      </c>
      <c r="W903" s="269">
        <v>0</v>
      </c>
      <c r="X903" s="276">
        <v>18994</v>
      </c>
      <c r="Y903" s="293"/>
      <c r="Z903" s="277">
        <v>301773.74</v>
      </c>
      <c r="AA903" s="277"/>
      <c r="AB903" s="278">
        <v>301773.74</v>
      </c>
      <c r="AC903" s="278">
        <v>301773.74</v>
      </c>
      <c r="AD903" s="278">
        <v>0</v>
      </c>
      <c r="AE903" s="278">
        <v>0</v>
      </c>
      <c r="AF903" s="278">
        <v>1005.9124666666667</v>
      </c>
      <c r="AG903" s="278">
        <v>1005.9124666666667</v>
      </c>
      <c r="AH903" s="278">
        <v>0</v>
      </c>
      <c r="AI903" s="279">
        <v>1005.9124666666667</v>
      </c>
      <c r="AJ903" s="277"/>
      <c r="AK903" s="280" t="e">
        <v>#REF!</v>
      </c>
      <c r="AL903" s="280" t="e">
        <v>#REF!</v>
      </c>
      <c r="AM903" s="281">
        <v>0</v>
      </c>
      <c r="AN903" s="281">
        <v>0</v>
      </c>
      <c r="AO903" s="281">
        <v>0</v>
      </c>
      <c r="AP903" s="282">
        <v>0</v>
      </c>
      <c r="AQ903" s="282">
        <v>0</v>
      </c>
      <c r="AR903" s="282">
        <v>0</v>
      </c>
      <c r="AS903" s="282">
        <v>0</v>
      </c>
      <c r="AT903" s="282">
        <v>0</v>
      </c>
      <c r="AU903" s="282">
        <v>0</v>
      </c>
      <c r="AV903" s="282">
        <v>0</v>
      </c>
      <c r="AW903" s="282">
        <v>0</v>
      </c>
      <c r="AX903" s="282">
        <v>0</v>
      </c>
      <c r="AY903" s="282">
        <v>0</v>
      </c>
      <c r="AZ903" s="282">
        <v>0</v>
      </c>
      <c r="BA903" s="282">
        <v>0</v>
      </c>
      <c r="BB903" s="281">
        <v>0</v>
      </c>
      <c r="BC903" s="281">
        <v>0</v>
      </c>
      <c r="BD903" s="283"/>
      <c r="BE903" s="284">
        <v>0.02</v>
      </c>
      <c r="BF903" s="280">
        <v>0</v>
      </c>
      <c r="BG903" s="285"/>
      <c r="BH903" s="286"/>
      <c r="BI903" s="285"/>
      <c r="BJ903" s="280">
        <v>0</v>
      </c>
      <c r="BK903" s="280">
        <v>0</v>
      </c>
      <c r="BL903" s="283"/>
      <c r="BM903" s="287">
        <v>0</v>
      </c>
      <c r="BN903" s="280">
        <v>0</v>
      </c>
      <c r="BO903" s="280">
        <v>0</v>
      </c>
      <c r="BP903" s="280" t="e">
        <v>#REF!</v>
      </c>
      <c r="BQ903" s="288" t="e">
        <v>#REF!</v>
      </c>
      <c r="BR903" s="289"/>
      <c r="BS903" s="290" t="e">
        <v>#REF!</v>
      </c>
      <c r="BU903" s="291"/>
      <c r="BV903" s="291">
        <v>0</v>
      </c>
      <c r="BW903" s="292">
        <v>0</v>
      </c>
      <c r="BX903" s="238" t="s">
        <v>857</v>
      </c>
      <c r="BY903" s="435">
        <f t="shared" si="26"/>
        <v>1</v>
      </c>
      <c r="BZ903" s="435">
        <v>1</v>
      </c>
      <c r="CA903" s="436">
        <f t="shared" si="27"/>
        <v>0</v>
      </c>
    </row>
    <row r="904" spans="1:79" s="268" customFormat="1" ht="47.25">
      <c r="A904" s="269">
        <v>891</v>
      </c>
      <c r="B904" s="269" t="s">
        <v>862</v>
      </c>
      <c r="C904" s="269" t="s">
        <v>95</v>
      </c>
      <c r="D904" s="271" t="s">
        <v>863</v>
      </c>
      <c r="E904" s="272">
        <v>41058</v>
      </c>
      <c r="F904" s="238"/>
      <c r="G904" s="238"/>
      <c r="H904" s="272">
        <v>40909</v>
      </c>
      <c r="I904" s="272">
        <v>50405</v>
      </c>
      <c r="J904" s="269"/>
      <c r="K904" s="269" t="s">
        <v>2896</v>
      </c>
      <c r="L904" s="273"/>
      <c r="M904" s="238">
        <v>0.77</v>
      </c>
      <c r="N904" s="269" t="s">
        <v>1907</v>
      </c>
      <c r="O904" s="269" t="s">
        <v>82</v>
      </c>
      <c r="P904" s="269" t="s">
        <v>1908</v>
      </c>
      <c r="Q904" s="269"/>
      <c r="R904" s="294">
        <v>1010303440</v>
      </c>
      <c r="S904" s="238">
        <v>937</v>
      </c>
      <c r="T904" s="269" t="s">
        <v>266</v>
      </c>
      <c r="U904" s="269">
        <v>300</v>
      </c>
      <c r="V904" s="275">
        <v>300</v>
      </c>
      <c r="W904" s="269">
        <v>0</v>
      </c>
      <c r="X904" s="276">
        <v>20821</v>
      </c>
      <c r="Y904" s="293"/>
      <c r="Z904" s="277">
        <v>275782.34999999998</v>
      </c>
      <c r="AA904" s="277"/>
      <c r="AB904" s="278">
        <v>275782.34999999998</v>
      </c>
      <c r="AC904" s="278">
        <v>275782.34999999998</v>
      </c>
      <c r="AD904" s="278">
        <v>0</v>
      </c>
      <c r="AE904" s="278">
        <v>0</v>
      </c>
      <c r="AF904" s="278">
        <v>919.27449999999988</v>
      </c>
      <c r="AG904" s="278">
        <v>919.27449999999988</v>
      </c>
      <c r="AH904" s="278">
        <v>0</v>
      </c>
      <c r="AI904" s="279">
        <v>919.27449999999988</v>
      </c>
      <c r="AJ904" s="277"/>
      <c r="AK904" s="280" t="e">
        <v>#REF!</v>
      </c>
      <c r="AL904" s="280" t="e">
        <v>#REF!</v>
      </c>
      <c r="AM904" s="281">
        <v>0</v>
      </c>
      <c r="AN904" s="281">
        <v>0</v>
      </c>
      <c r="AO904" s="281">
        <v>0</v>
      </c>
      <c r="AP904" s="282">
        <v>0</v>
      </c>
      <c r="AQ904" s="282">
        <v>0</v>
      </c>
      <c r="AR904" s="282">
        <v>0</v>
      </c>
      <c r="AS904" s="282">
        <v>0</v>
      </c>
      <c r="AT904" s="282">
        <v>0</v>
      </c>
      <c r="AU904" s="282">
        <v>0</v>
      </c>
      <c r="AV904" s="282">
        <v>0</v>
      </c>
      <c r="AW904" s="282">
        <v>0</v>
      </c>
      <c r="AX904" s="282">
        <v>0</v>
      </c>
      <c r="AY904" s="282">
        <v>0</v>
      </c>
      <c r="AZ904" s="282">
        <v>0</v>
      </c>
      <c r="BA904" s="282">
        <v>0</v>
      </c>
      <c r="BB904" s="281">
        <v>0</v>
      </c>
      <c r="BC904" s="281">
        <v>0</v>
      </c>
      <c r="BD904" s="283"/>
      <c r="BE904" s="284">
        <v>0.02</v>
      </c>
      <c r="BF904" s="280">
        <v>0</v>
      </c>
      <c r="BG904" s="285"/>
      <c r="BH904" s="286"/>
      <c r="BI904" s="285"/>
      <c r="BJ904" s="280">
        <v>0</v>
      </c>
      <c r="BK904" s="280">
        <v>0</v>
      </c>
      <c r="BL904" s="283"/>
      <c r="BM904" s="287">
        <v>0</v>
      </c>
      <c r="BN904" s="280">
        <v>0</v>
      </c>
      <c r="BO904" s="280">
        <v>0</v>
      </c>
      <c r="BP904" s="280" t="e">
        <v>#REF!</v>
      </c>
      <c r="BQ904" s="288" t="e">
        <v>#REF!</v>
      </c>
      <c r="BR904" s="289"/>
      <c r="BS904" s="290" t="e">
        <v>#REF!</v>
      </c>
      <c r="BU904" s="291"/>
      <c r="BV904" s="291">
        <v>0</v>
      </c>
      <c r="BW904" s="292">
        <v>0</v>
      </c>
      <c r="BX904" s="238" t="s">
        <v>857</v>
      </c>
      <c r="BY904" s="435">
        <f t="shared" si="26"/>
        <v>1</v>
      </c>
      <c r="BZ904" s="435">
        <v>1</v>
      </c>
      <c r="CA904" s="436">
        <f t="shared" si="27"/>
        <v>0</v>
      </c>
    </row>
    <row r="905" spans="1:79" s="268" customFormat="1" ht="31.5">
      <c r="A905" s="269">
        <v>892</v>
      </c>
      <c r="B905" s="269" t="s">
        <v>862</v>
      </c>
      <c r="C905" s="269" t="s">
        <v>95</v>
      </c>
      <c r="D905" s="271" t="s">
        <v>863</v>
      </c>
      <c r="E905" s="272">
        <v>41058</v>
      </c>
      <c r="F905" s="238"/>
      <c r="G905" s="238"/>
      <c r="H905" s="272">
        <v>40909</v>
      </c>
      <c r="I905" s="272">
        <v>50405</v>
      </c>
      <c r="J905" s="269"/>
      <c r="K905" s="269" t="s">
        <v>2897</v>
      </c>
      <c r="L905" s="273"/>
      <c r="M905" s="238">
        <v>0.60899999999999999</v>
      </c>
      <c r="N905" s="269" t="s">
        <v>2658</v>
      </c>
      <c r="O905" s="269" t="s">
        <v>82</v>
      </c>
      <c r="P905" s="269" t="s">
        <v>2659</v>
      </c>
      <c r="Q905" s="269"/>
      <c r="R905" s="294">
        <v>1010303441</v>
      </c>
      <c r="S905" s="238">
        <v>938</v>
      </c>
      <c r="T905" s="269" t="s">
        <v>131</v>
      </c>
      <c r="U905" s="269">
        <v>361</v>
      </c>
      <c r="V905" s="275">
        <v>361</v>
      </c>
      <c r="W905" s="269">
        <v>0</v>
      </c>
      <c r="X905" s="276">
        <v>20090</v>
      </c>
      <c r="Y905" s="293"/>
      <c r="Z905" s="277">
        <v>604046.13</v>
      </c>
      <c r="AA905" s="277"/>
      <c r="AB905" s="278">
        <v>604046.13</v>
      </c>
      <c r="AC905" s="278">
        <v>604046.13</v>
      </c>
      <c r="AD905" s="278">
        <v>0</v>
      </c>
      <c r="AE905" s="278">
        <v>0</v>
      </c>
      <c r="AF905" s="278">
        <v>1673.2579778393351</v>
      </c>
      <c r="AG905" s="278">
        <v>1673.2579778393351</v>
      </c>
      <c r="AH905" s="278">
        <v>0</v>
      </c>
      <c r="AI905" s="279">
        <v>1673.2579778393351</v>
      </c>
      <c r="AJ905" s="277"/>
      <c r="AK905" s="280" t="e">
        <v>#REF!</v>
      </c>
      <c r="AL905" s="280" t="e">
        <v>#REF!</v>
      </c>
      <c r="AM905" s="281">
        <v>0</v>
      </c>
      <c r="AN905" s="281">
        <v>0</v>
      </c>
      <c r="AO905" s="281">
        <v>0</v>
      </c>
      <c r="AP905" s="282">
        <v>0</v>
      </c>
      <c r="AQ905" s="282">
        <v>0</v>
      </c>
      <c r="AR905" s="282">
        <v>0</v>
      </c>
      <c r="AS905" s="282">
        <v>0</v>
      </c>
      <c r="AT905" s="282">
        <v>0</v>
      </c>
      <c r="AU905" s="282">
        <v>0</v>
      </c>
      <c r="AV905" s="282">
        <v>0</v>
      </c>
      <c r="AW905" s="282">
        <v>0</v>
      </c>
      <c r="AX905" s="282">
        <v>0</v>
      </c>
      <c r="AY905" s="282">
        <v>0</v>
      </c>
      <c r="AZ905" s="282">
        <v>0</v>
      </c>
      <c r="BA905" s="282">
        <v>0</v>
      </c>
      <c r="BB905" s="281">
        <v>0</v>
      </c>
      <c r="BC905" s="281">
        <v>0</v>
      </c>
      <c r="BD905" s="283"/>
      <c r="BE905" s="284">
        <v>0.02</v>
      </c>
      <c r="BF905" s="280">
        <v>0</v>
      </c>
      <c r="BG905" s="285"/>
      <c r="BH905" s="286"/>
      <c r="BI905" s="285"/>
      <c r="BJ905" s="280">
        <v>0</v>
      </c>
      <c r="BK905" s="280">
        <v>0</v>
      </c>
      <c r="BL905" s="283"/>
      <c r="BM905" s="287">
        <v>0</v>
      </c>
      <c r="BN905" s="280">
        <v>0</v>
      </c>
      <c r="BO905" s="280">
        <v>0</v>
      </c>
      <c r="BP905" s="280" t="e">
        <v>#REF!</v>
      </c>
      <c r="BQ905" s="288" t="e">
        <v>#REF!</v>
      </c>
      <c r="BR905" s="289"/>
      <c r="BS905" s="290" t="e">
        <v>#REF!</v>
      </c>
      <c r="BU905" s="291"/>
      <c r="BV905" s="291">
        <v>0</v>
      </c>
      <c r="BW905" s="292">
        <v>0</v>
      </c>
      <c r="BX905" s="238" t="s">
        <v>857</v>
      </c>
      <c r="BY905" s="435">
        <f t="shared" si="26"/>
        <v>1</v>
      </c>
      <c r="BZ905" s="435">
        <v>1</v>
      </c>
      <c r="CA905" s="436">
        <f t="shared" si="27"/>
        <v>0</v>
      </c>
    </row>
    <row r="906" spans="1:79" s="268" customFormat="1" ht="47.25">
      <c r="A906" s="269">
        <v>893</v>
      </c>
      <c r="B906" s="269" t="s">
        <v>862</v>
      </c>
      <c r="C906" s="269" t="s">
        <v>95</v>
      </c>
      <c r="D906" s="271" t="s">
        <v>863</v>
      </c>
      <c r="E906" s="272">
        <v>41058</v>
      </c>
      <c r="F906" s="238"/>
      <c r="G906" s="238"/>
      <c r="H906" s="272">
        <v>40909</v>
      </c>
      <c r="I906" s="272">
        <v>50405</v>
      </c>
      <c r="J906" s="269"/>
      <c r="K906" s="269" t="s">
        <v>2898</v>
      </c>
      <c r="L906" s="273"/>
      <c r="M906" s="238">
        <v>0.72</v>
      </c>
      <c r="N906" s="269" t="s">
        <v>2899</v>
      </c>
      <c r="O906" s="269" t="s">
        <v>82</v>
      </c>
      <c r="P906" s="269" t="s">
        <v>2466</v>
      </c>
      <c r="Q906" s="269"/>
      <c r="R906" s="294">
        <v>1010303442</v>
      </c>
      <c r="S906" s="238">
        <v>939</v>
      </c>
      <c r="T906" s="269" t="s">
        <v>266</v>
      </c>
      <c r="U906" s="269">
        <v>300</v>
      </c>
      <c r="V906" s="275">
        <v>300</v>
      </c>
      <c r="W906" s="269">
        <v>0</v>
      </c>
      <c r="X906" s="276">
        <v>20821</v>
      </c>
      <c r="Y906" s="293"/>
      <c r="Z906" s="277">
        <v>134330.04</v>
      </c>
      <c r="AA906" s="277"/>
      <c r="AB906" s="278">
        <v>134330.04</v>
      </c>
      <c r="AC906" s="278">
        <v>134330.04</v>
      </c>
      <c r="AD906" s="278">
        <v>0</v>
      </c>
      <c r="AE906" s="278">
        <v>0</v>
      </c>
      <c r="AF906" s="278">
        <v>447.76680000000005</v>
      </c>
      <c r="AG906" s="278">
        <v>447.76680000000005</v>
      </c>
      <c r="AH906" s="278">
        <v>0</v>
      </c>
      <c r="AI906" s="279">
        <v>447.76680000000005</v>
      </c>
      <c r="AJ906" s="277"/>
      <c r="AK906" s="280" t="e">
        <v>#REF!</v>
      </c>
      <c r="AL906" s="280" t="e">
        <v>#REF!</v>
      </c>
      <c r="AM906" s="281">
        <v>0</v>
      </c>
      <c r="AN906" s="281">
        <v>0</v>
      </c>
      <c r="AO906" s="281">
        <v>0</v>
      </c>
      <c r="AP906" s="282">
        <v>0</v>
      </c>
      <c r="AQ906" s="282">
        <v>0</v>
      </c>
      <c r="AR906" s="282">
        <v>0</v>
      </c>
      <c r="AS906" s="282">
        <v>0</v>
      </c>
      <c r="AT906" s="282">
        <v>0</v>
      </c>
      <c r="AU906" s="282">
        <v>0</v>
      </c>
      <c r="AV906" s="282">
        <v>0</v>
      </c>
      <c r="AW906" s="282">
        <v>0</v>
      </c>
      <c r="AX906" s="282">
        <v>0</v>
      </c>
      <c r="AY906" s="282">
        <v>0</v>
      </c>
      <c r="AZ906" s="282">
        <v>0</v>
      </c>
      <c r="BA906" s="282">
        <v>0</v>
      </c>
      <c r="BB906" s="281">
        <v>0</v>
      </c>
      <c r="BC906" s="281">
        <v>0</v>
      </c>
      <c r="BD906" s="283"/>
      <c r="BE906" s="284">
        <v>0.02</v>
      </c>
      <c r="BF906" s="280">
        <v>0</v>
      </c>
      <c r="BG906" s="285"/>
      <c r="BH906" s="286"/>
      <c r="BI906" s="285"/>
      <c r="BJ906" s="280">
        <v>0</v>
      </c>
      <c r="BK906" s="280">
        <v>0</v>
      </c>
      <c r="BL906" s="283"/>
      <c r="BM906" s="287">
        <v>0</v>
      </c>
      <c r="BN906" s="280">
        <v>0</v>
      </c>
      <c r="BO906" s="280">
        <v>0</v>
      </c>
      <c r="BP906" s="280" t="e">
        <v>#REF!</v>
      </c>
      <c r="BQ906" s="288" t="e">
        <v>#REF!</v>
      </c>
      <c r="BR906" s="289"/>
      <c r="BS906" s="290" t="e">
        <v>#REF!</v>
      </c>
      <c r="BU906" s="291"/>
      <c r="BV906" s="291">
        <v>0</v>
      </c>
      <c r="BW906" s="292">
        <v>0</v>
      </c>
      <c r="BX906" s="238" t="s">
        <v>857</v>
      </c>
      <c r="BY906" s="435">
        <f t="shared" si="26"/>
        <v>1</v>
      </c>
      <c r="BZ906" s="435">
        <v>1</v>
      </c>
      <c r="CA906" s="436">
        <f t="shared" si="27"/>
        <v>0</v>
      </c>
    </row>
    <row r="907" spans="1:79" s="268" customFormat="1" ht="47.25">
      <c r="A907" s="269">
        <v>894</v>
      </c>
      <c r="B907" s="269" t="s">
        <v>862</v>
      </c>
      <c r="C907" s="269" t="s">
        <v>95</v>
      </c>
      <c r="D907" s="271" t="s">
        <v>863</v>
      </c>
      <c r="E907" s="272">
        <v>41058</v>
      </c>
      <c r="F907" s="238"/>
      <c r="G907" s="238"/>
      <c r="H907" s="272">
        <v>40909</v>
      </c>
      <c r="I907" s="272">
        <v>50405</v>
      </c>
      <c r="J907" s="269"/>
      <c r="K907" s="269" t="s">
        <v>2900</v>
      </c>
      <c r="L907" s="273"/>
      <c r="M907" s="238">
        <v>0.05</v>
      </c>
      <c r="N907" s="269" t="s">
        <v>1907</v>
      </c>
      <c r="O907" s="269" t="s">
        <v>82</v>
      </c>
      <c r="P907" s="269" t="s">
        <v>1908</v>
      </c>
      <c r="Q907" s="269"/>
      <c r="R907" s="294">
        <v>1010303443</v>
      </c>
      <c r="S907" s="238">
        <v>940</v>
      </c>
      <c r="T907" s="269" t="s">
        <v>266</v>
      </c>
      <c r="U907" s="269">
        <v>300</v>
      </c>
      <c r="V907" s="275">
        <v>300</v>
      </c>
      <c r="W907" s="269">
        <v>0</v>
      </c>
      <c r="X907" s="276">
        <v>31017</v>
      </c>
      <c r="Y907" s="293"/>
      <c r="Z907" s="277">
        <v>162064.49</v>
      </c>
      <c r="AA907" s="277"/>
      <c r="AB907" s="278">
        <v>162064.49</v>
      </c>
      <c r="AC907" s="278">
        <v>162064.49</v>
      </c>
      <c r="AD907" s="278">
        <v>0</v>
      </c>
      <c r="AE907" s="278">
        <v>0</v>
      </c>
      <c r="AF907" s="278">
        <v>540.21496666666667</v>
      </c>
      <c r="AG907" s="278">
        <v>540.21496666666667</v>
      </c>
      <c r="AH907" s="278">
        <v>0</v>
      </c>
      <c r="AI907" s="279">
        <v>540.21496666666667</v>
      </c>
      <c r="AJ907" s="277"/>
      <c r="AK907" s="280" t="e">
        <v>#REF!</v>
      </c>
      <c r="AL907" s="280" t="e">
        <v>#REF!</v>
      </c>
      <c r="AM907" s="281">
        <v>0</v>
      </c>
      <c r="AN907" s="281">
        <v>0</v>
      </c>
      <c r="AO907" s="281">
        <v>0</v>
      </c>
      <c r="AP907" s="282">
        <v>0</v>
      </c>
      <c r="AQ907" s="282">
        <v>0</v>
      </c>
      <c r="AR907" s="282">
        <v>0</v>
      </c>
      <c r="AS907" s="282">
        <v>0</v>
      </c>
      <c r="AT907" s="282">
        <v>0</v>
      </c>
      <c r="AU907" s="282">
        <v>0</v>
      </c>
      <c r="AV907" s="282">
        <v>0</v>
      </c>
      <c r="AW907" s="282">
        <v>0</v>
      </c>
      <c r="AX907" s="282">
        <v>0</v>
      </c>
      <c r="AY907" s="282">
        <v>0</v>
      </c>
      <c r="AZ907" s="282">
        <v>0</v>
      </c>
      <c r="BA907" s="282">
        <v>0</v>
      </c>
      <c r="BB907" s="281">
        <v>0</v>
      </c>
      <c r="BC907" s="281">
        <v>0</v>
      </c>
      <c r="BD907" s="283"/>
      <c r="BE907" s="284">
        <v>0.02</v>
      </c>
      <c r="BF907" s="280">
        <v>0</v>
      </c>
      <c r="BG907" s="285"/>
      <c r="BH907" s="286"/>
      <c r="BI907" s="285"/>
      <c r="BJ907" s="280">
        <v>0</v>
      </c>
      <c r="BK907" s="280">
        <v>0</v>
      </c>
      <c r="BL907" s="283"/>
      <c r="BM907" s="287">
        <v>0</v>
      </c>
      <c r="BN907" s="280">
        <v>0</v>
      </c>
      <c r="BO907" s="280">
        <v>0</v>
      </c>
      <c r="BP907" s="280" t="e">
        <v>#REF!</v>
      </c>
      <c r="BQ907" s="288" t="e">
        <v>#REF!</v>
      </c>
      <c r="BR907" s="289"/>
      <c r="BS907" s="290" t="e">
        <v>#REF!</v>
      </c>
      <c r="BU907" s="291"/>
      <c r="BV907" s="291">
        <v>0</v>
      </c>
      <c r="BW907" s="292">
        <v>0</v>
      </c>
      <c r="BX907" s="238" t="s">
        <v>857</v>
      </c>
      <c r="BY907" s="435">
        <f t="shared" si="26"/>
        <v>1</v>
      </c>
      <c r="BZ907" s="435">
        <v>1</v>
      </c>
      <c r="CA907" s="436">
        <f t="shared" si="27"/>
        <v>0</v>
      </c>
    </row>
    <row r="908" spans="1:79" s="268" customFormat="1" ht="47.25">
      <c r="A908" s="269">
        <v>895</v>
      </c>
      <c r="B908" s="269" t="s">
        <v>862</v>
      </c>
      <c r="C908" s="269" t="s">
        <v>95</v>
      </c>
      <c r="D908" s="271" t="s">
        <v>863</v>
      </c>
      <c r="E908" s="272">
        <v>41058</v>
      </c>
      <c r="F908" s="238"/>
      <c r="G908" s="238"/>
      <c r="H908" s="272">
        <v>40909</v>
      </c>
      <c r="I908" s="272">
        <v>50405</v>
      </c>
      <c r="J908" s="269"/>
      <c r="K908" s="269" t="s">
        <v>2901</v>
      </c>
      <c r="L908" s="273"/>
      <c r="M908" s="238">
        <v>0.82599999999999996</v>
      </c>
      <c r="N908" s="269" t="s">
        <v>2065</v>
      </c>
      <c r="O908" s="269" t="s">
        <v>82</v>
      </c>
      <c r="P908" s="269" t="s">
        <v>2066</v>
      </c>
      <c r="Q908" s="269"/>
      <c r="R908" s="294">
        <v>1010303444</v>
      </c>
      <c r="S908" s="238">
        <v>941</v>
      </c>
      <c r="T908" s="269" t="s">
        <v>266</v>
      </c>
      <c r="U908" s="269">
        <v>300</v>
      </c>
      <c r="V908" s="275">
        <v>300</v>
      </c>
      <c r="W908" s="269">
        <v>0</v>
      </c>
      <c r="X908" s="276">
        <v>23012</v>
      </c>
      <c r="Y908" s="293"/>
      <c r="Z908" s="277">
        <v>266842.02</v>
      </c>
      <c r="AA908" s="277"/>
      <c r="AB908" s="278">
        <v>266842.02</v>
      </c>
      <c r="AC908" s="278">
        <v>266842.02</v>
      </c>
      <c r="AD908" s="278">
        <v>0</v>
      </c>
      <c r="AE908" s="278">
        <v>0</v>
      </c>
      <c r="AF908" s="278">
        <v>889.47340000000008</v>
      </c>
      <c r="AG908" s="278">
        <v>889.47340000000008</v>
      </c>
      <c r="AH908" s="278">
        <v>0</v>
      </c>
      <c r="AI908" s="279">
        <v>889.47340000000008</v>
      </c>
      <c r="AJ908" s="277"/>
      <c r="AK908" s="280" t="e">
        <v>#REF!</v>
      </c>
      <c r="AL908" s="280" t="e">
        <v>#REF!</v>
      </c>
      <c r="AM908" s="281">
        <v>0</v>
      </c>
      <c r="AN908" s="281">
        <v>0</v>
      </c>
      <c r="AO908" s="281">
        <v>0</v>
      </c>
      <c r="AP908" s="282">
        <v>0</v>
      </c>
      <c r="AQ908" s="282">
        <v>0</v>
      </c>
      <c r="AR908" s="282">
        <v>0</v>
      </c>
      <c r="AS908" s="282">
        <v>0</v>
      </c>
      <c r="AT908" s="282">
        <v>0</v>
      </c>
      <c r="AU908" s="282">
        <v>0</v>
      </c>
      <c r="AV908" s="282">
        <v>0</v>
      </c>
      <c r="AW908" s="282">
        <v>0</v>
      </c>
      <c r="AX908" s="282">
        <v>0</v>
      </c>
      <c r="AY908" s="282">
        <v>0</v>
      </c>
      <c r="AZ908" s="282">
        <v>0</v>
      </c>
      <c r="BA908" s="282">
        <v>0</v>
      </c>
      <c r="BB908" s="281">
        <v>0</v>
      </c>
      <c r="BC908" s="281">
        <v>0</v>
      </c>
      <c r="BD908" s="283"/>
      <c r="BE908" s="284">
        <v>0.02</v>
      </c>
      <c r="BF908" s="280">
        <v>0</v>
      </c>
      <c r="BG908" s="285"/>
      <c r="BH908" s="286"/>
      <c r="BI908" s="285"/>
      <c r="BJ908" s="280">
        <v>0</v>
      </c>
      <c r="BK908" s="280">
        <v>0</v>
      </c>
      <c r="BL908" s="283"/>
      <c r="BM908" s="287">
        <v>0</v>
      </c>
      <c r="BN908" s="280">
        <v>0</v>
      </c>
      <c r="BO908" s="280">
        <v>0</v>
      </c>
      <c r="BP908" s="280" t="e">
        <v>#REF!</v>
      </c>
      <c r="BQ908" s="288" t="e">
        <v>#REF!</v>
      </c>
      <c r="BR908" s="289"/>
      <c r="BS908" s="290" t="e">
        <v>#REF!</v>
      </c>
      <c r="BU908" s="291"/>
      <c r="BV908" s="291">
        <v>0</v>
      </c>
      <c r="BW908" s="292">
        <v>0</v>
      </c>
      <c r="BX908" s="238" t="s">
        <v>857</v>
      </c>
      <c r="BY908" s="435">
        <f t="shared" si="26"/>
        <v>1</v>
      </c>
      <c r="BZ908" s="435">
        <v>1</v>
      </c>
      <c r="CA908" s="436">
        <f t="shared" si="27"/>
        <v>0</v>
      </c>
    </row>
    <row r="909" spans="1:79" s="268" customFormat="1" ht="47.25">
      <c r="A909" s="269">
        <v>896</v>
      </c>
      <c r="B909" s="269" t="s">
        <v>862</v>
      </c>
      <c r="C909" s="269" t="s">
        <v>95</v>
      </c>
      <c r="D909" s="271" t="s">
        <v>863</v>
      </c>
      <c r="E909" s="272">
        <v>41058</v>
      </c>
      <c r="F909" s="238"/>
      <c r="G909" s="238"/>
      <c r="H909" s="272">
        <v>40909</v>
      </c>
      <c r="I909" s="272">
        <v>50405</v>
      </c>
      <c r="J909" s="269"/>
      <c r="K909" s="269" t="s">
        <v>2902</v>
      </c>
      <c r="L909" s="273"/>
      <c r="M909" s="238">
        <v>939</v>
      </c>
      <c r="N909" s="269" t="s">
        <v>1999</v>
      </c>
      <c r="O909" s="269" t="s">
        <v>82</v>
      </c>
      <c r="P909" s="269" t="s">
        <v>2000</v>
      </c>
      <c r="Q909" s="269"/>
      <c r="R909" s="294">
        <v>1010303445</v>
      </c>
      <c r="S909" s="238">
        <v>942</v>
      </c>
      <c r="T909" s="269" t="s">
        <v>266</v>
      </c>
      <c r="U909" s="269">
        <v>300</v>
      </c>
      <c r="V909" s="275">
        <v>300</v>
      </c>
      <c r="W909" s="269">
        <v>0</v>
      </c>
      <c r="X909" s="276">
        <v>32325</v>
      </c>
      <c r="Y909" s="293"/>
      <c r="Z909" s="277">
        <v>395104.46</v>
      </c>
      <c r="AA909" s="277"/>
      <c r="AB909" s="278">
        <v>395104.46</v>
      </c>
      <c r="AC909" s="278">
        <v>395104.46</v>
      </c>
      <c r="AD909" s="278">
        <v>0</v>
      </c>
      <c r="AE909" s="278">
        <v>0</v>
      </c>
      <c r="AF909" s="278">
        <v>1317.0148666666666</v>
      </c>
      <c r="AG909" s="278">
        <v>1317.0148666666666</v>
      </c>
      <c r="AH909" s="278">
        <v>0</v>
      </c>
      <c r="AI909" s="279">
        <v>1317.0148666666666</v>
      </c>
      <c r="AJ909" s="277"/>
      <c r="AK909" s="280" t="e">
        <v>#REF!</v>
      </c>
      <c r="AL909" s="280" t="e">
        <v>#REF!</v>
      </c>
      <c r="AM909" s="281">
        <v>0</v>
      </c>
      <c r="AN909" s="281">
        <v>0</v>
      </c>
      <c r="AO909" s="281">
        <v>0</v>
      </c>
      <c r="AP909" s="282">
        <v>0</v>
      </c>
      <c r="AQ909" s="282">
        <v>0</v>
      </c>
      <c r="AR909" s="282">
        <v>0</v>
      </c>
      <c r="AS909" s="282">
        <v>0</v>
      </c>
      <c r="AT909" s="282">
        <v>0</v>
      </c>
      <c r="AU909" s="282">
        <v>0</v>
      </c>
      <c r="AV909" s="282">
        <v>0</v>
      </c>
      <c r="AW909" s="282">
        <v>0</v>
      </c>
      <c r="AX909" s="282">
        <v>0</v>
      </c>
      <c r="AY909" s="282">
        <v>0</v>
      </c>
      <c r="AZ909" s="282">
        <v>0</v>
      </c>
      <c r="BA909" s="282">
        <v>0</v>
      </c>
      <c r="BB909" s="281">
        <v>0</v>
      </c>
      <c r="BC909" s="281">
        <v>0</v>
      </c>
      <c r="BD909" s="283"/>
      <c r="BE909" s="284">
        <v>0.02</v>
      </c>
      <c r="BF909" s="280">
        <v>0</v>
      </c>
      <c r="BG909" s="285"/>
      <c r="BH909" s="286"/>
      <c r="BI909" s="285"/>
      <c r="BJ909" s="280">
        <v>0</v>
      </c>
      <c r="BK909" s="280">
        <v>0</v>
      </c>
      <c r="BL909" s="283"/>
      <c r="BM909" s="287">
        <v>0</v>
      </c>
      <c r="BN909" s="280">
        <v>0</v>
      </c>
      <c r="BO909" s="280">
        <v>0</v>
      </c>
      <c r="BP909" s="280" t="e">
        <v>#REF!</v>
      </c>
      <c r="BQ909" s="288" t="e">
        <v>#REF!</v>
      </c>
      <c r="BR909" s="289"/>
      <c r="BS909" s="290" t="e">
        <v>#REF!</v>
      </c>
      <c r="BU909" s="291"/>
      <c r="BV909" s="291">
        <v>0</v>
      </c>
      <c r="BW909" s="292">
        <v>0</v>
      </c>
      <c r="BX909" s="238" t="s">
        <v>857</v>
      </c>
      <c r="BY909" s="435">
        <f t="shared" si="26"/>
        <v>1</v>
      </c>
      <c r="BZ909" s="435">
        <v>1</v>
      </c>
      <c r="CA909" s="436">
        <f t="shared" si="27"/>
        <v>0</v>
      </c>
    </row>
    <row r="910" spans="1:79" s="268" customFormat="1" ht="47.25">
      <c r="A910" s="269">
        <v>897</v>
      </c>
      <c r="B910" s="269" t="s">
        <v>862</v>
      </c>
      <c r="C910" s="269" t="s">
        <v>95</v>
      </c>
      <c r="D910" s="271" t="s">
        <v>863</v>
      </c>
      <c r="E910" s="272">
        <v>41058</v>
      </c>
      <c r="F910" s="238"/>
      <c r="G910" s="238"/>
      <c r="H910" s="272">
        <v>40909</v>
      </c>
      <c r="I910" s="272">
        <v>50405</v>
      </c>
      <c r="J910" s="269"/>
      <c r="K910" s="269" t="s">
        <v>2903</v>
      </c>
      <c r="L910" s="273"/>
      <c r="M910" s="238">
        <v>0.32500000000000001</v>
      </c>
      <c r="N910" s="269" t="s">
        <v>2278</v>
      </c>
      <c r="O910" s="269" t="s">
        <v>82</v>
      </c>
      <c r="P910" s="269" t="s">
        <v>2279</v>
      </c>
      <c r="Q910" s="269"/>
      <c r="R910" s="294">
        <v>1010303446</v>
      </c>
      <c r="S910" s="238">
        <v>943</v>
      </c>
      <c r="T910" s="269" t="s">
        <v>266</v>
      </c>
      <c r="U910" s="269">
        <v>300</v>
      </c>
      <c r="V910" s="275">
        <v>300</v>
      </c>
      <c r="W910" s="269">
        <v>0</v>
      </c>
      <c r="X910" s="276">
        <v>29312</v>
      </c>
      <c r="Y910" s="293"/>
      <c r="Z910" s="277">
        <v>58659.35</v>
      </c>
      <c r="AA910" s="277"/>
      <c r="AB910" s="278">
        <v>58659.35</v>
      </c>
      <c r="AC910" s="278">
        <v>58659.35</v>
      </c>
      <c r="AD910" s="278">
        <v>0</v>
      </c>
      <c r="AE910" s="278">
        <v>0</v>
      </c>
      <c r="AF910" s="278">
        <v>195.53116666666665</v>
      </c>
      <c r="AG910" s="278">
        <v>195.53116666666665</v>
      </c>
      <c r="AH910" s="278">
        <v>0</v>
      </c>
      <c r="AI910" s="279">
        <v>195.53116666666665</v>
      </c>
      <c r="AJ910" s="277"/>
      <c r="AK910" s="280" t="e">
        <v>#REF!</v>
      </c>
      <c r="AL910" s="280" t="e">
        <v>#REF!</v>
      </c>
      <c r="AM910" s="281">
        <v>0</v>
      </c>
      <c r="AN910" s="281">
        <v>0</v>
      </c>
      <c r="AO910" s="281">
        <v>0</v>
      </c>
      <c r="AP910" s="282">
        <v>0</v>
      </c>
      <c r="AQ910" s="282">
        <v>0</v>
      </c>
      <c r="AR910" s="282">
        <v>0</v>
      </c>
      <c r="AS910" s="282">
        <v>0</v>
      </c>
      <c r="AT910" s="282">
        <v>0</v>
      </c>
      <c r="AU910" s="282">
        <v>0</v>
      </c>
      <c r="AV910" s="282">
        <v>0</v>
      </c>
      <c r="AW910" s="282">
        <v>0</v>
      </c>
      <c r="AX910" s="282">
        <v>0</v>
      </c>
      <c r="AY910" s="282">
        <v>0</v>
      </c>
      <c r="AZ910" s="282">
        <v>0</v>
      </c>
      <c r="BA910" s="282">
        <v>0</v>
      </c>
      <c r="BB910" s="281">
        <v>0</v>
      </c>
      <c r="BC910" s="281">
        <v>0</v>
      </c>
      <c r="BD910" s="283"/>
      <c r="BE910" s="284">
        <v>0.02</v>
      </c>
      <c r="BF910" s="280">
        <v>0</v>
      </c>
      <c r="BG910" s="285"/>
      <c r="BH910" s="286"/>
      <c r="BI910" s="285"/>
      <c r="BJ910" s="280">
        <v>0</v>
      </c>
      <c r="BK910" s="280">
        <v>0</v>
      </c>
      <c r="BL910" s="283"/>
      <c r="BM910" s="287">
        <v>0</v>
      </c>
      <c r="BN910" s="280">
        <v>0</v>
      </c>
      <c r="BO910" s="280">
        <v>0</v>
      </c>
      <c r="BP910" s="280" t="e">
        <v>#REF!</v>
      </c>
      <c r="BQ910" s="288" t="e">
        <v>#REF!</v>
      </c>
      <c r="BR910" s="289"/>
      <c r="BS910" s="290" t="e">
        <v>#REF!</v>
      </c>
      <c r="BU910" s="291"/>
      <c r="BV910" s="291">
        <v>0</v>
      </c>
      <c r="BW910" s="292">
        <v>0</v>
      </c>
      <c r="BX910" s="238" t="s">
        <v>857</v>
      </c>
      <c r="BY910" s="435">
        <f t="shared" si="26"/>
        <v>1</v>
      </c>
      <c r="BZ910" s="435">
        <v>1</v>
      </c>
      <c r="CA910" s="436">
        <f t="shared" si="27"/>
        <v>0</v>
      </c>
    </row>
    <row r="911" spans="1:79" s="268" customFormat="1" ht="47.25">
      <c r="A911" s="269">
        <v>898</v>
      </c>
      <c r="B911" s="269" t="s">
        <v>862</v>
      </c>
      <c r="C911" s="269" t="s">
        <v>95</v>
      </c>
      <c r="D911" s="271" t="s">
        <v>863</v>
      </c>
      <c r="E911" s="272">
        <v>41058</v>
      </c>
      <c r="F911" s="238"/>
      <c r="G911" s="238"/>
      <c r="H911" s="272">
        <v>40909</v>
      </c>
      <c r="I911" s="272">
        <v>50405</v>
      </c>
      <c r="J911" s="269"/>
      <c r="K911" s="269" t="s">
        <v>2904</v>
      </c>
      <c r="L911" s="273"/>
      <c r="M911" s="238">
        <v>1.0049999999999999</v>
      </c>
      <c r="N911" s="269" t="s">
        <v>2271</v>
      </c>
      <c r="O911" s="269" t="s">
        <v>82</v>
      </c>
      <c r="P911" s="269" t="s">
        <v>2272</v>
      </c>
      <c r="Q911" s="269"/>
      <c r="R911" s="294">
        <v>1010303487</v>
      </c>
      <c r="S911" s="238">
        <v>944</v>
      </c>
      <c r="T911" s="269" t="s">
        <v>266</v>
      </c>
      <c r="U911" s="269">
        <v>300</v>
      </c>
      <c r="V911" s="275">
        <v>300</v>
      </c>
      <c r="W911" s="269">
        <v>0</v>
      </c>
      <c r="X911" s="276">
        <v>22890</v>
      </c>
      <c r="Y911" s="293"/>
      <c r="Z911" s="277">
        <v>74602.8</v>
      </c>
      <c r="AA911" s="277"/>
      <c r="AB911" s="278">
        <v>74602.8</v>
      </c>
      <c r="AC911" s="278">
        <v>74602.8</v>
      </c>
      <c r="AD911" s="278">
        <v>0</v>
      </c>
      <c r="AE911" s="278">
        <v>0</v>
      </c>
      <c r="AF911" s="278">
        <v>248.67600000000002</v>
      </c>
      <c r="AG911" s="278">
        <v>248.67600000000002</v>
      </c>
      <c r="AH911" s="278">
        <v>0</v>
      </c>
      <c r="AI911" s="279">
        <v>248.67600000000002</v>
      </c>
      <c r="AJ911" s="277"/>
      <c r="AK911" s="280" t="e">
        <v>#REF!</v>
      </c>
      <c r="AL911" s="280" t="e">
        <v>#REF!</v>
      </c>
      <c r="AM911" s="281">
        <v>0</v>
      </c>
      <c r="AN911" s="281">
        <v>0</v>
      </c>
      <c r="AO911" s="281">
        <v>0</v>
      </c>
      <c r="AP911" s="282">
        <v>0</v>
      </c>
      <c r="AQ911" s="282">
        <v>0</v>
      </c>
      <c r="AR911" s="282">
        <v>0</v>
      </c>
      <c r="AS911" s="282">
        <v>0</v>
      </c>
      <c r="AT911" s="282">
        <v>0</v>
      </c>
      <c r="AU911" s="282">
        <v>0</v>
      </c>
      <c r="AV911" s="282">
        <v>0</v>
      </c>
      <c r="AW911" s="282">
        <v>0</v>
      </c>
      <c r="AX911" s="282">
        <v>0</v>
      </c>
      <c r="AY911" s="282">
        <v>0</v>
      </c>
      <c r="AZ911" s="282">
        <v>0</v>
      </c>
      <c r="BA911" s="282">
        <v>0</v>
      </c>
      <c r="BB911" s="281">
        <v>0</v>
      </c>
      <c r="BC911" s="281">
        <v>0</v>
      </c>
      <c r="BD911" s="283"/>
      <c r="BE911" s="284">
        <v>0.02</v>
      </c>
      <c r="BF911" s="280">
        <v>0</v>
      </c>
      <c r="BG911" s="285"/>
      <c r="BH911" s="286"/>
      <c r="BI911" s="285"/>
      <c r="BJ911" s="280">
        <v>0</v>
      </c>
      <c r="BK911" s="280">
        <v>0</v>
      </c>
      <c r="BL911" s="283"/>
      <c r="BM911" s="287">
        <v>0</v>
      </c>
      <c r="BN911" s="280">
        <v>0</v>
      </c>
      <c r="BO911" s="280">
        <v>0</v>
      </c>
      <c r="BP911" s="280" t="e">
        <v>#REF!</v>
      </c>
      <c r="BQ911" s="288" t="e">
        <v>#REF!</v>
      </c>
      <c r="BR911" s="289"/>
      <c r="BS911" s="290" t="e">
        <v>#REF!</v>
      </c>
      <c r="BU911" s="291"/>
      <c r="BV911" s="291">
        <v>0</v>
      </c>
      <c r="BW911" s="292">
        <v>0</v>
      </c>
      <c r="BX911" s="238" t="s">
        <v>857</v>
      </c>
      <c r="BY911" s="435">
        <f t="shared" ref="BY911:BY974" si="28">AC911/Z911*100%</f>
        <v>1</v>
      </c>
      <c r="BZ911" s="435">
        <v>1</v>
      </c>
      <c r="CA911" s="436">
        <f t="shared" ref="CA911:CA974" si="29">BZ911-BY911</f>
        <v>0</v>
      </c>
    </row>
    <row r="912" spans="1:79" s="268" customFormat="1" ht="47.25">
      <c r="A912" s="269">
        <v>899</v>
      </c>
      <c r="B912" s="269" t="s">
        <v>862</v>
      </c>
      <c r="C912" s="269" t="s">
        <v>95</v>
      </c>
      <c r="D912" s="271" t="s">
        <v>863</v>
      </c>
      <c r="E912" s="272">
        <v>41058</v>
      </c>
      <c r="F912" s="238"/>
      <c r="G912" s="238"/>
      <c r="H912" s="272">
        <v>40909</v>
      </c>
      <c r="I912" s="272">
        <v>50405</v>
      </c>
      <c r="J912" s="269"/>
      <c r="K912" s="269" t="s">
        <v>2905</v>
      </c>
      <c r="L912" s="273"/>
      <c r="M912" s="238">
        <v>0.47</v>
      </c>
      <c r="N912" s="269" t="s">
        <v>2906</v>
      </c>
      <c r="O912" s="269" t="s">
        <v>82</v>
      </c>
      <c r="P912" s="269" t="s">
        <v>2907</v>
      </c>
      <c r="Q912" s="269"/>
      <c r="R912" s="294">
        <v>1010303509</v>
      </c>
      <c r="S912" s="238">
        <v>945</v>
      </c>
      <c r="T912" s="269" t="s">
        <v>193</v>
      </c>
      <c r="U912" s="269">
        <v>360</v>
      </c>
      <c r="V912" s="275">
        <v>360</v>
      </c>
      <c r="W912" s="269">
        <v>0</v>
      </c>
      <c r="X912" s="276">
        <v>39524</v>
      </c>
      <c r="Y912" s="293"/>
      <c r="Z912" s="277">
        <v>333901.06</v>
      </c>
      <c r="AA912" s="277"/>
      <c r="AB912" s="278">
        <v>333901.06</v>
      </c>
      <c r="AC912" s="278">
        <v>130777.70133333333</v>
      </c>
      <c r="AD912" s="278">
        <v>203123.35866666667</v>
      </c>
      <c r="AE912" s="278">
        <v>191993.32333333333</v>
      </c>
      <c r="AF912" s="278">
        <v>927.50294444444444</v>
      </c>
      <c r="AG912" s="278">
        <v>927.50294444444444</v>
      </c>
      <c r="AH912" s="278">
        <v>0</v>
      </c>
      <c r="AI912" s="279">
        <v>927.50294444444444</v>
      </c>
      <c r="AJ912" s="277"/>
      <c r="AK912" s="280" t="e">
        <v>#REF!</v>
      </c>
      <c r="AL912" s="280" t="e">
        <v>#REF!</v>
      </c>
      <c r="AM912" s="281">
        <v>11130.035333333333</v>
      </c>
      <c r="AN912" s="281">
        <v>11130.035333333333</v>
      </c>
      <c r="AO912" s="281">
        <v>203123.35866666667</v>
      </c>
      <c r="AP912" s="282">
        <v>202195.85572222222</v>
      </c>
      <c r="AQ912" s="282">
        <v>201268.35277777776</v>
      </c>
      <c r="AR912" s="282">
        <v>200340.84983333331</v>
      </c>
      <c r="AS912" s="282">
        <v>199413.34688888886</v>
      </c>
      <c r="AT912" s="282">
        <v>198485.84394444441</v>
      </c>
      <c r="AU912" s="282">
        <v>197558.34099999996</v>
      </c>
      <c r="AV912" s="282">
        <v>196630.8380555555</v>
      </c>
      <c r="AW912" s="282">
        <v>195703.33511111105</v>
      </c>
      <c r="AX912" s="282">
        <v>194775.8321666666</v>
      </c>
      <c r="AY912" s="282">
        <v>193848.32922222215</v>
      </c>
      <c r="AZ912" s="282">
        <v>192920.8262777777</v>
      </c>
      <c r="BA912" s="282">
        <v>191993.32333333325</v>
      </c>
      <c r="BB912" s="281">
        <v>197558.34099999999</v>
      </c>
      <c r="BC912" s="281">
        <v>197558.34100000001</v>
      </c>
      <c r="BD912" s="283"/>
      <c r="BE912" s="284">
        <v>0.02</v>
      </c>
      <c r="BF912" s="280">
        <v>0</v>
      </c>
      <c r="BG912" s="285"/>
      <c r="BH912" s="286"/>
      <c r="BI912" s="285"/>
      <c r="BJ912" s="280">
        <v>0</v>
      </c>
      <c r="BK912" s="280">
        <v>0</v>
      </c>
      <c r="BL912" s="283"/>
      <c r="BM912" s="287">
        <v>0</v>
      </c>
      <c r="BN912" s="280">
        <v>0</v>
      </c>
      <c r="BO912" s="280">
        <v>0</v>
      </c>
      <c r="BP912" s="280" t="e">
        <v>#REF!</v>
      </c>
      <c r="BQ912" s="288" t="e">
        <v>#REF!</v>
      </c>
      <c r="BR912" s="289"/>
      <c r="BS912" s="290" t="e">
        <v>#REF!</v>
      </c>
      <c r="BU912" s="291">
        <v>11130</v>
      </c>
      <c r="BV912" s="291">
        <v>-3.5333333333255723E-2</v>
      </c>
      <c r="BW912" s="292">
        <v>0</v>
      </c>
      <c r="BX912" s="238" t="s">
        <v>857</v>
      </c>
      <c r="BY912" s="435">
        <f t="shared" si="28"/>
        <v>0.39166602625739894</v>
      </c>
      <c r="BZ912" s="435">
        <v>0.42499935959073226</v>
      </c>
      <c r="CA912" s="436">
        <f t="shared" si="29"/>
        <v>3.3333333333333326E-2</v>
      </c>
    </row>
    <row r="913" spans="1:79" s="268" customFormat="1" ht="24" hidden="1" customHeight="1">
      <c r="A913" s="269">
        <v>0</v>
      </c>
      <c r="B913" s="269" t="s">
        <v>862</v>
      </c>
      <c r="C913" s="269" t="s">
        <v>95</v>
      </c>
      <c r="D913" s="271" t="s">
        <v>863</v>
      </c>
      <c r="E913" s="272">
        <v>41058</v>
      </c>
      <c r="F913" s="238"/>
      <c r="G913" s="238"/>
      <c r="H913" s="272">
        <v>40909</v>
      </c>
      <c r="I913" s="272">
        <v>50405</v>
      </c>
      <c r="J913" s="269"/>
      <c r="K913" s="301" t="s">
        <v>2908</v>
      </c>
      <c r="L913" s="273">
        <v>1</v>
      </c>
      <c r="M913" s="238">
        <v>1</v>
      </c>
      <c r="N913" s="269" t="s">
        <v>2909</v>
      </c>
      <c r="O913" s="269" t="s">
        <v>81</v>
      </c>
      <c r="P913" s="269">
        <v>0</v>
      </c>
      <c r="Q913" s="269"/>
      <c r="R913" s="294">
        <v>1010400269</v>
      </c>
      <c r="S913" s="238">
        <v>946</v>
      </c>
      <c r="T913" s="269" t="s">
        <v>266</v>
      </c>
      <c r="U913" s="269">
        <v>300</v>
      </c>
      <c r="V913" s="275">
        <v>300</v>
      </c>
      <c r="W913" s="269">
        <v>0</v>
      </c>
      <c r="X913" s="276">
        <v>35034</v>
      </c>
      <c r="Y913" s="293"/>
      <c r="Z913" s="277">
        <v>8805.33</v>
      </c>
      <c r="AA913" s="277"/>
      <c r="AB913" s="278">
        <v>8805.33</v>
      </c>
      <c r="AC913" s="278">
        <v>8805.33</v>
      </c>
      <c r="AD913" s="278">
        <v>0</v>
      </c>
      <c r="AE913" s="278">
        <v>0</v>
      </c>
      <c r="AF913" s="278">
        <v>29.351099999999999</v>
      </c>
      <c r="AG913" s="278">
        <v>29.351099999999999</v>
      </c>
      <c r="AH913" s="278">
        <v>0</v>
      </c>
      <c r="AI913" s="279">
        <v>29.351099999999999</v>
      </c>
      <c r="AJ913" s="277"/>
      <c r="AK913" s="280" t="e">
        <v>#REF!</v>
      </c>
      <c r="AL913" s="280" t="e">
        <v>#REF!</v>
      </c>
      <c r="AM913" s="281">
        <v>0</v>
      </c>
      <c r="AN913" s="281">
        <v>0</v>
      </c>
      <c r="AO913" s="281">
        <v>0</v>
      </c>
      <c r="AP913" s="282">
        <v>0</v>
      </c>
      <c r="AQ913" s="282">
        <v>0</v>
      </c>
      <c r="AR913" s="282">
        <v>0</v>
      </c>
      <c r="AS913" s="282">
        <v>0</v>
      </c>
      <c r="AT913" s="282">
        <v>0</v>
      </c>
      <c r="AU913" s="282">
        <v>0</v>
      </c>
      <c r="AV913" s="282">
        <v>0</v>
      </c>
      <c r="AW913" s="282">
        <v>0</v>
      </c>
      <c r="AX913" s="282">
        <v>0</v>
      </c>
      <c r="AY913" s="282">
        <v>0</v>
      </c>
      <c r="AZ913" s="282">
        <v>0</v>
      </c>
      <c r="BA913" s="282">
        <v>0</v>
      </c>
      <c r="BB913" s="281">
        <v>0</v>
      </c>
      <c r="BC913" s="281">
        <v>0</v>
      </c>
      <c r="BD913" s="283"/>
      <c r="BE913" s="284">
        <v>0.02</v>
      </c>
      <c r="BF913" s="280">
        <v>0</v>
      </c>
      <c r="BG913" s="285"/>
      <c r="BH913" s="286"/>
      <c r="BI913" s="285"/>
      <c r="BJ913" s="280">
        <v>0</v>
      </c>
      <c r="BK913" s="280">
        <v>0</v>
      </c>
      <c r="BL913" s="283"/>
      <c r="BM913" s="287">
        <v>0</v>
      </c>
      <c r="BN913" s="280">
        <v>0</v>
      </c>
      <c r="BO913" s="280">
        <v>0</v>
      </c>
      <c r="BP913" s="280" t="e">
        <v>#REF!</v>
      </c>
      <c r="BQ913" s="288" t="e">
        <v>#REF!</v>
      </c>
      <c r="BR913" s="289"/>
      <c r="BS913" s="290" t="e">
        <v>#REF!</v>
      </c>
      <c r="BU913" s="291"/>
      <c r="BV913" s="291">
        <v>0</v>
      </c>
      <c r="BW913" s="292">
        <v>0</v>
      </c>
      <c r="BX913" s="238" t="s">
        <v>857</v>
      </c>
      <c r="BY913" s="435">
        <f t="shared" si="28"/>
        <v>1</v>
      </c>
      <c r="BZ913" s="435">
        <v>1</v>
      </c>
      <c r="CA913" s="436">
        <f t="shared" si="29"/>
        <v>0</v>
      </c>
    </row>
    <row r="914" spans="1:79" s="268" customFormat="1" ht="47.25">
      <c r="A914" s="269">
        <v>900</v>
      </c>
      <c r="B914" s="269" t="s">
        <v>862</v>
      </c>
      <c r="C914" s="269" t="s">
        <v>95</v>
      </c>
      <c r="D914" s="271" t="s">
        <v>863</v>
      </c>
      <c r="E914" s="272">
        <v>41058</v>
      </c>
      <c r="F914" s="238"/>
      <c r="G914" s="238"/>
      <c r="H914" s="272">
        <v>40909</v>
      </c>
      <c r="I914" s="272">
        <v>50405</v>
      </c>
      <c r="J914" s="269"/>
      <c r="K914" s="269" t="s">
        <v>2910</v>
      </c>
      <c r="L914" s="273">
        <v>1</v>
      </c>
      <c r="M914" s="238">
        <v>1</v>
      </c>
      <c r="N914" s="269" t="s">
        <v>2911</v>
      </c>
      <c r="O914" s="269" t="s">
        <v>81</v>
      </c>
      <c r="P914" s="269">
        <v>0</v>
      </c>
      <c r="Q914" s="269"/>
      <c r="R914" s="294">
        <v>1010400270</v>
      </c>
      <c r="S914" s="238">
        <v>947</v>
      </c>
      <c r="T914" s="269" t="s">
        <v>266</v>
      </c>
      <c r="U914" s="269">
        <v>300</v>
      </c>
      <c r="V914" s="275">
        <v>300</v>
      </c>
      <c r="W914" s="269">
        <v>0</v>
      </c>
      <c r="X914" s="276">
        <v>31413</v>
      </c>
      <c r="Y914" s="293"/>
      <c r="Z914" s="277">
        <v>19171.21</v>
      </c>
      <c r="AA914" s="277"/>
      <c r="AB914" s="278">
        <v>0</v>
      </c>
      <c r="AC914" s="278">
        <v>19171.21</v>
      </c>
      <c r="AD914" s="278">
        <v>0</v>
      </c>
      <c r="AE914" s="278">
        <v>0</v>
      </c>
      <c r="AF914" s="278">
        <v>63.904033333333331</v>
      </c>
      <c r="AG914" s="278">
        <v>63.904033333333331</v>
      </c>
      <c r="AH914" s="278">
        <v>0</v>
      </c>
      <c r="AI914" s="279">
        <v>0</v>
      </c>
      <c r="AJ914" s="277"/>
      <c r="AK914" s="280" t="e">
        <v>#REF!</v>
      </c>
      <c r="AL914" s="280" t="e">
        <v>#REF!</v>
      </c>
      <c r="AM914" s="281">
        <v>0</v>
      </c>
      <c r="AN914" s="281">
        <v>0</v>
      </c>
      <c r="AO914" s="281">
        <v>0</v>
      </c>
      <c r="AP914" s="282">
        <v>0</v>
      </c>
      <c r="AQ914" s="282">
        <v>0</v>
      </c>
      <c r="AR914" s="282">
        <v>0</v>
      </c>
      <c r="AS914" s="282">
        <v>0</v>
      </c>
      <c r="AT914" s="282">
        <v>0</v>
      </c>
      <c r="AU914" s="282">
        <v>0</v>
      </c>
      <c r="AV914" s="282">
        <v>0</v>
      </c>
      <c r="AW914" s="282">
        <v>0</v>
      </c>
      <c r="AX914" s="282">
        <v>0</v>
      </c>
      <c r="AY914" s="282">
        <v>0</v>
      </c>
      <c r="AZ914" s="282">
        <v>0</v>
      </c>
      <c r="BA914" s="282">
        <v>0</v>
      </c>
      <c r="BB914" s="281">
        <v>0</v>
      </c>
      <c r="BC914" s="281">
        <v>0</v>
      </c>
      <c r="BD914" s="283"/>
      <c r="BE914" s="284">
        <v>0.02</v>
      </c>
      <c r="BF914" s="280">
        <v>0</v>
      </c>
      <c r="BG914" s="285"/>
      <c r="BH914" s="286"/>
      <c r="BI914" s="285"/>
      <c r="BJ914" s="280">
        <v>0</v>
      </c>
      <c r="BK914" s="280">
        <v>0</v>
      </c>
      <c r="BL914" s="283"/>
      <c r="BM914" s="287">
        <v>0</v>
      </c>
      <c r="BN914" s="280">
        <v>0</v>
      </c>
      <c r="BO914" s="280">
        <v>0</v>
      </c>
      <c r="BP914" s="280" t="e">
        <v>#REF!</v>
      </c>
      <c r="BQ914" s="288" t="e">
        <v>#REF!</v>
      </c>
      <c r="BR914" s="289"/>
      <c r="BS914" s="290" t="e">
        <v>#REF!</v>
      </c>
      <c r="BU914" s="291"/>
      <c r="BV914" s="291">
        <v>0</v>
      </c>
      <c r="BW914" s="292">
        <v>0</v>
      </c>
      <c r="BX914" s="238" t="s">
        <v>856</v>
      </c>
      <c r="BY914" s="435">
        <f t="shared" si="28"/>
        <v>1</v>
      </c>
      <c r="BZ914" s="435">
        <v>1</v>
      </c>
      <c r="CA914" s="436">
        <f t="shared" si="29"/>
        <v>0</v>
      </c>
    </row>
    <row r="915" spans="1:79" s="268" customFormat="1" ht="47.25">
      <c r="A915" s="269">
        <v>901</v>
      </c>
      <c r="B915" s="269" t="s">
        <v>862</v>
      </c>
      <c r="C915" s="269" t="s">
        <v>95</v>
      </c>
      <c r="D915" s="271" t="s">
        <v>863</v>
      </c>
      <c r="E915" s="272">
        <v>41058</v>
      </c>
      <c r="F915" s="238"/>
      <c r="G915" s="238"/>
      <c r="H915" s="272">
        <v>40909</v>
      </c>
      <c r="I915" s="272">
        <v>50405</v>
      </c>
      <c r="J915" s="269"/>
      <c r="K915" s="269" t="s">
        <v>2912</v>
      </c>
      <c r="L915" s="273">
        <v>1</v>
      </c>
      <c r="M915" s="238">
        <v>1</v>
      </c>
      <c r="N915" s="269" t="s">
        <v>2913</v>
      </c>
      <c r="O915" s="269" t="s">
        <v>81</v>
      </c>
      <c r="P915" s="269">
        <v>0</v>
      </c>
      <c r="Q915" s="269"/>
      <c r="R915" s="294">
        <v>1010400289</v>
      </c>
      <c r="S915" s="238">
        <v>948</v>
      </c>
      <c r="T915" s="269" t="s">
        <v>266</v>
      </c>
      <c r="U915" s="269">
        <v>300</v>
      </c>
      <c r="V915" s="275">
        <v>300</v>
      </c>
      <c r="W915" s="269">
        <v>0</v>
      </c>
      <c r="X915" s="276">
        <v>24869</v>
      </c>
      <c r="Y915" s="293"/>
      <c r="Z915" s="277">
        <v>46687.22</v>
      </c>
      <c r="AA915" s="277"/>
      <c r="AB915" s="278">
        <v>46687.22</v>
      </c>
      <c r="AC915" s="278">
        <v>46687.22</v>
      </c>
      <c r="AD915" s="278">
        <v>0</v>
      </c>
      <c r="AE915" s="278">
        <v>0</v>
      </c>
      <c r="AF915" s="278">
        <v>155.62406666666666</v>
      </c>
      <c r="AG915" s="278">
        <v>155.62406666666666</v>
      </c>
      <c r="AH915" s="278">
        <v>0</v>
      </c>
      <c r="AI915" s="279">
        <v>155.62406666666666</v>
      </c>
      <c r="AJ915" s="277"/>
      <c r="AK915" s="280" t="e">
        <v>#REF!</v>
      </c>
      <c r="AL915" s="280" t="e">
        <v>#REF!</v>
      </c>
      <c r="AM915" s="281">
        <v>0</v>
      </c>
      <c r="AN915" s="281">
        <v>0</v>
      </c>
      <c r="AO915" s="281">
        <v>0</v>
      </c>
      <c r="AP915" s="282">
        <v>0</v>
      </c>
      <c r="AQ915" s="282">
        <v>0</v>
      </c>
      <c r="AR915" s="282">
        <v>0</v>
      </c>
      <c r="AS915" s="282">
        <v>0</v>
      </c>
      <c r="AT915" s="282">
        <v>0</v>
      </c>
      <c r="AU915" s="282">
        <v>0</v>
      </c>
      <c r="AV915" s="282">
        <v>0</v>
      </c>
      <c r="AW915" s="282">
        <v>0</v>
      </c>
      <c r="AX915" s="282">
        <v>0</v>
      </c>
      <c r="AY915" s="282">
        <v>0</v>
      </c>
      <c r="AZ915" s="282">
        <v>0</v>
      </c>
      <c r="BA915" s="282">
        <v>0</v>
      </c>
      <c r="BB915" s="281">
        <v>0</v>
      </c>
      <c r="BC915" s="281">
        <v>0</v>
      </c>
      <c r="BD915" s="283"/>
      <c r="BE915" s="284">
        <v>0.02</v>
      </c>
      <c r="BF915" s="280">
        <v>0</v>
      </c>
      <c r="BG915" s="285"/>
      <c r="BH915" s="286"/>
      <c r="BI915" s="285"/>
      <c r="BJ915" s="280">
        <v>0</v>
      </c>
      <c r="BK915" s="280">
        <v>0</v>
      </c>
      <c r="BL915" s="283"/>
      <c r="BM915" s="287">
        <v>0</v>
      </c>
      <c r="BN915" s="280">
        <v>0</v>
      </c>
      <c r="BO915" s="280">
        <v>0</v>
      </c>
      <c r="BP915" s="280" t="e">
        <v>#REF!</v>
      </c>
      <c r="BQ915" s="288" t="e">
        <v>#REF!</v>
      </c>
      <c r="BR915" s="289"/>
      <c r="BS915" s="290" t="e">
        <v>#REF!</v>
      </c>
      <c r="BU915" s="291"/>
      <c r="BV915" s="291">
        <v>0</v>
      </c>
      <c r="BW915" s="292">
        <v>0</v>
      </c>
      <c r="BX915" s="238" t="s">
        <v>856</v>
      </c>
      <c r="BY915" s="435">
        <f t="shared" si="28"/>
        <v>1</v>
      </c>
      <c r="BZ915" s="435">
        <v>1</v>
      </c>
      <c r="CA915" s="436">
        <f t="shared" si="29"/>
        <v>0</v>
      </c>
    </row>
    <row r="916" spans="1:79" s="268" customFormat="1" ht="47.25">
      <c r="A916" s="269">
        <v>902</v>
      </c>
      <c r="B916" s="269" t="s">
        <v>862</v>
      </c>
      <c r="C916" s="269" t="s">
        <v>95</v>
      </c>
      <c r="D916" s="271" t="s">
        <v>863</v>
      </c>
      <c r="E916" s="272">
        <v>41058</v>
      </c>
      <c r="F916" s="238"/>
      <c r="G916" s="238"/>
      <c r="H916" s="272">
        <v>40909</v>
      </c>
      <c r="I916" s="272">
        <v>50405</v>
      </c>
      <c r="J916" s="269"/>
      <c r="K916" s="269" t="s">
        <v>2914</v>
      </c>
      <c r="L916" s="273">
        <v>1</v>
      </c>
      <c r="M916" s="238">
        <v>1</v>
      </c>
      <c r="N916" s="269" t="s">
        <v>2915</v>
      </c>
      <c r="O916" s="269" t="s">
        <v>81</v>
      </c>
      <c r="P916" s="269">
        <v>0</v>
      </c>
      <c r="Q916" s="269"/>
      <c r="R916" s="294">
        <v>1010400293</v>
      </c>
      <c r="S916" s="238">
        <v>949</v>
      </c>
      <c r="T916" s="269" t="s">
        <v>266</v>
      </c>
      <c r="U916" s="269">
        <v>300</v>
      </c>
      <c r="V916" s="275">
        <v>300</v>
      </c>
      <c r="W916" s="269">
        <v>0</v>
      </c>
      <c r="X916" s="276">
        <v>26665</v>
      </c>
      <c r="Y916" s="293"/>
      <c r="Z916" s="277">
        <v>6292.16</v>
      </c>
      <c r="AA916" s="277"/>
      <c r="AB916" s="278">
        <v>6292.16</v>
      </c>
      <c r="AC916" s="278">
        <v>6292.16</v>
      </c>
      <c r="AD916" s="278">
        <v>0</v>
      </c>
      <c r="AE916" s="278">
        <v>0</v>
      </c>
      <c r="AF916" s="278">
        <v>20.973866666666666</v>
      </c>
      <c r="AG916" s="278">
        <v>20.973866666666666</v>
      </c>
      <c r="AH916" s="278">
        <v>0</v>
      </c>
      <c r="AI916" s="279">
        <v>20.973866666666666</v>
      </c>
      <c r="AJ916" s="277"/>
      <c r="AK916" s="280" t="e">
        <v>#REF!</v>
      </c>
      <c r="AL916" s="280" t="e">
        <v>#REF!</v>
      </c>
      <c r="AM916" s="281">
        <v>0</v>
      </c>
      <c r="AN916" s="281">
        <v>0</v>
      </c>
      <c r="AO916" s="281">
        <v>0</v>
      </c>
      <c r="AP916" s="282">
        <v>0</v>
      </c>
      <c r="AQ916" s="282">
        <v>0</v>
      </c>
      <c r="AR916" s="282">
        <v>0</v>
      </c>
      <c r="AS916" s="282">
        <v>0</v>
      </c>
      <c r="AT916" s="282">
        <v>0</v>
      </c>
      <c r="AU916" s="282">
        <v>0</v>
      </c>
      <c r="AV916" s="282">
        <v>0</v>
      </c>
      <c r="AW916" s="282">
        <v>0</v>
      </c>
      <c r="AX916" s="282">
        <v>0</v>
      </c>
      <c r="AY916" s="282">
        <v>0</v>
      </c>
      <c r="AZ916" s="282">
        <v>0</v>
      </c>
      <c r="BA916" s="282">
        <v>0</v>
      </c>
      <c r="BB916" s="281">
        <v>0</v>
      </c>
      <c r="BC916" s="281">
        <v>0</v>
      </c>
      <c r="BD916" s="283"/>
      <c r="BE916" s="284">
        <v>0.02</v>
      </c>
      <c r="BF916" s="280">
        <v>0</v>
      </c>
      <c r="BG916" s="285"/>
      <c r="BH916" s="286"/>
      <c r="BI916" s="285"/>
      <c r="BJ916" s="280">
        <v>0</v>
      </c>
      <c r="BK916" s="280">
        <v>0</v>
      </c>
      <c r="BL916" s="283"/>
      <c r="BM916" s="287">
        <v>0</v>
      </c>
      <c r="BN916" s="280">
        <v>0</v>
      </c>
      <c r="BO916" s="280">
        <v>0</v>
      </c>
      <c r="BP916" s="280" t="e">
        <v>#REF!</v>
      </c>
      <c r="BQ916" s="288" t="e">
        <v>#REF!</v>
      </c>
      <c r="BR916" s="289"/>
      <c r="BS916" s="290" t="e">
        <v>#REF!</v>
      </c>
      <c r="BU916" s="291"/>
      <c r="BV916" s="291">
        <v>0</v>
      </c>
      <c r="BW916" s="292">
        <v>0</v>
      </c>
      <c r="BX916" s="238" t="s">
        <v>856</v>
      </c>
      <c r="BY916" s="435">
        <f t="shared" si="28"/>
        <v>1</v>
      </c>
      <c r="BZ916" s="435">
        <v>1</v>
      </c>
      <c r="CA916" s="436">
        <f t="shared" si="29"/>
        <v>0</v>
      </c>
    </row>
    <row r="917" spans="1:79" s="268" customFormat="1" ht="47.25">
      <c r="A917" s="269">
        <v>903</v>
      </c>
      <c r="B917" s="269" t="s">
        <v>862</v>
      </c>
      <c r="C917" s="269" t="s">
        <v>95</v>
      </c>
      <c r="D917" s="271" t="s">
        <v>863</v>
      </c>
      <c r="E917" s="272">
        <v>41058</v>
      </c>
      <c r="F917" s="238"/>
      <c r="G917" s="238"/>
      <c r="H917" s="272">
        <v>40909</v>
      </c>
      <c r="I917" s="272">
        <v>50405</v>
      </c>
      <c r="J917" s="269"/>
      <c r="K917" s="269" t="s">
        <v>2916</v>
      </c>
      <c r="L917" s="273">
        <v>1</v>
      </c>
      <c r="M917" s="238">
        <v>1</v>
      </c>
      <c r="N917" s="269" t="s">
        <v>2917</v>
      </c>
      <c r="O917" s="269" t="s">
        <v>81</v>
      </c>
      <c r="P917" s="269">
        <v>0</v>
      </c>
      <c r="Q917" s="269"/>
      <c r="R917" s="294">
        <v>1010400294</v>
      </c>
      <c r="S917" s="238">
        <v>950</v>
      </c>
      <c r="T917" s="269" t="s">
        <v>266</v>
      </c>
      <c r="U917" s="269">
        <v>300</v>
      </c>
      <c r="V917" s="275">
        <v>300</v>
      </c>
      <c r="W917" s="269">
        <v>0</v>
      </c>
      <c r="X917" s="276">
        <v>34700</v>
      </c>
      <c r="Y917" s="293"/>
      <c r="Z917" s="277">
        <v>4006.61</v>
      </c>
      <c r="AA917" s="277"/>
      <c r="AB917" s="278">
        <v>4006.61</v>
      </c>
      <c r="AC917" s="278">
        <v>4006.61</v>
      </c>
      <c r="AD917" s="278">
        <v>0</v>
      </c>
      <c r="AE917" s="278">
        <v>0</v>
      </c>
      <c r="AF917" s="278">
        <v>13.355366666666667</v>
      </c>
      <c r="AG917" s="278">
        <v>13.355366666666667</v>
      </c>
      <c r="AH917" s="278">
        <v>0</v>
      </c>
      <c r="AI917" s="279">
        <v>13.355366666666667</v>
      </c>
      <c r="AJ917" s="277"/>
      <c r="AK917" s="280" t="e">
        <v>#REF!</v>
      </c>
      <c r="AL917" s="280" t="e">
        <v>#REF!</v>
      </c>
      <c r="AM917" s="281">
        <v>0</v>
      </c>
      <c r="AN917" s="281">
        <v>0</v>
      </c>
      <c r="AO917" s="281">
        <v>0</v>
      </c>
      <c r="AP917" s="282">
        <v>0</v>
      </c>
      <c r="AQ917" s="282">
        <v>0</v>
      </c>
      <c r="AR917" s="282">
        <v>0</v>
      </c>
      <c r="AS917" s="282">
        <v>0</v>
      </c>
      <c r="AT917" s="282">
        <v>0</v>
      </c>
      <c r="AU917" s="282">
        <v>0</v>
      </c>
      <c r="AV917" s="282">
        <v>0</v>
      </c>
      <c r="AW917" s="282">
        <v>0</v>
      </c>
      <c r="AX917" s="282">
        <v>0</v>
      </c>
      <c r="AY917" s="282">
        <v>0</v>
      </c>
      <c r="AZ917" s="282">
        <v>0</v>
      </c>
      <c r="BA917" s="282">
        <v>0</v>
      </c>
      <c r="BB917" s="281">
        <v>0</v>
      </c>
      <c r="BC917" s="281">
        <v>0</v>
      </c>
      <c r="BD917" s="283"/>
      <c r="BE917" s="284">
        <v>0.02</v>
      </c>
      <c r="BF917" s="280">
        <v>0</v>
      </c>
      <c r="BG917" s="285"/>
      <c r="BH917" s="286"/>
      <c r="BI917" s="285"/>
      <c r="BJ917" s="280">
        <v>0</v>
      </c>
      <c r="BK917" s="280">
        <v>0</v>
      </c>
      <c r="BL917" s="283"/>
      <c r="BM917" s="287">
        <v>0</v>
      </c>
      <c r="BN917" s="280">
        <v>0</v>
      </c>
      <c r="BO917" s="280">
        <v>0</v>
      </c>
      <c r="BP917" s="280" t="e">
        <v>#REF!</v>
      </c>
      <c r="BQ917" s="288" t="e">
        <v>#REF!</v>
      </c>
      <c r="BR917" s="289"/>
      <c r="BS917" s="290" t="e">
        <v>#REF!</v>
      </c>
      <c r="BU917" s="291"/>
      <c r="BV917" s="291">
        <v>0</v>
      </c>
      <c r="BW917" s="292">
        <v>0</v>
      </c>
      <c r="BX917" s="238" t="s">
        <v>856</v>
      </c>
      <c r="BY917" s="435">
        <f t="shared" si="28"/>
        <v>1</v>
      </c>
      <c r="BZ917" s="435">
        <v>1</v>
      </c>
      <c r="CA917" s="436">
        <f t="shared" si="29"/>
        <v>0</v>
      </c>
    </row>
    <row r="918" spans="1:79" s="268" customFormat="1" ht="47.25">
      <c r="A918" s="269">
        <v>904</v>
      </c>
      <c r="B918" s="269" t="s">
        <v>862</v>
      </c>
      <c r="C918" s="269" t="s">
        <v>95</v>
      </c>
      <c r="D918" s="271" t="s">
        <v>863</v>
      </c>
      <c r="E918" s="272">
        <v>41058</v>
      </c>
      <c r="F918" s="238"/>
      <c r="G918" s="238"/>
      <c r="H918" s="272">
        <v>40909</v>
      </c>
      <c r="I918" s="272">
        <v>50405</v>
      </c>
      <c r="J918" s="269"/>
      <c r="K918" s="269" t="s">
        <v>2918</v>
      </c>
      <c r="L918" s="273">
        <v>1</v>
      </c>
      <c r="M918" s="238">
        <v>1</v>
      </c>
      <c r="N918" s="269" t="s">
        <v>2919</v>
      </c>
      <c r="O918" s="269" t="s">
        <v>81</v>
      </c>
      <c r="P918" s="269">
        <v>0</v>
      </c>
      <c r="Q918" s="269"/>
      <c r="R918" s="294">
        <v>1010400296</v>
      </c>
      <c r="S918" s="238">
        <v>951</v>
      </c>
      <c r="T918" s="269" t="s">
        <v>266</v>
      </c>
      <c r="U918" s="269">
        <v>300</v>
      </c>
      <c r="V918" s="275">
        <v>300</v>
      </c>
      <c r="W918" s="269">
        <v>0</v>
      </c>
      <c r="X918" s="276">
        <v>24473</v>
      </c>
      <c r="Y918" s="293"/>
      <c r="Z918" s="277">
        <v>3146.08</v>
      </c>
      <c r="AA918" s="277"/>
      <c r="AB918" s="278">
        <v>3146.08</v>
      </c>
      <c r="AC918" s="278">
        <v>3146.08</v>
      </c>
      <c r="AD918" s="278">
        <v>0</v>
      </c>
      <c r="AE918" s="278">
        <v>0</v>
      </c>
      <c r="AF918" s="278">
        <v>10.486933333333333</v>
      </c>
      <c r="AG918" s="278">
        <v>10.486933333333333</v>
      </c>
      <c r="AH918" s="278">
        <v>0</v>
      </c>
      <c r="AI918" s="279">
        <v>10.486933333333333</v>
      </c>
      <c r="AJ918" s="277"/>
      <c r="AK918" s="280" t="e">
        <v>#REF!</v>
      </c>
      <c r="AL918" s="280" t="e">
        <v>#REF!</v>
      </c>
      <c r="AM918" s="281">
        <v>0</v>
      </c>
      <c r="AN918" s="281">
        <v>0</v>
      </c>
      <c r="AO918" s="281">
        <v>0</v>
      </c>
      <c r="AP918" s="282">
        <v>0</v>
      </c>
      <c r="AQ918" s="282">
        <v>0</v>
      </c>
      <c r="AR918" s="282">
        <v>0</v>
      </c>
      <c r="AS918" s="282">
        <v>0</v>
      </c>
      <c r="AT918" s="282">
        <v>0</v>
      </c>
      <c r="AU918" s="282">
        <v>0</v>
      </c>
      <c r="AV918" s="282">
        <v>0</v>
      </c>
      <c r="AW918" s="282">
        <v>0</v>
      </c>
      <c r="AX918" s="282">
        <v>0</v>
      </c>
      <c r="AY918" s="282">
        <v>0</v>
      </c>
      <c r="AZ918" s="282">
        <v>0</v>
      </c>
      <c r="BA918" s="282">
        <v>0</v>
      </c>
      <c r="BB918" s="281">
        <v>0</v>
      </c>
      <c r="BC918" s="281">
        <v>0</v>
      </c>
      <c r="BD918" s="283"/>
      <c r="BE918" s="284">
        <v>0.02</v>
      </c>
      <c r="BF918" s="280">
        <v>0</v>
      </c>
      <c r="BG918" s="285"/>
      <c r="BH918" s="286"/>
      <c r="BI918" s="285"/>
      <c r="BJ918" s="280">
        <v>0</v>
      </c>
      <c r="BK918" s="280">
        <v>0</v>
      </c>
      <c r="BL918" s="283"/>
      <c r="BM918" s="287">
        <v>0</v>
      </c>
      <c r="BN918" s="280">
        <v>0</v>
      </c>
      <c r="BO918" s="280">
        <v>0</v>
      </c>
      <c r="BP918" s="280" t="e">
        <v>#REF!</v>
      </c>
      <c r="BQ918" s="288" t="e">
        <v>#REF!</v>
      </c>
      <c r="BR918" s="289"/>
      <c r="BS918" s="290" t="e">
        <v>#REF!</v>
      </c>
      <c r="BU918" s="291"/>
      <c r="BV918" s="291">
        <v>0</v>
      </c>
      <c r="BW918" s="292">
        <v>0</v>
      </c>
      <c r="BX918" s="238" t="s">
        <v>856</v>
      </c>
      <c r="BY918" s="435">
        <f t="shared" si="28"/>
        <v>1</v>
      </c>
      <c r="BZ918" s="435">
        <v>1</v>
      </c>
      <c r="CA918" s="436">
        <f t="shared" si="29"/>
        <v>0</v>
      </c>
    </row>
    <row r="919" spans="1:79" s="268" customFormat="1" ht="47.25">
      <c r="A919" s="269">
        <v>905</v>
      </c>
      <c r="B919" s="269" t="s">
        <v>862</v>
      </c>
      <c r="C919" s="269" t="s">
        <v>95</v>
      </c>
      <c r="D919" s="271" t="s">
        <v>863</v>
      </c>
      <c r="E919" s="272">
        <v>41058</v>
      </c>
      <c r="F919" s="238"/>
      <c r="G919" s="238"/>
      <c r="H919" s="272">
        <v>40909</v>
      </c>
      <c r="I919" s="272">
        <v>50405</v>
      </c>
      <c r="J919" s="269"/>
      <c r="K919" s="269" t="s">
        <v>2920</v>
      </c>
      <c r="L919" s="273">
        <v>1</v>
      </c>
      <c r="M919" s="238">
        <v>1</v>
      </c>
      <c r="N919" s="269" t="s">
        <v>2921</v>
      </c>
      <c r="O919" s="269" t="s">
        <v>81</v>
      </c>
      <c r="P919" s="269">
        <v>0</v>
      </c>
      <c r="Q919" s="269"/>
      <c r="R919" s="294">
        <v>1010400297</v>
      </c>
      <c r="S919" s="238">
        <v>952</v>
      </c>
      <c r="T919" s="269" t="s">
        <v>266</v>
      </c>
      <c r="U919" s="269">
        <v>300</v>
      </c>
      <c r="V919" s="275">
        <v>300</v>
      </c>
      <c r="W919" s="269">
        <v>0</v>
      </c>
      <c r="X919" s="276">
        <v>33239</v>
      </c>
      <c r="Y919" s="293"/>
      <c r="Z919" s="277">
        <v>3873.72</v>
      </c>
      <c r="AA919" s="277"/>
      <c r="AB919" s="278">
        <v>3873.72</v>
      </c>
      <c r="AC919" s="278">
        <v>3873.72</v>
      </c>
      <c r="AD919" s="278">
        <v>0</v>
      </c>
      <c r="AE919" s="278">
        <v>0</v>
      </c>
      <c r="AF919" s="278">
        <v>12.9124</v>
      </c>
      <c r="AG919" s="278">
        <v>12.9124</v>
      </c>
      <c r="AH919" s="278">
        <v>0</v>
      </c>
      <c r="AI919" s="279">
        <v>12.9124</v>
      </c>
      <c r="AJ919" s="277"/>
      <c r="AK919" s="280" t="e">
        <v>#REF!</v>
      </c>
      <c r="AL919" s="280" t="e">
        <v>#REF!</v>
      </c>
      <c r="AM919" s="281">
        <v>0</v>
      </c>
      <c r="AN919" s="281">
        <v>0</v>
      </c>
      <c r="AO919" s="281">
        <v>0</v>
      </c>
      <c r="AP919" s="282">
        <v>0</v>
      </c>
      <c r="AQ919" s="282">
        <v>0</v>
      </c>
      <c r="AR919" s="282">
        <v>0</v>
      </c>
      <c r="AS919" s="282">
        <v>0</v>
      </c>
      <c r="AT919" s="282">
        <v>0</v>
      </c>
      <c r="AU919" s="282">
        <v>0</v>
      </c>
      <c r="AV919" s="282">
        <v>0</v>
      </c>
      <c r="AW919" s="282">
        <v>0</v>
      </c>
      <c r="AX919" s="282">
        <v>0</v>
      </c>
      <c r="AY919" s="282">
        <v>0</v>
      </c>
      <c r="AZ919" s="282">
        <v>0</v>
      </c>
      <c r="BA919" s="282">
        <v>0</v>
      </c>
      <c r="BB919" s="281">
        <v>0</v>
      </c>
      <c r="BC919" s="281">
        <v>0</v>
      </c>
      <c r="BD919" s="283"/>
      <c r="BE919" s="284">
        <v>0.02</v>
      </c>
      <c r="BF919" s="280">
        <v>0</v>
      </c>
      <c r="BG919" s="285"/>
      <c r="BH919" s="286"/>
      <c r="BI919" s="285"/>
      <c r="BJ919" s="280">
        <v>0</v>
      </c>
      <c r="BK919" s="280">
        <v>0</v>
      </c>
      <c r="BL919" s="283"/>
      <c r="BM919" s="287">
        <v>0</v>
      </c>
      <c r="BN919" s="280">
        <v>0</v>
      </c>
      <c r="BO919" s="280">
        <v>0</v>
      </c>
      <c r="BP919" s="280" t="e">
        <v>#REF!</v>
      </c>
      <c r="BQ919" s="288" t="e">
        <v>#REF!</v>
      </c>
      <c r="BR919" s="289"/>
      <c r="BS919" s="290" t="e">
        <v>#REF!</v>
      </c>
      <c r="BU919" s="291"/>
      <c r="BV919" s="291">
        <v>0</v>
      </c>
      <c r="BW919" s="292">
        <v>0</v>
      </c>
      <c r="BX919" s="238" t="s">
        <v>856</v>
      </c>
      <c r="BY919" s="435">
        <f t="shared" si="28"/>
        <v>1</v>
      </c>
      <c r="BZ919" s="435">
        <v>1</v>
      </c>
      <c r="CA919" s="436">
        <f t="shared" si="29"/>
        <v>0</v>
      </c>
    </row>
    <row r="920" spans="1:79" s="268" customFormat="1" ht="47.25">
      <c r="A920" s="269">
        <v>906</v>
      </c>
      <c r="B920" s="269" t="s">
        <v>862</v>
      </c>
      <c r="C920" s="269" t="s">
        <v>95</v>
      </c>
      <c r="D920" s="271" t="s">
        <v>863</v>
      </c>
      <c r="E920" s="272">
        <v>41058</v>
      </c>
      <c r="F920" s="238"/>
      <c r="G920" s="238"/>
      <c r="H920" s="272">
        <v>40909</v>
      </c>
      <c r="I920" s="272">
        <v>50405</v>
      </c>
      <c r="J920" s="269"/>
      <c r="K920" s="269" t="s">
        <v>2922</v>
      </c>
      <c r="L920" s="273">
        <v>1</v>
      </c>
      <c r="M920" s="238">
        <v>1</v>
      </c>
      <c r="N920" s="269" t="s">
        <v>2923</v>
      </c>
      <c r="O920" s="269" t="s">
        <v>81</v>
      </c>
      <c r="P920" s="269">
        <v>0</v>
      </c>
      <c r="Q920" s="269"/>
      <c r="R920" s="294">
        <v>1010400298</v>
      </c>
      <c r="S920" s="238">
        <v>953</v>
      </c>
      <c r="T920" s="269" t="s">
        <v>168</v>
      </c>
      <c r="U920" s="269">
        <v>180</v>
      </c>
      <c r="V920" s="275">
        <v>180</v>
      </c>
      <c r="W920" s="269">
        <v>0</v>
      </c>
      <c r="X920" s="276">
        <v>30682</v>
      </c>
      <c r="Y920" s="293"/>
      <c r="Z920" s="277">
        <v>4400.04</v>
      </c>
      <c r="AA920" s="277"/>
      <c r="AB920" s="278">
        <v>4400.04</v>
      </c>
      <c r="AC920" s="278">
        <v>4400.04</v>
      </c>
      <c r="AD920" s="278">
        <v>0</v>
      </c>
      <c r="AE920" s="278">
        <v>0</v>
      </c>
      <c r="AF920" s="278">
        <v>24.444666666666667</v>
      </c>
      <c r="AG920" s="278">
        <v>24.444666666666667</v>
      </c>
      <c r="AH920" s="278">
        <v>0</v>
      </c>
      <c r="AI920" s="279">
        <v>24.444666666666667</v>
      </c>
      <c r="AJ920" s="277"/>
      <c r="AK920" s="280" t="e">
        <v>#REF!</v>
      </c>
      <c r="AL920" s="280" t="e">
        <v>#REF!</v>
      </c>
      <c r="AM920" s="281">
        <v>0</v>
      </c>
      <c r="AN920" s="281">
        <v>0</v>
      </c>
      <c r="AO920" s="281">
        <v>0</v>
      </c>
      <c r="AP920" s="282">
        <v>0</v>
      </c>
      <c r="AQ920" s="282">
        <v>0</v>
      </c>
      <c r="AR920" s="282">
        <v>0</v>
      </c>
      <c r="AS920" s="282">
        <v>0</v>
      </c>
      <c r="AT920" s="282">
        <v>0</v>
      </c>
      <c r="AU920" s="282">
        <v>0</v>
      </c>
      <c r="AV920" s="282">
        <v>0</v>
      </c>
      <c r="AW920" s="282">
        <v>0</v>
      </c>
      <c r="AX920" s="282">
        <v>0</v>
      </c>
      <c r="AY920" s="282">
        <v>0</v>
      </c>
      <c r="AZ920" s="282">
        <v>0</v>
      </c>
      <c r="BA920" s="282">
        <v>0</v>
      </c>
      <c r="BB920" s="281">
        <v>0</v>
      </c>
      <c r="BC920" s="281">
        <v>0</v>
      </c>
      <c r="BD920" s="283"/>
      <c r="BE920" s="284">
        <v>0.02</v>
      </c>
      <c r="BF920" s="280">
        <v>0</v>
      </c>
      <c r="BG920" s="285"/>
      <c r="BH920" s="286"/>
      <c r="BI920" s="285"/>
      <c r="BJ920" s="280">
        <v>0</v>
      </c>
      <c r="BK920" s="280">
        <v>0</v>
      </c>
      <c r="BL920" s="283"/>
      <c r="BM920" s="287">
        <v>0</v>
      </c>
      <c r="BN920" s="280">
        <v>0</v>
      </c>
      <c r="BO920" s="280">
        <v>0</v>
      </c>
      <c r="BP920" s="280" t="e">
        <v>#REF!</v>
      </c>
      <c r="BQ920" s="288" t="e">
        <v>#REF!</v>
      </c>
      <c r="BR920" s="289"/>
      <c r="BS920" s="290" t="e">
        <v>#REF!</v>
      </c>
      <c r="BU920" s="291"/>
      <c r="BV920" s="291">
        <v>0</v>
      </c>
      <c r="BW920" s="292">
        <v>0</v>
      </c>
      <c r="BX920" s="238" t="s">
        <v>856</v>
      </c>
      <c r="BY920" s="435">
        <f t="shared" si="28"/>
        <v>1</v>
      </c>
      <c r="BZ920" s="435">
        <v>1</v>
      </c>
      <c r="CA920" s="436">
        <f t="shared" si="29"/>
        <v>0</v>
      </c>
    </row>
    <row r="921" spans="1:79" s="268" customFormat="1" ht="47.25">
      <c r="A921" s="269">
        <v>907</v>
      </c>
      <c r="B921" s="269" t="s">
        <v>862</v>
      </c>
      <c r="C921" s="269" t="s">
        <v>95</v>
      </c>
      <c r="D921" s="271" t="s">
        <v>863</v>
      </c>
      <c r="E921" s="272">
        <v>41058</v>
      </c>
      <c r="F921" s="238"/>
      <c r="G921" s="238"/>
      <c r="H921" s="272">
        <v>40909</v>
      </c>
      <c r="I921" s="272">
        <v>50405</v>
      </c>
      <c r="J921" s="269"/>
      <c r="K921" s="269" t="s">
        <v>2924</v>
      </c>
      <c r="L921" s="273">
        <v>1</v>
      </c>
      <c r="M921" s="238">
        <v>1</v>
      </c>
      <c r="N921" s="269" t="s">
        <v>2925</v>
      </c>
      <c r="O921" s="269" t="s">
        <v>81</v>
      </c>
      <c r="P921" s="269">
        <v>0</v>
      </c>
      <c r="Q921" s="269"/>
      <c r="R921" s="294">
        <v>1010400299</v>
      </c>
      <c r="S921" s="238">
        <v>954</v>
      </c>
      <c r="T921" s="269" t="s">
        <v>266</v>
      </c>
      <c r="U921" s="269">
        <v>300</v>
      </c>
      <c r="V921" s="275">
        <v>300</v>
      </c>
      <c r="W921" s="269">
        <v>0</v>
      </c>
      <c r="X921" s="276">
        <v>29587</v>
      </c>
      <c r="Y921" s="293"/>
      <c r="Z921" s="277">
        <v>9150.07</v>
      </c>
      <c r="AA921" s="277"/>
      <c r="AB921" s="278">
        <v>9150.07</v>
      </c>
      <c r="AC921" s="278">
        <v>9150.07</v>
      </c>
      <c r="AD921" s="278">
        <v>0</v>
      </c>
      <c r="AE921" s="278">
        <v>0</v>
      </c>
      <c r="AF921" s="278">
        <v>30.500233333333334</v>
      </c>
      <c r="AG921" s="278">
        <v>30.500233333333334</v>
      </c>
      <c r="AH921" s="278">
        <v>0</v>
      </c>
      <c r="AI921" s="279">
        <v>30.500233333333334</v>
      </c>
      <c r="AJ921" s="277"/>
      <c r="AK921" s="280" t="e">
        <v>#REF!</v>
      </c>
      <c r="AL921" s="280" t="e">
        <v>#REF!</v>
      </c>
      <c r="AM921" s="281">
        <v>0</v>
      </c>
      <c r="AN921" s="281">
        <v>0</v>
      </c>
      <c r="AO921" s="281">
        <v>0</v>
      </c>
      <c r="AP921" s="282">
        <v>0</v>
      </c>
      <c r="AQ921" s="282">
        <v>0</v>
      </c>
      <c r="AR921" s="282">
        <v>0</v>
      </c>
      <c r="AS921" s="282">
        <v>0</v>
      </c>
      <c r="AT921" s="282">
        <v>0</v>
      </c>
      <c r="AU921" s="282">
        <v>0</v>
      </c>
      <c r="AV921" s="282">
        <v>0</v>
      </c>
      <c r="AW921" s="282">
        <v>0</v>
      </c>
      <c r="AX921" s="282">
        <v>0</v>
      </c>
      <c r="AY921" s="282">
        <v>0</v>
      </c>
      <c r="AZ921" s="282">
        <v>0</v>
      </c>
      <c r="BA921" s="282">
        <v>0</v>
      </c>
      <c r="BB921" s="281">
        <v>0</v>
      </c>
      <c r="BC921" s="281">
        <v>0</v>
      </c>
      <c r="BD921" s="283"/>
      <c r="BE921" s="284">
        <v>0.02</v>
      </c>
      <c r="BF921" s="280">
        <v>0</v>
      </c>
      <c r="BG921" s="285"/>
      <c r="BH921" s="286"/>
      <c r="BI921" s="285"/>
      <c r="BJ921" s="280">
        <v>0</v>
      </c>
      <c r="BK921" s="280">
        <v>0</v>
      </c>
      <c r="BL921" s="283"/>
      <c r="BM921" s="287">
        <v>0</v>
      </c>
      <c r="BN921" s="280">
        <v>0</v>
      </c>
      <c r="BO921" s="280">
        <v>0</v>
      </c>
      <c r="BP921" s="280" t="e">
        <v>#REF!</v>
      </c>
      <c r="BQ921" s="288" t="e">
        <v>#REF!</v>
      </c>
      <c r="BR921" s="289"/>
      <c r="BS921" s="290" t="e">
        <v>#REF!</v>
      </c>
      <c r="BU921" s="291"/>
      <c r="BV921" s="291">
        <v>0</v>
      </c>
      <c r="BW921" s="292">
        <v>0</v>
      </c>
      <c r="BX921" s="238" t="s">
        <v>856</v>
      </c>
      <c r="BY921" s="435">
        <f t="shared" si="28"/>
        <v>1</v>
      </c>
      <c r="BZ921" s="435">
        <v>1</v>
      </c>
      <c r="CA921" s="436">
        <f t="shared" si="29"/>
        <v>0</v>
      </c>
    </row>
    <row r="922" spans="1:79" s="268" customFormat="1" ht="47.25">
      <c r="A922" s="269">
        <v>908</v>
      </c>
      <c r="B922" s="269" t="s">
        <v>862</v>
      </c>
      <c r="C922" s="269" t="s">
        <v>95</v>
      </c>
      <c r="D922" s="271" t="s">
        <v>863</v>
      </c>
      <c r="E922" s="272">
        <v>41058</v>
      </c>
      <c r="F922" s="238"/>
      <c r="G922" s="238"/>
      <c r="H922" s="272">
        <v>40909</v>
      </c>
      <c r="I922" s="272">
        <v>50405</v>
      </c>
      <c r="J922" s="269"/>
      <c r="K922" s="269" t="s">
        <v>2926</v>
      </c>
      <c r="L922" s="273">
        <v>1</v>
      </c>
      <c r="M922" s="238">
        <v>1</v>
      </c>
      <c r="N922" s="269" t="s">
        <v>2927</v>
      </c>
      <c r="O922" s="269" t="s">
        <v>81</v>
      </c>
      <c r="P922" s="269">
        <v>0</v>
      </c>
      <c r="Q922" s="269"/>
      <c r="R922" s="294">
        <v>1010400300</v>
      </c>
      <c r="S922" s="238">
        <v>955</v>
      </c>
      <c r="T922" s="269" t="s">
        <v>266</v>
      </c>
      <c r="U922" s="269">
        <v>300</v>
      </c>
      <c r="V922" s="275">
        <v>300</v>
      </c>
      <c r="W922" s="269">
        <v>0</v>
      </c>
      <c r="X922" s="276">
        <v>33239</v>
      </c>
      <c r="Y922" s="293"/>
      <c r="Z922" s="277">
        <v>9559.2900000000009</v>
      </c>
      <c r="AA922" s="277"/>
      <c r="AB922" s="278">
        <v>9559.2900000000009</v>
      </c>
      <c r="AC922" s="278">
        <v>9559.2900000000009</v>
      </c>
      <c r="AD922" s="278">
        <v>0</v>
      </c>
      <c r="AE922" s="278">
        <v>0</v>
      </c>
      <c r="AF922" s="278">
        <v>31.864300000000004</v>
      </c>
      <c r="AG922" s="278">
        <v>31.864300000000004</v>
      </c>
      <c r="AH922" s="278">
        <v>0</v>
      </c>
      <c r="AI922" s="279">
        <v>31.864300000000004</v>
      </c>
      <c r="AJ922" s="277"/>
      <c r="AK922" s="280" t="e">
        <v>#REF!</v>
      </c>
      <c r="AL922" s="280" t="e">
        <v>#REF!</v>
      </c>
      <c r="AM922" s="281">
        <v>0</v>
      </c>
      <c r="AN922" s="281">
        <v>0</v>
      </c>
      <c r="AO922" s="281">
        <v>0</v>
      </c>
      <c r="AP922" s="282">
        <v>0</v>
      </c>
      <c r="AQ922" s="282">
        <v>0</v>
      </c>
      <c r="AR922" s="282">
        <v>0</v>
      </c>
      <c r="AS922" s="282">
        <v>0</v>
      </c>
      <c r="AT922" s="282">
        <v>0</v>
      </c>
      <c r="AU922" s="282">
        <v>0</v>
      </c>
      <c r="AV922" s="282">
        <v>0</v>
      </c>
      <c r="AW922" s="282">
        <v>0</v>
      </c>
      <c r="AX922" s="282">
        <v>0</v>
      </c>
      <c r="AY922" s="282">
        <v>0</v>
      </c>
      <c r="AZ922" s="282">
        <v>0</v>
      </c>
      <c r="BA922" s="282">
        <v>0</v>
      </c>
      <c r="BB922" s="281">
        <v>0</v>
      </c>
      <c r="BC922" s="281">
        <v>0</v>
      </c>
      <c r="BD922" s="283"/>
      <c r="BE922" s="284">
        <v>0.02</v>
      </c>
      <c r="BF922" s="280">
        <v>0</v>
      </c>
      <c r="BG922" s="285"/>
      <c r="BH922" s="286"/>
      <c r="BI922" s="285"/>
      <c r="BJ922" s="280">
        <v>0</v>
      </c>
      <c r="BK922" s="280">
        <v>0</v>
      </c>
      <c r="BL922" s="283"/>
      <c r="BM922" s="287">
        <v>0</v>
      </c>
      <c r="BN922" s="280">
        <v>0</v>
      </c>
      <c r="BO922" s="280">
        <v>0</v>
      </c>
      <c r="BP922" s="280" t="e">
        <v>#REF!</v>
      </c>
      <c r="BQ922" s="288" t="e">
        <v>#REF!</v>
      </c>
      <c r="BR922" s="289"/>
      <c r="BS922" s="290" t="e">
        <v>#REF!</v>
      </c>
      <c r="BU922" s="291"/>
      <c r="BV922" s="291">
        <v>0</v>
      </c>
      <c r="BW922" s="292">
        <v>0</v>
      </c>
      <c r="BX922" s="238" t="s">
        <v>856</v>
      </c>
      <c r="BY922" s="435">
        <f t="shared" si="28"/>
        <v>1</v>
      </c>
      <c r="BZ922" s="435">
        <v>1</v>
      </c>
      <c r="CA922" s="436">
        <f t="shared" si="29"/>
        <v>0</v>
      </c>
    </row>
    <row r="923" spans="1:79" s="268" customFormat="1" ht="47.25">
      <c r="A923" s="269">
        <v>909</v>
      </c>
      <c r="B923" s="269" t="s">
        <v>862</v>
      </c>
      <c r="C923" s="269" t="s">
        <v>95</v>
      </c>
      <c r="D923" s="271" t="s">
        <v>863</v>
      </c>
      <c r="E923" s="272">
        <v>41058</v>
      </c>
      <c r="F923" s="238"/>
      <c r="G923" s="238"/>
      <c r="H923" s="272">
        <v>40909</v>
      </c>
      <c r="I923" s="272">
        <v>50405</v>
      </c>
      <c r="J923" s="269"/>
      <c r="K923" s="269" t="s">
        <v>2928</v>
      </c>
      <c r="L923" s="273">
        <v>1</v>
      </c>
      <c r="M923" s="238">
        <v>1</v>
      </c>
      <c r="N923" s="269" t="s">
        <v>2929</v>
      </c>
      <c r="O923" s="269" t="s">
        <v>81</v>
      </c>
      <c r="P923" s="269">
        <v>0</v>
      </c>
      <c r="Q923" s="269"/>
      <c r="R923" s="294">
        <v>1010400301</v>
      </c>
      <c r="S923" s="238">
        <v>956</v>
      </c>
      <c r="T923" s="269" t="s">
        <v>266</v>
      </c>
      <c r="U923" s="269">
        <v>300</v>
      </c>
      <c r="V923" s="275">
        <v>300</v>
      </c>
      <c r="W923" s="269">
        <v>0</v>
      </c>
      <c r="X923" s="276">
        <v>30682</v>
      </c>
      <c r="Y923" s="293"/>
      <c r="Z923" s="277">
        <v>8088.22</v>
      </c>
      <c r="AA923" s="277"/>
      <c r="AB923" s="278">
        <v>8088.22</v>
      </c>
      <c r="AC923" s="278">
        <v>8088.22</v>
      </c>
      <c r="AD923" s="278">
        <v>0</v>
      </c>
      <c r="AE923" s="278">
        <v>0</v>
      </c>
      <c r="AF923" s="278">
        <v>26.960733333333334</v>
      </c>
      <c r="AG923" s="278">
        <v>26.960733333333334</v>
      </c>
      <c r="AH923" s="278">
        <v>0</v>
      </c>
      <c r="AI923" s="279">
        <v>26.960733333333334</v>
      </c>
      <c r="AJ923" s="277"/>
      <c r="AK923" s="280" t="e">
        <v>#REF!</v>
      </c>
      <c r="AL923" s="280" t="e">
        <v>#REF!</v>
      </c>
      <c r="AM923" s="281">
        <v>0</v>
      </c>
      <c r="AN923" s="281">
        <v>0</v>
      </c>
      <c r="AO923" s="281">
        <v>0</v>
      </c>
      <c r="AP923" s="282">
        <v>0</v>
      </c>
      <c r="AQ923" s="282">
        <v>0</v>
      </c>
      <c r="AR923" s="282">
        <v>0</v>
      </c>
      <c r="AS923" s="282">
        <v>0</v>
      </c>
      <c r="AT923" s="282">
        <v>0</v>
      </c>
      <c r="AU923" s="282">
        <v>0</v>
      </c>
      <c r="AV923" s="282">
        <v>0</v>
      </c>
      <c r="AW923" s="282">
        <v>0</v>
      </c>
      <c r="AX923" s="282">
        <v>0</v>
      </c>
      <c r="AY923" s="282">
        <v>0</v>
      </c>
      <c r="AZ923" s="282">
        <v>0</v>
      </c>
      <c r="BA923" s="282">
        <v>0</v>
      </c>
      <c r="BB923" s="281">
        <v>0</v>
      </c>
      <c r="BC923" s="281">
        <v>0</v>
      </c>
      <c r="BD923" s="283"/>
      <c r="BE923" s="284">
        <v>0.02</v>
      </c>
      <c r="BF923" s="280">
        <v>0</v>
      </c>
      <c r="BG923" s="285"/>
      <c r="BH923" s="286"/>
      <c r="BI923" s="285"/>
      <c r="BJ923" s="280">
        <v>0</v>
      </c>
      <c r="BK923" s="280">
        <v>0</v>
      </c>
      <c r="BL923" s="283"/>
      <c r="BM923" s="287">
        <v>0</v>
      </c>
      <c r="BN923" s="280">
        <v>0</v>
      </c>
      <c r="BO923" s="280">
        <v>0</v>
      </c>
      <c r="BP923" s="280" t="e">
        <v>#REF!</v>
      </c>
      <c r="BQ923" s="288" t="e">
        <v>#REF!</v>
      </c>
      <c r="BR923" s="289"/>
      <c r="BS923" s="290" t="e">
        <v>#REF!</v>
      </c>
      <c r="BU923" s="291"/>
      <c r="BV923" s="291">
        <v>0</v>
      </c>
      <c r="BW923" s="292">
        <v>0</v>
      </c>
      <c r="BX923" s="238" t="s">
        <v>856</v>
      </c>
      <c r="BY923" s="435">
        <f t="shared" si="28"/>
        <v>1</v>
      </c>
      <c r="BZ923" s="435">
        <v>1</v>
      </c>
      <c r="CA923" s="436">
        <f t="shared" si="29"/>
        <v>0</v>
      </c>
    </row>
    <row r="924" spans="1:79" s="268" customFormat="1" ht="47.25">
      <c r="A924" s="269">
        <v>910</v>
      </c>
      <c r="B924" s="269" t="s">
        <v>862</v>
      </c>
      <c r="C924" s="269" t="s">
        <v>95</v>
      </c>
      <c r="D924" s="271" t="s">
        <v>863</v>
      </c>
      <c r="E924" s="272">
        <v>41058</v>
      </c>
      <c r="F924" s="238"/>
      <c r="G924" s="238"/>
      <c r="H924" s="272">
        <v>40909</v>
      </c>
      <c r="I924" s="272">
        <v>50405</v>
      </c>
      <c r="J924" s="269"/>
      <c r="K924" s="269" t="s">
        <v>2930</v>
      </c>
      <c r="L924" s="273">
        <v>1</v>
      </c>
      <c r="M924" s="238">
        <v>1</v>
      </c>
      <c r="N924" s="269" t="s">
        <v>2931</v>
      </c>
      <c r="O924" s="269" t="s">
        <v>81</v>
      </c>
      <c r="P924" s="269">
        <v>0</v>
      </c>
      <c r="Q924" s="269"/>
      <c r="R924" s="294">
        <v>1010400303</v>
      </c>
      <c r="S924" s="238">
        <v>957</v>
      </c>
      <c r="T924" s="269" t="s">
        <v>266</v>
      </c>
      <c r="U924" s="269">
        <v>300</v>
      </c>
      <c r="V924" s="275">
        <v>300</v>
      </c>
      <c r="W924" s="269">
        <v>0</v>
      </c>
      <c r="X924" s="276">
        <v>26665</v>
      </c>
      <c r="Y924" s="293"/>
      <c r="Z924" s="277">
        <v>851385.5</v>
      </c>
      <c r="AA924" s="277"/>
      <c r="AB924" s="278">
        <v>851385.5</v>
      </c>
      <c r="AC924" s="278">
        <v>156370.35499999998</v>
      </c>
      <c r="AD924" s="278">
        <v>695015.14500000002</v>
      </c>
      <c r="AE924" s="278">
        <v>660959.72499999998</v>
      </c>
      <c r="AF924" s="278">
        <v>2837.9516666666668</v>
      </c>
      <c r="AG924" s="278">
        <v>2837.9516666666668</v>
      </c>
      <c r="AH924" s="278">
        <v>0</v>
      </c>
      <c r="AI924" s="279">
        <v>2837.9516666666668</v>
      </c>
      <c r="AJ924" s="277"/>
      <c r="AK924" s="280" t="e">
        <v>#REF!</v>
      </c>
      <c r="AL924" s="280" t="e">
        <v>#REF!</v>
      </c>
      <c r="AM924" s="281">
        <v>34055.42</v>
      </c>
      <c r="AN924" s="281">
        <v>34055.42</v>
      </c>
      <c r="AO924" s="281">
        <v>695015.14500000002</v>
      </c>
      <c r="AP924" s="282">
        <v>692177.19333333336</v>
      </c>
      <c r="AQ924" s="282">
        <v>689339.2416666667</v>
      </c>
      <c r="AR924" s="282">
        <v>686501.29</v>
      </c>
      <c r="AS924" s="282">
        <v>683663.33833333338</v>
      </c>
      <c r="AT924" s="282">
        <v>680825.38666666672</v>
      </c>
      <c r="AU924" s="282">
        <v>677987.43500000006</v>
      </c>
      <c r="AV924" s="282">
        <v>675149.4833333334</v>
      </c>
      <c r="AW924" s="282">
        <v>672311.53166666673</v>
      </c>
      <c r="AX924" s="282">
        <v>669473.58000000007</v>
      </c>
      <c r="AY924" s="282">
        <v>666635.62833333341</v>
      </c>
      <c r="AZ924" s="282">
        <v>663797.67666666675</v>
      </c>
      <c r="BA924" s="282">
        <v>660959.72500000009</v>
      </c>
      <c r="BB924" s="281">
        <v>677987.43500000006</v>
      </c>
      <c r="BC924" s="281">
        <v>677987.43500000006</v>
      </c>
      <c r="BD924" s="283"/>
      <c r="BE924" s="284">
        <v>0.02</v>
      </c>
      <c r="BF924" s="280">
        <v>0</v>
      </c>
      <c r="BG924" s="285"/>
      <c r="BH924" s="286"/>
      <c r="BI924" s="285"/>
      <c r="BJ924" s="280">
        <v>0</v>
      </c>
      <c r="BK924" s="280">
        <v>0</v>
      </c>
      <c r="BL924" s="283"/>
      <c r="BM924" s="287">
        <v>0</v>
      </c>
      <c r="BN924" s="280">
        <v>0</v>
      </c>
      <c r="BO924" s="280">
        <v>0</v>
      </c>
      <c r="BP924" s="280" t="e">
        <v>#REF!</v>
      </c>
      <c r="BQ924" s="288" t="e">
        <v>#REF!</v>
      </c>
      <c r="BR924" s="289"/>
      <c r="BS924" s="290" t="e">
        <v>#REF!</v>
      </c>
      <c r="BU924" s="291">
        <v>34055.4</v>
      </c>
      <c r="BV924" s="291">
        <v>-1.9999999996798579E-2</v>
      </c>
      <c r="BW924" s="292">
        <v>0</v>
      </c>
      <c r="BX924" s="238" t="s">
        <v>856</v>
      </c>
      <c r="BY924" s="435">
        <f t="shared" si="28"/>
        <v>0.18366574835958563</v>
      </c>
      <c r="BZ924" s="435">
        <v>0.22366574835958561</v>
      </c>
      <c r="CA924" s="436">
        <f t="shared" si="29"/>
        <v>3.999999999999998E-2</v>
      </c>
    </row>
    <row r="925" spans="1:79" s="268" customFormat="1" ht="47.25">
      <c r="A925" s="269">
        <v>911</v>
      </c>
      <c r="B925" s="269" t="s">
        <v>862</v>
      </c>
      <c r="C925" s="269" t="s">
        <v>95</v>
      </c>
      <c r="D925" s="271" t="s">
        <v>863</v>
      </c>
      <c r="E925" s="272">
        <v>41058</v>
      </c>
      <c r="F925" s="238"/>
      <c r="G925" s="238"/>
      <c r="H925" s="272">
        <v>40909</v>
      </c>
      <c r="I925" s="272">
        <v>50405</v>
      </c>
      <c r="J925" s="269"/>
      <c r="K925" s="269" t="s">
        <v>2932</v>
      </c>
      <c r="L925" s="273">
        <v>1</v>
      </c>
      <c r="M925" s="238">
        <v>1</v>
      </c>
      <c r="N925" s="269" t="s">
        <v>2933</v>
      </c>
      <c r="O925" s="269" t="s">
        <v>81</v>
      </c>
      <c r="P925" s="269">
        <v>0</v>
      </c>
      <c r="Q925" s="269"/>
      <c r="R925" s="294">
        <v>1010400304</v>
      </c>
      <c r="S925" s="238">
        <v>958</v>
      </c>
      <c r="T925" s="269" t="s">
        <v>266</v>
      </c>
      <c r="U925" s="269">
        <v>300</v>
      </c>
      <c r="V925" s="275">
        <v>300</v>
      </c>
      <c r="W925" s="269">
        <v>0</v>
      </c>
      <c r="X925" s="276">
        <v>26665</v>
      </c>
      <c r="Y925" s="293"/>
      <c r="Z925" s="277">
        <v>12111.94</v>
      </c>
      <c r="AA925" s="277"/>
      <c r="AB925" s="278">
        <v>12111.94</v>
      </c>
      <c r="AC925" s="278">
        <v>12111.94</v>
      </c>
      <c r="AD925" s="278">
        <v>0</v>
      </c>
      <c r="AE925" s="278">
        <v>0</v>
      </c>
      <c r="AF925" s="278">
        <v>40.373133333333335</v>
      </c>
      <c r="AG925" s="278">
        <v>40.373133333333335</v>
      </c>
      <c r="AH925" s="278">
        <v>0</v>
      </c>
      <c r="AI925" s="279">
        <v>40.373133333333335</v>
      </c>
      <c r="AJ925" s="277"/>
      <c r="AK925" s="280" t="e">
        <v>#REF!</v>
      </c>
      <c r="AL925" s="280" t="e">
        <v>#REF!</v>
      </c>
      <c r="AM925" s="281">
        <v>0</v>
      </c>
      <c r="AN925" s="281">
        <v>0</v>
      </c>
      <c r="AO925" s="281">
        <v>0</v>
      </c>
      <c r="AP925" s="282">
        <v>0</v>
      </c>
      <c r="AQ925" s="282">
        <v>0</v>
      </c>
      <c r="AR925" s="282">
        <v>0</v>
      </c>
      <c r="AS925" s="282">
        <v>0</v>
      </c>
      <c r="AT925" s="282">
        <v>0</v>
      </c>
      <c r="AU925" s="282">
        <v>0</v>
      </c>
      <c r="AV925" s="282">
        <v>0</v>
      </c>
      <c r="AW925" s="282">
        <v>0</v>
      </c>
      <c r="AX925" s="282">
        <v>0</v>
      </c>
      <c r="AY925" s="282">
        <v>0</v>
      </c>
      <c r="AZ925" s="282">
        <v>0</v>
      </c>
      <c r="BA925" s="282">
        <v>0</v>
      </c>
      <c r="BB925" s="281">
        <v>0</v>
      </c>
      <c r="BC925" s="281">
        <v>0</v>
      </c>
      <c r="BD925" s="283"/>
      <c r="BE925" s="284">
        <v>0.02</v>
      </c>
      <c r="BF925" s="280">
        <v>0</v>
      </c>
      <c r="BG925" s="285"/>
      <c r="BH925" s="286"/>
      <c r="BI925" s="285"/>
      <c r="BJ925" s="280">
        <v>0</v>
      </c>
      <c r="BK925" s="280">
        <v>0</v>
      </c>
      <c r="BL925" s="283"/>
      <c r="BM925" s="287">
        <v>0</v>
      </c>
      <c r="BN925" s="280">
        <v>0</v>
      </c>
      <c r="BO925" s="280">
        <v>0</v>
      </c>
      <c r="BP925" s="280" t="e">
        <v>#REF!</v>
      </c>
      <c r="BQ925" s="288" t="e">
        <v>#REF!</v>
      </c>
      <c r="BR925" s="289"/>
      <c r="BS925" s="290" t="e">
        <v>#REF!</v>
      </c>
      <c r="BU925" s="291"/>
      <c r="BV925" s="291">
        <v>0</v>
      </c>
      <c r="BW925" s="292">
        <v>0</v>
      </c>
      <c r="BX925" s="238" t="s">
        <v>856</v>
      </c>
      <c r="BY925" s="435">
        <f t="shared" si="28"/>
        <v>1</v>
      </c>
      <c r="BZ925" s="435">
        <v>1</v>
      </c>
      <c r="CA925" s="436">
        <f t="shared" si="29"/>
        <v>0</v>
      </c>
    </row>
    <row r="926" spans="1:79" s="268" customFormat="1" ht="47.25">
      <c r="A926" s="269">
        <v>912</v>
      </c>
      <c r="B926" s="269" t="s">
        <v>862</v>
      </c>
      <c r="C926" s="269" t="s">
        <v>95</v>
      </c>
      <c r="D926" s="271" t="s">
        <v>863</v>
      </c>
      <c r="E926" s="272">
        <v>41058</v>
      </c>
      <c r="F926" s="238"/>
      <c r="G926" s="238"/>
      <c r="H926" s="272">
        <v>40909</v>
      </c>
      <c r="I926" s="272">
        <v>50405</v>
      </c>
      <c r="J926" s="269"/>
      <c r="K926" s="269" t="s">
        <v>2934</v>
      </c>
      <c r="L926" s="273">
        <v>1</v>
      </c>
      <c r="M926" s="238">
        <v>1</v>
      </c>
      <c r="N926" s="269" t="s">
        <v>2935</v>
      </c>
      <c r="O926" s="269" t="s">
        <v>81</v>
      </c>
      <c r="P926" s="269">
        <v>0</v>
      </c>
      <c r="Q926" s="269"/>
      <c r="R926" s="294">
        <v>1010400307</v>
      </c>
      <c r="S926" s="238">
        <v>959</v>
      </c>
      <c r="T926" s="269" t="s">
        <v>266</v>
      </c>
      <c r="U926" s="269">
        <v>300</v>
      </c>
      <c r="V926" s="275">
        <v>300</v>
      </c>
      <c r="W926" s="269">
        <v>0</v>
      </c>
      <c r="X926" s="276">
        <v>24838</v>
      </c>
      <c r="Y926" s="293"/>
      <c r="Z926" s="277">
        <v>2721.07</v>
      </c>
      <c r="AA926" s="277"/>
      <c r="AB926" s="278">
        <v>2721.07</v>
      </c>
      <c r="AC926" s="278">
        <v>2721.07</v>
      </c>
      <c r="AD926" s="278">
        <v>0</v>
      </c>
      <c r="AE926" s="278">
        <v>0</v>
      </c>
      <c r="AF926" s="278">
        <v>9.0702333333333343</v>
      </c>
      <c r="AG926" s="278">
        <v>9.0702333333333343</v>
      </c>
      <c r="AH926" s="278">
        <v>0</v>
      </c>
      <c r="AI926" s="279">
        <v>9.0702333333333343</v>
      </c>
      <c r="AJ926" s="277"/>
      <c r="AK926" s="280" t="e">
        <v>#REF!</v>
      </c>
      <c r="AL926" s="280" t="e">
        <v>#REF!</v>
      </c>
      <c r="AM926" s="281">
        <v>0</v>
      </c>
      <c r="AN926" s="281">
        <v>0</v>
      </c>
      <c r="AO926" s="281">
        <v>0</v>
      </c>
      <c r="AP926" s="282">
        <v>0</v>
      </c>
      <c r="AQ926" s="282">
        <v>0</v>
      </c>
      <c r="AR926" s="282">
        <v>0</v>
      </c>
      <c r="AS926" s="282">
        <v>0</v>
      </c>
      <c r="AT926" s="282">
        <v>0</v>
      </c>
      <c r="AU926" s="282">
        <v>0</v>
      </c>
      <c r="AV926" s="282">
        <v>0</v>
      </c>
      <c r="AW926" s="282">
        <v>0</v>
      </c>
      <c r="AX926" s="282">
        <v>0</v>
      </c>
      <c r="AY926" s="282">
        <v>0</v>
      </c>
      <c r="AZ926" s="282">
        <v>0</v>
      </c>
      <c r="BA926" s="282">
        <v>0</v>
      </c>
      <c r="BB926" s="281">
        <v>0</v>
      </c>
      <c r="BC926" s="281">
        <v>0</v>
      </c>
      <c r="BD926" s="283"/>
      <c r="BE926" s="284">
        <v>0.02</v>
      </c>
      <c r="BF926" s="280">
        <v>0</v>
      </c>
      <c r="BG926" s="285"/>
      <c r="BH926" s="286"/>
      <c r="BI926" s="285"/>
      <c r="BJ926" s="280">
        <v>0</v>
      </c>
      <c r="BK926" s="280">
        <v>0</v>
      </c>
      <c r="BL926" s="283"/>
      <c r="BM926" s="287">
        <v>0</v>
      </c>
      <c r="BN926" s="280">
        <v>0</v>
      </c>
      <c r="BO926" s="280">
        <v>0</v>
      </c>
      <c r="BP926" s="280" t="e">
        <v>#REF!</v>
      </c>
      <c r="BQ926" s="288" t="e">
        <v>#REF!</v>
      </c>
      <c r="BR926" s="289"/>
      <c r="BS926" s="290" t="e">
        <v>#REF!</v>
      </c>
      <c r="BU926" s="291"/>
      <c r="BV926" s="291">
        <v>0</v>
      </c>
      <c r="BW926" s="292">
        <v>0</v>
      </c>
      <c r="BX926" s="238" t="s">
        <v>856</v>
      </c>
      <c r="BY926" s="435">
        <f t="shared" si="28"/>
        <v>1</v>
      </c>
      <c r="BZ926" s="435">
        <v>1</v>
      </c>
      <c r="CA926" s="436">
        <f t="shared" si="29"/>
        <v>0</v>
      </c>
    </row>
    <row r="927" spans="1:79" s="268" customFormat="1" ht="47.25">
      <c r="A927" s="269">
        <v>913</v>
      </c>
      <c r="B927" s="269" t="s">
        <v>862</v>
      </c>
      <c r="C927" s="269" t="s">
        <v>95</v>
      </c>
      <c r="D927" s="271" t="s">
        <v>863</v>
      </c>
      <c r="E927" s="272">
        <v>41058</v>
      </c>
      <c r="F927" s="238"/>
      <c r="G927" s="238"/>
      <c r="H927" s="272">
        <v>40909</v>
      </c>
      <c r="I927" s="272">
        <v>50405</v>
      </c>
      <c r="J927" s="269"/>
      <c r="K927" s="269" t="s">
        <v>2936</v>
      </c>
      <c r="L927" s="329">
        <v>1</v>
      </c>
      <c r="M927" s="238">
        <v>1</v>
      </c>
      <c r="N927" s="269" t="s">
        <v>2937</v>
      </c>
      <c r="O927" s="269" t="s">
        <v>81</v>
      </c>
      <c r="P927" s="269">
        <v>0</v>
      </c>
      <c r="Q927" s="269"/>
      <c r="R927" s="294">
        <v>1010400308</v>
      </c>
      <c r="S927" s="238">
        <v>960</v>
      </c>
      <c r="T927" s="269" t="s">
        <v>266</v>
      </c>
      <c r="U927" s="269">
        <v>300</v>
      </c>
      <c r="V927" s="275">
        <v>300</v>
      </c>
      <c r="W927" s="269">
        <v>0</v>
      </c>
      <c r="X927" s="276">
        <v>35309</v>
      </c>
      <c r="Y927" s="293"/>
      <c r="Z927" s="277">
        <v>26289.68</v>
      </c>
      <c r="AA927" s="277"/>
      <c r="AB927" s="278">
        <v>26289.68</v>
      </c>
      <c r="AC927" s="278">
        <v>26289.68</v>
      </c>
      <c r="AD927" s="278">
        <v>0</v>
      </c>
      <c r="AE927" s="278">
        <v>0</v>
      </c>
      <c r="AF927" s="278">
        <v>87.632266666666666</v>
      </c>
      <c r="AG927" s="278">
        <v>87.632266666666666</v>
      </c>
      <c r="AH927" s="278">
        <v>0</v>
      </c>
      <c r="AI927" s="279">
        <v>87.632266666666666</v>
      </c>
      <c r="AJ927" s="277"/>
      <c r="AK927" s="280" t="e">
        <v>#REF!</v>
      </c>
      <c r="AL927" s="280" t="e">
        <v>#REF!</v>
      </c>
      <c r="AM927" s="281">
        <v>0</v>
      </c>
      <c r="AN927" s="281">
        <v>0</v>
      </c>
      <c r="AO927" s="281">
        <v>0</v>
      </c>
      <c r="AP927" s="282">
        <v>0</v>
      </c>
      <c r="AQ927" s="282">
        <v>0</v>
      </c>
      <c r="AR927" s="282">
        <v>0</v>
      </c>
      <c r="AS927" s="282">
        <v>0</v>
      </c>
      <c r="AT927" s="282">
        <v>0</v>
      </c>
      <c r="AU927" s="282">
        <v>0</v>
      </c>
      <c r="AV927" s="282">
        <v>0</v>
      </c>
      <c r="AW927" s="282">
        <v>0</v>
      </c>
      <c r="AX927" s="282">
        <v>0</v>
      </c>
      <c r="AY927" s="282">
        <v>0</v>
      </c>
      <c r="AZ927" s="282">
        <v>0</v>
      </c>
      <c r="BA927" s="282">
        <v>0</v>
      </c>
      <c r="BB927" s="281">
        <v>0</v>
      </c>
      <c r="BC927" s="281">
        <v>0</v>
      </c>
      <c r="BD927" s="283"/>
      <c r="BE927" s="284">
        <v>0.02</v>
      </c>
      <c r="BF927" s="280">
        <v>0</v>
      </c>
      <c r="BG927" s="285"/>
      <c r="BH927" s="286"/>
      <c r="BI927" s="285"/>
      <c r="BJ927" s="280">
        <v>0</v>
      </c>
      <c r="BK927" s="280">
        <v>0</v>
      </c>
      <c r="BL927" s="283"/>
      <c r="BM927" s="287">
        <v>0</v>
      </c>
      <c r="BN927" s="280">
        <v>0</v>
      </c>
      <c r="BO927" s="280">
        <v>0</v>
      </c>
      <c r="BP927" s="280" t="e">
        <v>#REF!</v>
      </c>
      <c r="BQ927" s="288" t="e">
        <v>#REF!</v>
      </c>
      <c r="BR927" s="289"/>
      <c r="BS927" s="290" t="e">
        <v>#REF!</v>
      </c>
      <c r="BU927" s="291"/>
      <c r="BV927" s="291">
        <v>0</v>
      </c>
      <c r="BW927" s="292">
        <v>0</v>
      </c>
      <c r="BX927" s="238" t="s">
        <v>856</v>
      </c>
      <c r="BY927" s="435">
        <f t="shared" si="28"/>
        <v>1</v>
      </c>
      <c r="BZ927" s="435">
        <v>1</v>
      </c>
      <c r="CA927" s="436">
        <f t="shared" si="29"/>
        <v>0</v>
      </c>
    </row>
    <row r="928" spans="1:79" s="268" customFormat="1" ht="47.25">
      <c r="A928" s="269">
        <v>914</v>
      </c>
      <c r="B928" s="269" t="s">
        <v>862</v>
      </c>
      <c r="C928" s="269" t="s">
        <v>95</v>
      </c>
      <c r="D928" s="271" t="s">
        <v>863</v>
      </c>
      <c r="E928" s="272">
        <v>41058</v>
      </c>
      <c r="F928" s="238"/>
      <c r="G928" s="238"/>
      <c r="H928" s="272">
        <v>40909</v>
      </c>
      <c r="I928" s="272">
        <v>50405</v>
      </c>
      <c r="J928" s="269"/>
      <c r="K928" s="269" t="s">
        <v>2938</v>
      </c>
      <c r="L928" s="273">
        <v>1</v>
      </c>
      <c r="M928" s="238">
        <v>1</v>
      </c>
      <c r="N928" s="269" t="s">
        <v>2939</v>
      </c>
      <c r="O928" s="269" t="s">
        <v>81</v>
      </c>
      <c r="P928" s="269">
        <v>0</v>
      </c>
      <c r="Q928" s="269"/>
      <c r="R928" s="294">
        <v>1010400309</v>
      </c>
      <c r="S928" s="238">
        <v>961</v>
      </c>
      <c r="T928" s="269" t="s">
        <v>266</v>
      </c>
      <c r="U928" s="269">
        <v>300</v>
      </c>
      <c r="V928" s="275">
        <v>300</v>
      </c>
      <c r="W928" s="269">
        <v>0</v>
      </c>
      <c r="X928" s="276">
        <v>31048</v>
      </c>
      <c r="Y928" s="293"/>
      <c r="Z928" s="277">
        <v>22327.81</v>
      </c>
      <c r="AA928" s="277"/>
      <c r="AB928" s="278">
        <v>22327.81</v>
      </c>
      <c r="AC928" s="278">
        <v>22327.81</v>
      </c>
      <c r="AD928" s="278">
        <v>0</v>
      </c>
      <c r="AE928" s="278">
        <v>0</v>
      </c>
      <c r="AF928" s="278">
        <v>74.426033333333336</v>
      </c>
      <c r="AG928" s="278">
        <v>74.426033333333336</v>
      </c>
      <c r="AH928" s="278">
        <v>0</v>
      </c>
      <c r="AI928" s="279">
        <v>74.426033333333336</v>
      </c>
      <c r="AJ928" s="277"/>
      <c r="AK928" s="280" t="e">
        <v>#REF!</v>
      </c>
      <c r="AL928" s="280" t="e">
        <v>#REF!</v>
      </c>
      <c r="AM928" s="281">
        <v>0</v>
      </c>
      <c r="AN928" s="281">
        <v>0</v>
      </c>
      <c r="AO928" s="281">
        <v>0</v>
      </c>
      <c r="AP928" s="282">
        <v>0</v>
      </c>
      <c r="AQ928" s="282">
        <v>0</v>
      </c>
      <c r="AR928" s="282">
        <v>0</v>
      </c>
      <c r="AS928" s="282">
        <v>0</v>
      </c>
      <c r="AT928" s="282">
        <v>0</v>
      </c>
      <c r="AU928" s="282">
        <v>0</v>
      </c>
      <c r="AV928" s="282">
        <v>0</v>
      </c>
      <c r="AW928" s="282">
        <v>0</v>
      </c>
      <c r="AX928" s="282">
        <v>0</v>
      </c>
      <c r="AY928" s="282">
        <v>0</v>
      </c>
      <c r="AZ928" s="282">
        <v>0</v>
      </c>
      <c r="BA928" s="282">
        <v>0</v>
      </c>
      <c r="BB928" s="281">
        <v>0</v>
      </c>
      <c r="BC928" s="281">
        <v>0</v>
      </c>
      <c r="BD928" s="283"/>
      <c r="BE928" s="284">
        <v>0.02</v>
      </c>
      <c r="BF928" s="280">
        <v>0</v>
      </c>
      <c r="BG928" s="285"/>
      <c r="BH928" s="286"/>
      <c r="BI928" s="285"/>
      <c r="BJ928" s="280">
        <v>0</v>
      </c>
      <c r="BK928" s="280">
        <v>0</v>
      </c>
      <c r="BL928" s="283"/>
      <c r="BM928" s="287">
        <v>0</v>
      </c>
      <c r="BN928" s="280">
        <v>0</v>
      </c>
      <c r="BO928" s="280">
        <v>0</v>
      </c>
      <c r="BP928" s="280" t="e">
        <v>#REF!</v>
      </c>
      <c r="BQ928" s="288" t="e">
        <v>#REF!</v>
      </c>
      <c r="BR928" s="289"/>
      <c r="BS928" s="290" t="e">
        <v>#REF!</v>
      </c>
      <c r="BU928" s="291">
        <v>0</v>
      </c>
      <c r="BV928" s="291">
        <v>0</v>
      </c>
      <c r="BW928" s="292">
        <v>0</v>
      </c>
      <c r="BX928" s="238" t="s">
        <v>856</v>
      </c>
      <c r="BY928" s="435">
        <f t="shared" si="28"/>
        <v>1</v>
      </c>
      <c r="BZ928" s="435">
        <v>1</v>
      </c>
      <c r="CA928" s="436">
        <f t="shared" si="29"/>
        <v>0</v>
      </c>
    </row>
    <row r="929" spans="1:79" s="268" customFormat="1" ht="47.25">
      <c r="A929" s="269">
        <v>915</v>
      </c>
      <c r="B929" s="269" t="s">
        <v>862</v>
      </c>
      <c r="C929" s="269" t="s">
        <v>95</v>
      </c>
      <c r="D929" s="271" t="s">
        <v>863</v>
      </c>
      <c r="E929" s="272">
        <v>41058</v>
      </c>
      <c r="F929" s="238"/>
      <c r="G929" s="238"/>
      <c r="H929" s="272">
        <v>40909</v>
      </c>
      <c r="I929" s="272">
        <v>50405</v>
      </c>
      <c r="J929" s="269"/>
      <c r="K929" s="269" t="s">
        <v>2940</v>
      </c>
      <c r="L929" s="273">
        <v>1</v>
      </c>
      <c r="M929" s="238">
        <v>1</v>
      </c>
      <c r="N929" s="269" t="s">
        <v>2909</v>
      </c>
      <c r="O929" s="269" t="s">
        <v>81</v>
      </c>
      <c r="P929" s="269">
        <v>0</v>
      </c>
      <c r="Q929" s="269"/>
      <c r="R929" s="294">
        <v>1010400310</v>
      </c>
      <c r="S929" s="238">
        <v>962</v>
      </c>
      <c r="T929" s="269" t="s">
        <v>266</v>
      </c>
      <c r="U929" s="269">
        <v>300</v>
      </c>
      <c r="V929" s="275">
        <v>300</v>
      </c>
      <c r="W929" s="269">
        <v>0</v>
      </c>
      <c r="X929" s="276">
        <v>31017</v>
      </c>
      <c r="Y929" s="293"/>
      <c r="Z929" s="277">
        <v>115481.19</v>
      </c>
      <c r="AA929" s="277"/>
      <c r="AB929" s="278">
        <v>115481.19</v>
      </c>
      <c r="AC929" s="278">
        <v>115481.19</v>
      </c>
      <c r="AD929" s="278">
        <v>0</v>
      </c>
      <c r="AE929" s="278">
        <v>0</v>
      </c>
      <c r="AF929" s="278">
        <v>384.93729999999999</v>
      </c>
      <c r="AG929" s="278">
        <v>384.93729999999999</v>
      </c>
      <c r="AH929" s="278">
        <v>0</v>
      </c>
      <c r="AI929" s="279">
        <v>384.93729999999999</v>
      </c>
      <c r="AJ929" s="277"/>
      <c r="AK929" s="280" t="e">
        <v>#REF!</v>
      </c>
      <c r="AL929" s="280" t="e">
        <v>#REF!</v>
      </c>
      <c r="AM929" s="281">
        <v>0</v>
      </c>
      <c r="AN929" s="281">
        <v>0</v>
      </c>
      <c r="AO929" s="281">
        <v>0</v>
      </c>
      <c r="AP929" s="282">
        <v>0</v>
      </c>
      <c r="AQ929" s="282">
        <v>0</v>
      </c>
      <c r="AR929" s="282">
        <v>0</v>
      </c>
      <c r="AS929" s="282">
        <v>0</v>
      </c>
      <c r="AT929" s="282">
        <v>0</v>
      </c>
      <c r="AU929" s="282">
        <v>0</v>
      </c>
      <c r="AV929" s="282">
        <v>0</v>
      </c>
      <c r="AW929" s="282">
        <v>0</v>
      </c>
      <c r="AX929" s="282">
        <v>0</v>
      </c>
      <c r="AY929" s="282">
        <v>0</v>
      </c>
      <c r="AZ929" s="282">
        <v>0</v>
      </c>
      <c r="BA929" s="282">
        <v>0</v>
      </c>
      <c r="BB929" s="281">
        <v>0</v>
      </c>
      <c r="BC929" s="281">
        <v>0</v>
      </c>
      <c r="BD929" s="283"/>
      <c r="BE929" s="284">
        <v>0.02</v>
      </c>
      <c r="BF929" s="280">
        <v>0</v>
      </c>
      <c r="BG929" s="285"/>
      <c r="BH929" s="286"/>
      <c r="BI929" s="285"/>
      <c r="BJ929" s="280">
        <v>0</v>
      </c>
      <c r="BK929" s="280">
        <v>0</v>
      </c>
      <c r="BL929" s="283"/>
      <c r="BM929" s="287">
        <v>0</v>
      </c>
      <c r="BN929" s="280">
        <v>0</v>
      </c>
      <c r="BO929" s="280">
        <v>0</v>
      </c>
      <c r="BP929" s="280" t="e">
        <v>#REF!</v>
      </c>
      <c r="BQ929" s="288" t="e">
        <v>#REF!</v>
      </c>
      <c r="BR929" s="289"/>
      <c r="BS929" s="290" t="e">
        <v>#REF!</v>
      </c>
      <c r="BU929" s="291">
        <v>0</v>
      </c>
      <c r="BV929" s="291">
        <v>0</v>
      </c>
      <c r="BW929" s="292">
        <v>0</v>
      </c>
      <c r="BX929" s="238" t="s">
        <v>856</v>
      </c>
      <c r="BY929" s="435">
        <f t="shared" si="28"/>
        <v>1</v>
      </c>
      <c r="BZ929" s="435">
        <v>1</v>
      </c>
      <c r="CA929" s="436">
        <f t="shared" si="29"/>
        <v>0</v>
      </c>
    </row>
    <row r="930" spans="1:79" s="268" customFormat="1" ht="47.25">
      <c r="A930" s="269">
        <v>916</v>
      </c>
      <c r="B930" s="269" t="s">
        <v>862</v>
      </c>
      <c r="C930" s="269" t="s">
        <v>95</v>
      </c>
      <c r="D930" s="271" t="s">
        <v>863</v>
      </c>
      <c r="E930" s="272">
        <v>41058</v>
      </c>
      <c r="F930" s="238"/>
      <c r="G930" s="238"/>
      <c r="H930" s="272">
        <v>40909</v>
      </c>
      <c r="I930" s="272">
        <v>50405</v>
      </c>
      <c r="J930" s="269"/>
      <c r="K930" s="269" t="s">
        <v>2941</v>
      </c>
      <c r="L930" s="273">
        <v>1</v>
      </c>
      <c r="M930" s="238">
        <v>1</v>
      </c>
      <c r="N930" s="269" t="s">
        <v>2939</v>
      </c>
      <c r="O930" s="269" t="s">
        <v>81</v>
      </c>
      <c r="P930" s="269">
        <v>0</v>
      </c>
      <c r="Q930" s="269"/>
      <c r="R930" s="294">
        <v>1010400311</v>
      </c>
      <c r="S930" s="238">
        <v>963</v>
      </c>
      <c r="T930" s="269" t="s">
        <v>87</v>
      </c>
      <c r="U930" s="269">
        <v>240</v>
      </c>
      <c r="V930" s="275">
        <v>240</v>
      </c>
      <c r="W930" s="269">
        <v>0</v>
      </c>
      <c r="X930" s="276">
        <v>36982</v>
      </c>
      <c r="Y930" s="293"/>
      <c r="Z930" s="277">
        <v>1222512.3</v>
      </c>
      <c r="AA930" s="277"/>
      <c r="AB930" s="278">
        <v>1222512.3</v>
      </c>
      <c r="AC930" s="278">
        <v>1222512.3</v>
      </c>
      <c r="AD930" s="278">
        <v>0</v>
      </c>
      <c r="AE930" s="278">
        <v>0</v>
      </c>
      <c r="AF930" s="278">
        <v>5093.8012500000004</v>
      </c>
      <c r="AG930" s="278">
        <v>5093.8012500000004</v>
      </c>
      <c r="AH930" s="278">
        <v>0</v>
      </c>
      <c r="AI930" s="279">
        <v>5093.8012500000004</v>
      </c>
      <c r="AJ930" s="277"/>
      <c r="AK930" s="280" t="e">
        <v>#REF!</v>
      </c>
      <c r="AL930" s="280" t="e">
        <v>#REF!</v>
      </c>
      <c r="AM930" s="281">
        <v>0</v>
      </c>
      <c r="AN930" s="281">
        <v>0</v>
      </c>
      <c r="AO930" s="281">
        <v>0</v>
      </c>
      <c r="AP930" s="282">
        <v>0</v>
      </c>
      <c r="AQ930" s="282">
        <v>0</v>
      </c>
      <c r="AR930" s="282">
        <v>0</v>
      </c>
      <c r="AS930" s="282">
        <v>0</v>
      </c>
      <c r="AT930" s="282">
        <v>0</v>
      </c>
      <c r="AU930" s="282">
        <v>0</v>
      </c>
      <c r="AV930" s="282">
        <v>0</v>
      </c>
      <c r="AW930" s="282">
        <v>0</v>
      </c>
      <c r="AX930" s="282">
        <v>0</v>
      </c>
      <c r="AY930" s="282">
        <v>0</v>
      </c>
      <c r="AZ930" s="282">
        <v>0</v>
      </c>
      <c r="BA930" s="282">
        <v>0</v>
      </c>
      <c r="BB930" s="281">
        <v>0</v>
      </c>
      <c r="BC930" s="281">
        <v>0</v>
      </c>
      <c r="BD930" s="283"/>
      <c r="BE930" s="284">
        <v>0.02</v>
      </c>
      <c r="BF930" s="280">
        <v>0</v>
      </c>
      <c r="BG930" s="285"/>
      <c r="BH930" s="286"/>
      <c r="BI930" s="285"/>
      <c r="BJ930" s="280">
        <v>0</v>
      </c>
      <c r="BK930" s="280">
        <v>0</v>
      </c>
      <c r="BL930" s="283"/>
      <c r="BM930" s="287">
        <v>0</v>
      </c>
      <c r="BN930" s="280">
        <v>0</v>
      </c>
      <c r="BO930" s="280">
        <v>0</v>
      </c>
      <c r="BP930" s="280" t="e">
        <v>#REF!</v>
      </c>
      <c r="BQ930" s="288" t="e">
        <v>#REF!</v>
      </c>
      <c r="BR930" s="289"/>
      <c r="BS930" s="290" t="e">
        <v>#REF!</v>
      </c>
      <c r="BU930" s="291">
        <v>0</v>
      </c>
      <c r="BV930" s="291">
        <v>0</v>
      </c>
      <c r="BW930" s="292">
        <v>0</v>
      </c>
      <c r="BX930" s="238" t="s">
        <v>856</v>
      </c>
      <c r="BY930" s="435">
        <f t="shared" si="28"/>
        <v>1</v>
      </c>
      <c r="BZ930" s="435">
        <v>1</v>
      </c>
      <c r="CA930" s="436">
        <f t="shared" si="29"/>
        <v>0</v>
      </c>
    </row>
    <row r="931" spans="1:79" s="268" customFormat="1" ht="47.25">
      <c r="A931" s="269">
        <v>917</v>
      </c>
      <c r="B931" s="269" t="s">
        <v>862</v>
      </c>
      <c r="C931" s="269" t="s">
        <v>95</v>
      </c>
      <c r="D931" s="271" t="s">
        <v>863</v>
      </c>
      <c r="E931" s="272">
        <v>41058</v>
      </c>
      <c r="F931" s="238"/>
      <c r="G931" s="238"/>
      <c r="H931" s="272">
        <v>40909</v>
      </c>
      <c r="I931" s="272">
        <v>50405</v>
      </c>
      <c r="J931" s="269"/>
      <c r="K931" s="269" t="s">
        <v>2942</v>
      </c>
      <c r="L931" s="273"/>
      <c r="M931" s="238">
        <v>1</v>
      </c>
      <c r="N931" s="269" t="s">
        <v>2943</v>
      </c>
      <c r="O931" s="269" t="s">
        <v>81</v>
      </c>
      <c r="P931" s="269">
        <v>0</v>
      </c>
      <c r="Q931" s="269"/>
      <c r="R931" s="294">
        <v>1010400806</v>
      </c>
      <c r="S931" s="238">
        <v>964</v>
      </c>
      <c r="T931" s="269" t="s">
        <v>87</v>
      </c>
      <c r="U931" s="269">
        <v>240</v>
      </c>
      <c r="V931" s="275">
        <v>240</v>
      </c>
      <c r="W931" s="269">
        <v>0</v>
      </c>
      <c r="X931" s="276">
        <v>23012</v>
      </c>
      <c r="Y931" s="293"/>
      <c r="Z931" s="277">
        <v>263435.36</v>
      </c>
      <c r="AA931" s="277"/>
      <c r="AB931" s="278">
        <v>263435.36</v>
      </c>
      <c r="AC931" s="278">
        <v>263435.36</v>
      </c>
      <c r="AD931" s="278">
        <v>0</v>
      </c>
      <c r="AE931" s="278">
        <v>0</v>
      </c>
      <c r="AF931" s="278">
        <v>1097.6473333333333</v>
      </c>
      <c r="AG931" s="278">
        <v>1097.6473333333333</v>
      </c>
      <c r="AH931" s="278">
        <v>0</v>
      </c>
      <c r="AI931" s="279">
        <v>1097.6473333333333</v>
      </c>
      <c r="AJ931" s="277"/>
      <c r="AK931" s="280" t="e">
        <v>#REF!</v>
      </c>
      <c r="AL931" s="280" t="e">
        <v>#REF!</v>
      </c>
      <c r="AM931" s="281">
        <v>0</v>
      </c>
      <c r="AN931" s="281">
        <v>0</v>
      </c>
      <c r="AO931" s="281">
        <v>0</v>
      </c>
      <c r="AP931" s="282">
        <v>0</v>
      </c>
      <c r="AQ931" s="282">
        <v>0</v>
      </c>
      <c r="AR931" s="282">
        <v>0</v>
      </c>
      <c r="AS931" s="282">
        <v>0</v>
      </c>
      <c r="AT931" s="282">
        <v>0</v>
      </c>
      <c r="AU931" s="282">
        <v>0</v>
      </c>
      <c r="AV931" s="282">
        <v>0</v>
      </c>
      <c r="AW931" s="282">
        <v>0</v>
      </c>
      <c r="AX931" s="282">
        <v>0</v>
      </c>
      <c r="AY931" s="282">
        <v>0</v>
      </c>
      <c r="AZ931" s="282">
        <v>0</v>
      </c>
      <c r="BA931" s="282">
        <v>0</v>
      </c>
      <c r="BB931" s="281">
        <v>0</v>
      </c>
      <c r="BC931" s="281">
        <v>0</v>
      </c>
      <c r="BD931" s="283"/>
      <c r="BE931" s="284">
        <v>0.02</v>
      </c>
      <c r="BF931" s="280">
        <v>0</v>
      </c>
      <c r="BG931" s="285"/>
      <c r="BH931" s="286"/>
      <c r="BI931" s="285"/>
      <c r="BJ931" s="280">
        <v>0</v>
      </c>
      <c r="BK931" s="280">
        <v>0</v>
      </c>
      <c r="BL931" s="283"/>
      <c r="BM931" s="287">
        <v>0</v>
      </c>
      <c r="BN931" s="280">
        <v>0</v>
      </c>
      <c r="BO931" s="280">
        <v>0</v>
      </c>
      <c r="BP931" s="280" t="e">
        <v>#REF!</v>
      </c>
      <c r="BQ931" s="288" t="e">
        <v>#REF!</v>
      </c>
      <c r="BR931" s="289"/>
      <c r="BS931" s="290" t="e">
        <v>#REF!</v>
      </c>
      <c r="BU931" s="291">
        <v>0</v>
      </c>
      <c r="BV931" s="291">
        <v>0</v>
      </c>
      <c r="BW931" s="292">
        <v>0</v>
      </c>
      <c r="BX931" s="238" t="s">
        <v>856</v>
      </c>
      <c r="BY931" s="435">
        <f t="shared" si="28"/>
        <v>1</v>
      </c>
      <c r="BZ931" s="435">
        <v>1</v>
      </c>
      <c r="CA931" s="436">
        <f t="shared" si="29"/>
        <v>0</v>
      </c>
    </row>
    <row r="932" spans="1:79" s="268" customFormat="1" ht="47.25">
      <c r="A932" s="269">
        <v>918</v>
      </c>
      <c r="B932" s="269" t="s">
        <v>862</v>
      </c>
      <c r="C932" s="269" t="s">
        <v>95</v>
      </c>
      <c r="D932" s="271" t="s">
        <v>863</v>
      </c>
      <c r="E932" s="272">
        <v>41058</v>
      </c>
      <c r="F932" s="238"/>
      <c r="G932" s="238"/>
      <c r="H932" s="272">
        <v>40909</v>
      </c>
      <c r="I932" s="272">
        <v>50405</v>
      </c>
      <c r="J932" s="269"/>
      <c r="K932" s="269" t="s">
        <v>2944</v>
      </c>
      <c r="L932" s="273"/>
      <c r="M932" s="238">
        <v>1</v>
      </c>
      <c r="N932" s="269" t="s">
        <v>2945</v>
      </c>
      <c r="O932" s="269" t="s">
        <v>81</v>
      </c>
      <c r="P932" s="269">
        <v>0</v>
      </c>
      <c r="Q932" s="269"/>
      <c r="R932" s="294">
        <v>1010400810</v>
      </c>
      <c r="S932" s="238">
        <v>965</v>
      </c>
      <c r="T932" s="269" t="s">
        <v>87</v>
      </c>
      <c r="U932" s="269">
        <v>240</v>
      </c>
      <c r="V932" s="275">
        <v>240</v>
      </c>
      <c r="W932" s="269">
        <v>0</v>
      </c>
      <c r="X932" s="276">
        <v>35034</v>
      </c>
      <c r="Y932" s="293"/>
      <c r="Z932" s="277">
        <v>2549532.29</v>
      </c>
      <c r="AA932" s="277"/>
      <c r="AB932" s="278">
        <v>2549532.29</v>
      </c>
      <c r="AC932" s="278">
        <v>2549532.29</v>
      </c>
      <c r="AD932" s="278">
        <v>0</v>
      </c>
      <c r="AE932" s="278">
        <v>0</v>
      </c>
      <c r="AF932" s="278">
        <v>10623.051208333334</v>
      </c>
      <c r="AG932" s="278">
        <v>10623.051208333334</v>
      </c>
      <c r="AH932" s="278">
        <v>0</v>
      </c>
      <c r="AI932" s="279">
        <v>10623.051208333334</v>
      </c>
      <c r="AJ932" s="277"/>
      <c r="AK932" s="280" t="e">
        <v>#REF!</v>
      </c>
      <c r="AL932" s="280" t="e">
        <v>#REF!</v>
      </c>
      <c r="AM932" s="281">
        <v>0</v>
      </c>
      <c r="AN932" s="281">
        <v>0</v>
      </c>
      <c r="AO932" s="281">
        <v>0</v>
      </c>
      <c r="AP932" s="282">
        <v>0</v>
      </c>
      <c r="AQ932" s="282">
        <v>0</v>
      </c>
      <c r="AR932" s="282">
        <v>0</v>
      </c>
      <c r="AS932" s="282">
        <v>0</v>
      </c>
      <c r="AT932" s="282">
        <v>0</v>
      </c>
      <c r="AU932" s="282">
        <v>0</v>
      </c>
      <c r="AV932" s="282">
        <v>0</v>
      </c>
      <c r="AW932" s="282">
        <v>0</v>
      </c>
      <c r="AX932" s="282">
        <v>0</v>
      </c>
      <c r="AY932" s="282">
        <v>0</v>
      </c>
      <c r="AZ932" s="282">
        <v>0</v>
      </c>
      <c r="BA932" s="282">
        <v>0</v>
      </c>
      <c r="BB932" s="281">
        <v>0</v>
      </c>
      <c r="BC932" s="281">
        <v>0</v>
      </c>
      <c r="BD932" s="283"/>
      <c r="BE932" s="284">
        <v>0.02</v>
      </c>
      <c r="BF932" s="280">
        <v>0</v>
      </c>
      <c r="BG932" s="285"/>
      <c r="BH932" s="286"/>
      <c r="BI932" s="285"/>
      <c r="BJ932" s="280">
        <v>0</v>
      </c>
      <c r="BK932" s="280">
        <v>0</v>
      </c>
      <c r="BL932" s="283"/>
      <c r="BM932" s="287">
        <v>0</v>
      </c>
      <c r="BN932" s="280">
        <v>0</v>
      </c>
      <c r="BO932" s="280">
        <v>0</v>
      </c>
      <c r="BP932" s="280" t="e">
        <v>#REF!</v>
      </c>
      <c r="BQ932" s="288" t="e">
        <v>#REF!</v>
      </c>
      <c r="BR932" s="289"/>
      <c r="BS932" s="290" t="e">
        <v>#REF!</v>
      </c>
      <c r="BU932" s="291">
        <v>0</v>
      </c>
      <c r="BV932" s="291">
        <v>0</v>
      </c>
      <c r="BW932" s="292">
        <v>0</v>
      </c>
      <c r="BX932" s="238" t="s">
        <v>857</v>
      </c>
      <c r="BY932" s="435">
        <f t="shared" si="28"/>
        <v>1</v>
      </c>
      <c r="BZ932" s="435">
        <v>1</v>
      </c>
      <c r="CA932" s="436">
        <f t="shared" si="29"/>
        <v>0</v>
      </c>
    </row>
    <row r="933" spans="1:79" s="268" customFormat="1" ht="47.25">
      <c r="A933" s="269">
        <v>919</v>
      </c>
      <c r="B933" s="269" t="s">
        <v>862</v>
      </c>
      <c r="C933" s="269" t="s">
        <v>95</v>
      </c>
      <c r="D933" s="271" t="s">
        <v>863</v>
      </c>
      <c r="E933" s="272">
        <v>41058</v>
      </c>
      <c r="F933" s="238"/>
      <c r="G933" s="238"/>
      <c r="H933" s="272">
        <v>40909</v>
      </c>
      <c r="I933" s="272">
        <v>50405</v>
      </c>
      <c r="J933" s="269"/>
      <c r="K933" s="269" t="s">
        <v>2946</v>
      </c>
      <c r="L933" s="273"/>
      <c r="M933" s="238">
        <v>1</v>
      </c>
      <c r="N933" s="269" t="s">
        <v>2947</v>
      </c>
      <c r="O933" s="269" t="s">
        <v>81</v>
      </c>
      <c r="P933" s="269">
        <v>0</v>
      </c>
      <c r="Q933" s="269"/>
      <c r="R933" s="294">
        <v>1010400811</v>
      </c>
      <c r="S933" s="238">
        <v>966</v>
      </c>
      <c r="T933" s="269" t="s">
        <v>87</v>
      </c>
      <c r="U933" s="269">
        <v>240</v>
      </c>
      <c r="V933" s="275">
        <v>240</v>
      </c>
      <c r="W933" s="269">
        <v>0</v>
      </c>
      <c r="X933" s="276">
        <v>38657</v>
      </c>
      <c r="Y933" s="293"/>
      <c r="Z933" s="277">
        <v>58511.519999999997</v>
      </c>
      <c r="AA933" s="277"/>
      <c r="AB933" s="278">
        <v>58511.519999999997</v>
      </c>
      <c r="AC933" s="278">
        <v>37811.946000000004</v>
      </c>
      <c r="AD933" s="278">
        <v>20699.573999999993</v>
      </c>
      <c r="AE933" s="278">
        <v>17773.997999999992</v>
      </c>
      <c r="AF933" s="278">
        <v>243.79799999999997</v>
      </c>
      <c r="AG933" s="278">
        <v>243.79799999999997</v>
      </c>
      <c r="AH933" s="278">
        <v>0</v>
      </c>
      <c r="AI933" s="279">
        <v>243.79799999999997</v>
      </c>
      <c r="AJ933" s="277"/>
      <c r="AK933" s="280" t="e">
        <v>#REF!</v>
      </c>
      <c r="AL933" s="280" t="e">
        <v>#REF!</v>
      </c>
      <c r="AM933" s="281">
        <v>2925.5759999999996</v>
      </c>
      <c r="AN933" s="281">
        <v>2925.5759999999996</v>
      </c>
      <c r="AO933" s="281">
        <v>20699.573999999993</v>
      </c>
      <c r="AP933" s="282">
        <v>20455.775999999994</v>
      </c>
      <c r="AQ933" s="282">
        <v>20211.977999999996</v>
      </c>
      <c r="AR933" s="282">
        <v>19968.179999999997</v>
      </c>
      <c r="AS933" s="282">
        <v>19724.381999999998</v>
      </c>
      <c r="AT933" s="282">
        <v>19480.583999999999</v>
      </c>
      <c r="AU933" s="282">
        <v>19236.786</v>
      </c>
      <c r="AV933" s="282">
        <v>18992.988000000001</v>
      </c>
      <c r="AW933" s="282">
        <v>18749.190000000002</v>
      </c>
      <c r="AX933" s="282">
        <v>18505.392000000003</v>
      </c>
      <c r="AY933" s="282">
        <v>18261.594000000005</v>
      </c>
      <c r="AZ933" s="282">
        <v>18017.796000000006</v>
      </c>
      <c r="BA933" s="282">
        <v>17773.998000000007</v>
      </c>
      <c r="BB933" s="281">
        <v>19236.786</v>
      </c>
      <c r="BC933" s="281">
        <v>19236.785999999993</v>
      </c>
      <c r="BD933" s="283"/>
      <c r="BE933" s="284">
        <v>0.02</v>
      </c>
      <c r="BF933" s="280">
        <v>0</v>
      </c>
      <c r="BG933" s="285"/>
      <c r="BH933" s="286"/>
      <c r="BI933" s="285"/>
      <c r="BJ933" s="280">
        <v>0</v>
      </c>
      <c r="BK933" s="280">
        <v>0</v>
      </c>
      <c r="BL933" s="283"/>
      <c r="BM933" s="287">
        <v>0</v>
      </c>
      <c r="BN933" s="280">
        <v>0</v>
      </c>
      <c r="BO933" s="280">
        <v>0</v>
      </c>
      <c r="BP933" s="280" t="e">
        <v>#REF!</v>
      </c>
      <c r="BQ933" s="288" t="e">
        <v>#REF!</v>
      </c>
      <c r="BR933" s="289"/>
      <c r="BS933" s="290" t="e">
        <v>#REF!</v>
      </c>
      <c r="BU933" s="291">
        <v>2925.6</v>
      </c>
      <c r="BV933" s="291">
        <v>2.400000000034197E-2</v>
      </c>
      <c r="BW933" s="292">
        <v>0</v>
      </c>
      <c r="BX933" s="238" t="s">
        <v>857</v>
      </c>
      <c r="BY933" s="435">
        <f t="shared" si="28"/>
        <v>0.64623079352578783</v>
      </c>
      <c r="BZ933" s="435">
        <v>0.69623079352578787</v>
      </c>
      <c r="CA933" s="436">
        <f t="shared" si="29"/>
        <v>5.0000000000000044E-2</v>
      </c>
    </row>
    <row r="934" spans="1:79" s="268" customFormat="1" ht="47.25">
      <c r="A934" s="269">
        <v>920</v>
      </c>
      <c r="B934" s="269" t="s">
        <v>862</v>
      </c>
      <c r="C934" s="269" t="s">
        <v>95</v>
      </c>
      <c r="D934" s="271" t="s">
        <v>863</v>
      </c>
      <c r="E934" s="272">
        <v>41058</v>
      </c>
      <c r="F934" s="238"/>
      <c r="G934" s="238"/>
      <c r="H934" s="272">
        <v>40909</v>
      </c>
      <c r="I934" s="272">
        <v>50405</v>
      </c>
      <c r="J934" s="269"/>
      <c r="K934" s="269" t="s">
        <v>2948</v>
      </c>
      <c r="L934" s="273"/>
      <c r="M934" s="238">
        <v>1</v>
      </c>
      <c r="N934" s="269" t="s">
        <v>2949</v>
      </c>
      <c r="O934" s="269" t="s">
        <v>81</v>
      </c>
      <c r="P934" s="269">
        <v>0</v>
      </c>
      <c r="Q934" s="269"/>
      <c r="R934" s="294">
        <v>1010400812</v>
      </c>
      <c r="S934" s="238">
        <v>967</v>
      </c>
      <c r="T934" s="269" t="s">
        <v>87</v>
      </c>
      <c r="U934" s="269">
        <v>240</v>
      </c>
      <c r="V934" s="275">
        <v>240</v>
      </c>
      <c r="W934" s="269">
        <v>0</v>
      </c>
      <c r="X934" s="276">
        <v>37956</v>
      </c>
      <c r="Y934" s="293"/>
      <c r="Z934" s="277">
        <v>244944</v>
      </c>
      <c r="AA934" s="277"/>
      <c r="AB934" s="278">
        <v>244944</v>
      </c>
      <c r="AC934" s="278">
        <v>195955.20000000001</v>
      </c>
      <c r="AD934" s="278">
        <v>48988.799999999988</v>
      </c>
      <c r="AE934" s="278">
        <v>36741.599999999991</v>
      </c>
      <c r="AF934" s="278">
        <v>1020.6</v>
      </c>
      <c r="AG934" s="278">
        <v>1020.6</v>
      </c>
      <c r="AH934" s="278">
        <v>0</v>
      </c>
      <c r="AI934" s="279">
        <v>1020.6</v>
      </c>
      <c r="AJ934" s="277"/>
      <c r="AK934" s="280" t="e">
        <v>#REF!</v>
      </c>
      <c r="AL934" s="280" t="e">
        <v>#REF!</v>
      </c>
      <c r="AM934" s="281">
        <v>12247.2</v>
      </c>
      <c r="AN934" s="281">
        <v>12247.2</v>
      </c>
      <c r="AO934" s="281">
        <v>48988.799999999988</v>
      </c>
      <c r="AP934" s="282">
        <v>47968.19999999999</v>
      </c>
      <c r="AQ934" s="282">
        <v>46947.599999999991</v>
      </c>
      <c r="AR934" s="282">
        <v>45926.999999999993</v>
      </c>
      <c r="AS934" s="282">
        <v>44906.399999999994</v>
      </c>
      <c r="AT934" s="282">
        <v>43885.799999999996</v>
      </c>
      <c r="AU934" s="282">
        <v>42865.2</v>
      </c>
      <c r="AV934" s="282">
        <v>41844.6</v>
      </c>
      <c r="AW934" s="282">
        <v>40824</v>
      </c>
      <c r="AX934" s="282">
        <v>39803.4</v>
      </c>
      <c r="AY934" s="282">
        <v>38782.800000000003</v>
      </c>
      <c r="AZ934" s="282">
        <v>37762.200000000004</v>
      </c>
      <c r="BA934" s="282">
        <v>36741.600000000006</v>
      </c>
      <c r="BB934" s="281">
        <v>42865.2</v>
      </c>
      <c r="BC934" s="281">
        <v>42865.19999999999</v>
      </c>
      <c r="BD934" s="283"/>
      <c r="BE934" s="284">
        <v>0.02</v>
      </c>
      <c r="BF934" s="280">
        <v>0</v>
      </c>
      <c r="BG934" s="285"/>
      <c r="BH934" s="286"/>
      <c r="BI934" s="285"/>
      <c r="BJ934" s="280">
        <v>0</v>
      </c>
      <c r="BK934" s="280">
        <v>0</v>
      </c>
      <c r="BL934" s="283"/>
      <c r="BM934" s="287">
        <v>0</v>
      </c>
      <c r="BN934" s="280">
        <v>0</v>
      </c>
      <c r="BO934" s="280">
        <v>0</v>
      </c>
      <c r="BP934" s="280" t="e">
        <v>#REF!</v>
      </c>
      <c r="BQ934" s="288" t="e">
        <v>#REF!</v>
      </c>
      <c r="BR934" s="289"/>
      <c r="BS934" s="290" t="e">
        <v>#REF!</v>
      </c>
      <c r="BU934" s="291">
        <v>12247.2</v>
      </c>
      <c r="BV934" s="291">
        <v>0</v>
      </c>
      <c r="BW934" s="292">
        <v>0</v>
      </c>
      <c r="BX934" s="238" t="s">
        <v>857</v>
      </c>
      <c r="BY934" s="435">
        <f t="shared" si="28"/>
        <v>0.8</v>
      </c>
      <c r="BZ934" s="435">
        <v>0.85000000000000009</v>
      </c>
      <c r="CA934" s="436">
        <f t="shared" si="29"/>
        <v>5.0000000000000044E-2</v>
      </c>
    </row>
    <row r="935" spans="1:79" s="268" customFormat="1" ht="47.25">
      <c r="A935" s="269">
        <v>921</v>
      </c>
      <c r="B935" s="269" t="s">
        <v>862</v>
      </c>
      <c r="C935" s="269" t="s">
        <v>95</v>
      </c>
      <c r="D935" s="271" t="s">
        <v>863</v>
      </c>
      <c r="E935" s="272">
        <v>41058</v>
      </c>
      <c r="F935" s="238"/>
      <c r="G935" s="238"/>
      <c r="H935" s="272">
        <v>40909</v>
      </c>
      <c r="I935" s="272">
        <v>50405</v>
      </c>
      <c r="J935" s="269"/>
      <c r="K935" s="269" t="s">
        <v>2950</v>
      </c>
      <c r="L935" s="273"/>
      <c r="M935" s="238">
        <v>1</v>
      </c>
      <c r="N935" s="269" t="s">
        <v>2951</v>
      </c>
      <c r="O935" s="269" t="s">
        <v>81</v>
      </c>
      <c r="P935" s="269">
        <v>0</v>
      </c>
      <c r="Q935" s="269"/>
      <c r="R935" s="294">
        <v>1010400813</v>
      </c>
      <c r="S935" s="238">
        <v>968</v>
      </c>
      <c r="T935" s="269" t="s">
        <v>87</v>
      </c>
      <c r="U935" s="269">
        <v>240</v>
      </c>
      <c r="V935" s="275">
        <v>240</v>
      </c>
      <c r="W935" s="269">
        <v>0</v>
      </c>
      <c r="X935" s="276">
        <v>37956</v>
      </c>
      <c r="Y935" s="293"/>
      <c r="Z935" s="277">
        <v>97977.600000000006</v>
      </c>
      <c r="AA935" s="277"/>
      <c r="AB935" s="278">
        <v>97977.600000000006</v>
      </c>
      <c r="AC935" s="278">
        <v>78382.080000000016</v>
      </c>
      <c r="AD935" s="278">
        <v>19595.51999999999</v>
      </c>
      <c r="AE935" s="278">
        <v>14696.639999999989</v>
      </c>
      <c r="AF935" s="278">
        <v>408.24</v>
      </c>
      <c r="AG935" s="278">
        <v>408.24</v>
      </c>
      <c r="AH935" s="278">
        <v>0</v>
      </c>
      <c r="AI935" s="279">
        <v>408.24</v>
      </c>
      <c r="AJ935" s="277"/>
      <c r="AK935" s="280" t="e">
        <v>#REF!</v>
      </c>
      <c r="AL935" s="280" t="e">
        <v>#REF!</v>
      </c>
      <c r="AM935" s="281">
        <v>4898.88</v>
      </c>
      <c r="AN935" s="281">
        <v>4898.88</v>
      </c>
      <c r="AO935" s="281">
        <v>19595.51999999999</v>
      </c>
      <c r="AP935" s="282">
        <v>19187.279999999988</v>
      </c>
      <c r="AQ935" s="282">
        <v>18779.039999999986</v>
      </c>
      <c r="AR935" s="282">
        <v>18370.799999999985</v>
      </c>
      <c r="AS935" s="282">
        <v>17962.559999999983</v>
      </c>
      <c r="AT935" s="282">
        <v>17554.319999999982</v>
      </c>
      <c r="AU935" s="282">
        <v>17146.07999999998</v>
      </c>
      <c r="AV935" s="282">
        <v>16737.839999999978</v>
      </c>
      <c r="AW935" s="282">
        <v>16329.599999999979</v>
      </c>
      <c r="AX935" s="282">
        <v>15921.359999999979</v>
      </c>
      <c r="AY935" s="282">
        <v>15513.119999999979</v>
      </c>
      <c r="AZ935" s="282">
        <v>15104.879999999979</v>
      </c>
      <c r="BA935" s="282">
        <v>14696.639999999979</v>
      </c>
      <c r="BB935" s="281">
        <v>17146.07999999998</v>
      </c>
      <c r="BC935" s="281">
        <v>17146.079999999987</v>
      </c>
      <c r="BD935" s="283"/>
      <c r="BE935" s="284">
        <v>0.02</v>
      </c>
      <c r="BF935" s="280">
        <v>0</v>
      </c>
      <c r="BG935" s="285"/>
      <c r="BH935" s="286"/>
      <c r="BI935" s="285"/>
      <c r="BJ935" s="280">
        <v>0</v>
      </c>
      <c r="BK935" s="280">
        <v>0</v>
      </c>
      <c r="BL935" s="283"/>
      <c r="BM935" s="287">
        <v>0</v>
      </c>
      <c r="BN935" s="280">
        <v>0</v>
      </c>
      <c r="BO935" s="280">
        <v>0</v>
      </c>
      <c r="BP935" s="280" t="e">
        <v>#REF!</v>
      </c>
      <c r="BQ935" s="288" t="e">
        <v>#REF!</v>
      </c>
      <c r="BR935" s="289"/>
      <c r="BS935" s="290" t="e">
        <v>#REF!</v>
      </c>
      <c r="BU935" s="291">
        <v>4898.88</v>
      </c>
      <c r="BV935" s="291">
        <v>0</v>
      </c>
      <c r="BW935" s="292">
        <v>0</v>
      </c>
      <c r="BX935" s="238" t="s">
        <v>857</v>
      </c>
      <c r="BY935" s="435">
        <f t="shared" si="28"/>
        <v>0.80000000000000016</v>
      </c>
      <c r="BZ935" s="435">
        <v>0.8500000000000002</v>
      </c>
      <c r="CA935" s="436">
        <f t="shared" si="29"/>
        <v>5.0000000000000044E-2</v>
      </c>
    </row>
    <row r="936" spans="1:79" s="268" customFormat="1" ht="47.25">
      <c r="A936" s="269">
        <v>922</v>
      </c>
      <c r="B936" s="269" t="s">
        <v>862</v>
      </c>
      <c r="C936" s="269" t="s">
        <v>95</v>
      </c>
      <c r="D936" s="271" t="s">
        <v>863</v>
      </c>
      <c r="E936" s="272">
        <v>41058</v>
      </c>
      <c r="F936" s="238"/>
      <c r="G936" s="238"/>
      <c r="H936" s="272">
        <v>40909</v>
      </c>
      <c r="I936" s="272">
        <v>50405</v>
      </c>
      <c r="J936" s="269"/>
      <c r="K936" s="269" t="s">
        <v>2952</v>
      </c>
      <c r="L936" s="273"/>
      <c r="M936" s="238">
        <v>1</v>
      </c>
      <c r="N936" s="269" t="s">
        <v>2953</v>
      </c>
      <c r="O936" s="269" t="s">
        <v>81</v>
      </c>
      <c r="P936" s="269">
        <v>0</v>
      </c>
      <c r="Q936" s="269"/>
      <c r="R936" s="294">
        <v>1010400814</v>
      </c>
      <c r="S936" s="238">
        <v>969</v>
      </c>
      <c r="T936" s="269" t="s">
        <v>131</v>
      </c>
      <c r="U936" s="269">
        <v>361</v>
      </c>
      <c r="V936" s="275">
        <v>361</v>
      </c>
      <c r="W936" s="269">
        <v>0</v>
      </c>
      <c r="X936" s="276">
        <v>37653</v>
      </c>
      <c r="Y936" s="293"/>
      <c r="Z936" s="277">
        <v>1511296.38</v>
      </c>
      <c r="AA936" s="277"/>
      <c r="AB936" s="278">
        <v>1511296.38</v>
      </c>
      <c r="AC936" s="278">
        <v>820527.94725761772</v>
      </c>
      <c r="AD936" s="278">
        <v>690768.43274238217</v>
      </c>
      <c r="AE936" s="278">
        <v>640531.43396121869</v>
      </c>
      <c r="AF936" s="278">
        <v>4186.4165650969526</v>
      </c>
      <c r="AG936" s="278">
        <v>4186.4165650969526</v>
      </c>
      <c r="AH936" s="278">
        <v>0</v>
      </c>
      <c r="AI936" s="279">
        <v>4186.4165650969526</v>
      </c>
      <c r="AJ936" s="277"/>
      <c r="AK936" s="280" t="e">
        <v>#REF!</v>
      </c>
      <c r="AL936" s="280" t="e">
        <v>#REF!</v>
      </c>
      <c r="AM936" s="281">
        <v>50236.998781163435</v>
      </c>
      <c r="AN936" s="281">
        <v>50236.998781163435</v>
      </c>
      <c r="AO936" s="281">
        <v>690768.43274238217</v>
      </c>
      <c r="AP936" s="282">
        <v>686582.01617728523</v>
      </c>
      <c r="AQ936" s="282">
        <v>682395.59961218829</v>
      </c>
      <c r="AR936" s="282">
        <v>678209.18304709136</v>
      </c>
      <c r="AS936" s="282">
        <v>674022.76648199442</v>
      </c>
      <c r="AT936" s="282">
        <v>669836.34991689748</v>
      </c>
      <c r="AU936" s="282">
        <v>665649.93335180054</v>
      </c>
      <c r="AV936" s="282">
        <v>661463.51678670361</v>
      </c>
      <c r="AW936" s="282">
        <v>657277.10022160667</v>
      </c>
      <c r="AX936" s="282">
        <v>653090.68365650973</v>
      </c>
      <c r="AY936" s="282">
        <v>648904.2670914128</v>
      </c>
      <c r="AZ936" s="282">
        <v>644717.85052631586</v>
      </c>
      <c r="BA936" s="282">
        <v>640531.43396121892</v>
      </c>
      <c r="BB936" s="281">
        <v>665649.93335180066</v>
      </c>
      <c r="BC936" s="281">
        <v>665649.93335180043</v>
      </c>
      <c r="BD936" s="283"/>
      <c r="BE936" s="284">
        <v>0.02</v>
      </c>
      <c r="BF936" s="280">
        <v>0</v>
      </c>
      <c r="BG936" s="285"/>
      <c r="BH936" s="286"/>
      <c r="BI936" s="285"/>
      <c r="BJ936" s="280">
        <v>0</v>
      </c>
      <c r="BK936" s="280">
        <v>0</v>
      </c>
      <c r="BL936" s="283"/>
      <c r="BM936" s="287">
        <v>0</v>
      </c>
      <c r="BN936" s="280">
        <v>0</v>
      </c>
      <c r="BO936" s="280">
        <v>0</v>
      </c>
      <c r="BP936" s="280" t="e">
        <v>#REF!</v>
      </c>
      <c r="BQ936" s="288" t="e">
        <v>#REF!</v>
      </c>
      <c r="BR936" s="289"/>
      <c r="BS936" s="290" t="e">
        <v>#REF!</v>
      </c>
      <c r="BU936" s="291">
        <v>50237.04</v>
      </c>
      <c r="BV936" s="291">
        <v>4.1218836566258688E-2</v>
      </c>
      <c r="BW936" s="292">
        <v>0</v>
      </c>
      <c r="BX936" s="238" t="s">
        <v>856</v>
      </c>
      <c r="BY936" s="435">
        <f t="shared" si="28"/>
        <v>0.54292987008783666</v>
      </c>
      <c r="BZ936" s="435">
        <v>0.57617086731775358</v>
      </c>
      <c r="CA936" s="436">
        <f t="shared" si="29"/>
        <v>3.3240997229916913E-2</v>
      </c>
    </row>
    <row r="937" spans="1:79" s="268" customFormat="1" ht="47.25">
      <c r="A937" s="269">
        <v>923</v>
      </c>
      <c r="B937" s="269" t="s">
        <v>862</v>
      </c>
      <c r="C937" s="269" t="s">
        <v>95</v>
      </c>
      <c r="D937" s="271" t="s">
        <v>863</v>
      </c>
      <c r="E937" s="272">
        <v>41058</v>
      </c>
      <c r="F937" s="238"/>
      <c r="G937" s="238"/>
      <c r="H937" s="272">
        <v>40909</v>
      </c>
      <c r="I937" s="272">
        <v>50405</v>
      </c>
      <c r="J937" s="269"/>
      <c r="K937" s="269" t="s">
        <v>2954</v>
      </c>
      <c r="L937" s="273"/>
      <c r="M937" s="238">
        <v>1</v>
      </c>
      <c r="N937" s="269" t="s">
        <v>2955</v>
      </c>
      <c r="O937" s="269" t="s">
        <v>81</v>
      </c>
      <c r="P937" s="269">
        <v>0</v>
      </c>
      <c r="Q937" s="269"/>
      <c r="R937" s="294">
        <v>1010400815</v>
      </c>
      <c r="S937" s="238">
        <v>970</v>
      </c>
      <c r="T937" s="269" t="s">
        <v>149</v>
      </c>
      <c r="U937" s="269">
        <v>120</v>
      </c>
      <c r="V937" s="275">
        <v>120</v>
      </c>
      <c r="W937" s="269">
        <v>0</v>
      </c>
      <c r="X937" s="276">
        <v>38596</v>
      </c>
      <c r="Y937" s="293"/>
      <c r="Z937" s="277">
        <v>310494.84000000003</v>
      </c>
      <c r="AA937" s="277"/>
      <c r="AB937" s="278">
        <v>310494.84000000003</v>
      </c>
      <c r="AC937" s="278">
        <v>310494.84000000003</v>
      </c>
      <c r="AD937" s="278">
        <v>0</v>
      </c>
      <c r="AE937" s="278">
        <v>0</v>
      </c>
      <c r="AF937" s="278">
        <v>2587.4570000000003</v>
      </c>
      <c r="AG937" s="278">
        <v>2587.4570000000003</v>
      </c>
      <c r="AH937" s="278">
        <v>0</v>
      </c>
      <c r="AI937" s="279">
        <v>2587.4570000000003</v>
      </c>
      <c r="AJ937" s="277"/>
      <c r="AK937" s="280" t="e">
        <v>#REF!</v>
      </c>
      <c r="AL937" s="280" t="e">
        <v>#REF!</v>
      </c>
      <c r="AM937" s="281">
        <v>0</v>
      </c>
      <c r="AN937" s="281">
        <v>0</v>
      </c>
      <c r="AO937" s="281">
        <v>0</v>
      </c>
      <c r="AP937" s="282">
        <v>0</v>
      </c>
      <c r="AQ937" s="282">
        <v>0</v>
      </c>
      <c r="AR937" s="282">
        <v>0</v>
      </c>
      <c r="AS937" s="282">
        <v>0</v>
      </c>
      <c r="AT937" s="282">
        <v>0</v>
      </c>
      <c r="AU937" s="282">
        <v>0</v>
      </c>
      <c r="AV937" s="282">
        <v>0</v>
      </c>
      <c r="AW937" s="282">
        <v>0</v>
      </c>
      <c r="AX937" s="282">
        <v>0</v>
      </c>
      <c r="AY937" s="282">
        <v>0</v>
      </c>
      <c r="AZ937" s="282">
        <v>0</v>
      </c>
      <c r="BA937" s="282">
        <v>0</v>
      </c>
      <c r="BB937" s="281">
        <v>0</v>
      </c>
      <c r="BC937" s="281">
        <v>0</v>
      </c>
      <c r="BD937" s="283"/>
      <c r="BE937" s="284">
        <v>0.02</v>
      </c>
      <c r="BF937" s="280">
        <v>0</v>
      </c>
      <c r="BG937" s="285"/>
      <c r="BH937" s="286"/>
      <c r="BI937" s="285"/>
      <c r="BJ937" s="280">
        <v>0</v>
      </c>
      <c r="BK937" s="280">
        <v>0</v>
      </c>
      <c r="BL937" s="283"/>
      <c r="BM937" s="287">
        <v>0</v>
      </c>
      <c r="BN937" s="280">
        <v>0</v>
      </c>
      <c r="BO937" s="280">
        <v>0</v>
      </c>
      <c r="BP937" s="280" t="e">
        <v>#REF!</v>
      </c>
      <c r="BQ937" s="288" t="e">
        <v>#REF!</v>
      </c>
      <c r="BR937" s="289"/>
      <c r="BS937" s="290" t="e">
        <v>#REF!</v>
      </c>
      <c r="BU937" s="291"/>
      <c r="BV937" s="291">
        <v>0</v>
      </c>
      <c r="BW937" s="292">
        <v>0</v>
      </c>
      <c r="BX937" s="238" t="s">
        <v>856</v>
      </c>
      <c r="BY937" s="435">
        <f t="shared" si="28"/>
        <v>1</v>
      </c>
      <c r="BZ937" s="435">
        <v>1</v>
      </c>
      <c r="CA937" s="436">
        <f t="shared" si="29"/>
        <v>0</v>
      </c>
    </row>
    <row r="938" spans="1:79" s="268" customFormat="1" ht="47.25">
      <c r="A938" s="269">
        <v>924</v>
      </c>
      <c r="B938" s="269" t="s">
        <v>862</v>
      </c>
      <c r="C938" s="269" t="s">
        <v>95</v>
      </c>
      <c r="D938" s="271" t="s">
        <v>863</v>
      </c>
      <c r="E938" s="272">
        <v>41058</v>
      </c>
      <c r="F938" s="238"/>
      <c r="G938" s="238"/>
      <c r="H938" s="272">
        <v>40909</v>
      </c>
      <c r="I938" s="272">
        <v>50405</v>
      </c>
      <c r="J938" s="269"/>
      <c r="K938" s="269" t="s">
        <v>2956</v>
      </c>
      <c r="L938" s="273"/>
      <c r="M938" s="238">
        <v>1</v>
      </c>
      <c r="N938" s="269" t="s">
        <v>2957</v>
      </c>
      <c r="O938" s="269" t="s">
        <v>81</v>
      </c>
      <c r="P938" s="269">
        <v>0</v>
      </c>
      <c r="Q938" s="269"/>
      <c r="R938" s="294">
        <v>1010400817</v>
      </c>
      <c r="S938" s="238">
        <v>971</v>
      </c>
      <c r="T938" s="269" t="s">
        <v>87</v>
      </c>
      <c r="U938" s="269">
        <v>240</v>
      </c>
      <c r="V938" s="275">
        <v>240</v>
      </c>
      <c r="W938" s="269">
        <v>0</v>
      </c>
      <c r="X938" s="276">
        <v>38322</v>
      </c>
      <c r="Y938" s="293"/>
      <c r="Z938" s="277">
        <v>1139896.52</v>
      </c>
      <c r="AA938" s="277"/>
      <c r="AB938" s="278">
        <v>1139896.52</v>
      </c>
      <c r="AC938" s="278">
        <v>854922.47400000005</v>
      </c>
      <c r="AD938" s="278">
        <v>284974.04599999997</v>
      </c>
      <c r="AE938" s="278">
        <v>227979.21999999997</v>
      </c>
      <c r="AF938" s="278">
        <v>4749.5688333333337</v>
      </c>
      <c r="AG938" s="278">
        <v>4749.5688333333337</v>
      </c>
      <c r="AH938" s="278">
        <v>0</v>
      </c>
      <c r="AI938" s="279">
        <v>4749.5688333333337</v>
      </c>
      <c r="AJ938" s="277"/>
      <c r="AK938" s="280" t="e">
        <v>#REF!</v>
      </c>
      <c r="AL938" s="280" t="e">
        <v>#REF!</v>
      </c>
      <c r="AM938" s="281">
        <v>56994.826000000001</v>
      </c>
      <c r="AN938" s="281">
        <v>56994.826000000001</v>
      </c>
      <c r="AO938" s="281">
        <v>284974.04599999997</v>
      </c>
      <c r="AP938" s="282">
        <v>280224.47716666665</v>
      </c>
      <c r="AQ938" s="282">
        <v>275474.90833333333</v>
      </c>
      <c r="AR938" s="282">
        <v>270725.3395</v>
      </c>
      <c r="AS938" s="282">
        <v>265975.77066666668</v>
      </c>
      <c r="AT938" s="282">
        <v>261226.20183333335</v>
      </c>
      <c r="AU938" s="282">
        <v>256476.63300000003</v>
      </c>
      <c r="AV938" s="282">
        <v>251727.06416666671</v>
      </c>
      <c r="AW938" s="282">
        <v>246977.49533333338</v>
      </c>
      <c r="AX938" s="282">
        <v>242227.92650000006</v>
      </c>
      <c r="AY938" s="282">
        <v>237478.35766666674</v>
      </c>
      <c r="AZ938" s="282">
        <v>232728.78883333341</v>
      </c>
      <c r="BA938" s="282">
        <v>227979.22000000009</v>
      </c>
      <c r="BB938" s="281">
        <v>256476.63299999997</v>
      </c>
      <c r="BC938" s="281">
        <v>256476.63299999997</v>
      </c>
      <c r="BD938" s="283"/>
      <c r="BE938" s="284">
        <v>0.02</v>
      </c>
      <c r="BF938" s="280">
        <v>0</v>
      </c>
      <c r="BG938" s="285"/>
      <c r="BH938" s="286"/>
      <c r="BI938" s="285"/>
      <c r="BJ938" s="280">
        <v>0</v>
      </c>
      <c r="BK938" s="280">
        <v>0</v>
      </c>
      <c r="BL938" s="283"/>
      <c r="BM938" s="287">
        <v>0</v>
      </c>
      <c r="BN938" s="280">
        <v>0</v>
      </c>
      <c r="BO938" s="280">
        <v>0</v>
      </c>
      <c r="BP938" s="280" t="e">
        <v>#REF!</v>
      </c>
      <c r="BQ938" s="288" t="e">
        <v>#REF!</v>
      </c>
      <c r="BR938" s="289"/>
      <c r="BS938" s="290" t="e">
        <v>#REF!</v>
      </c>
      <c r="BU938" s="291">
        <v>56994.84</v>
      </c>
      <c r="BV938" s="291">
        <v>1.3999999995576218E-2</v>
      </c>
      <c r="BW938" s="292">
        <v>0</v>
      </c>
      <c r="BX938" s="238" t="s">
        <v>856</v>
      </c>
      <c r="BY938" s="435">
        <f t="shared" si="28"/>
        <v>0.7500000736908996</v>
      </c>
      <c r="BZ938" s="435">
        <v>0.80000007369089965</v>
      </c>
      <c r="CA938" s="436">
        <f t="shared" si="29"/>
        <v>5.0000000000000044E-2</v>
      </c>
    </row>
    <row r="939" spans="1:79" s="268" customFormat="1" ht="47.25">
      <c r="A939" s="269">
        <v>925</v>
      </c>
      <c r="B939" s="269" t="s">
        <v>862</v>
      </c>
      <c r="C939" s="269" t="s">
        <v>95</v>
      </c>
      <c r="D939" s="271" t="s">
        <v>863</v>
      </c>
      <c r="E939" s="272">
        <v>41058</v>
      </c>
      <c r="F939" s="238"/>
      <c r="G939" s="238"/>
      <c r="H939" s="272">
        <v>40909</v>
      </c>
      <c r="I939" s="272">
        <v>50405</v>
      </c>
      <c r="J939" s="269"/>
      <c r="K939" s="269" t="s">
        <v>2958</v>
      </c>
      <c r="L939" s="273"/>
      <c r="M939" s="238">
        <v>1</v>
      </c>
      <c r="N939" s="269" t="s">
        <v>2959</v>
      </c>
      <c r="O939" s="269" t="s">
        <v>81</v>
      </c>
      <c r="P939" s="269">
        <v>0</v>
      </c>
      <c r="Q939" s="269"/>
      <c r="R939" s="294">
        <v>1010400818</v>
      </c>
      <c r="S939" s="238">
        <v>972</v>
      </c>
      <c r="T939" s="269" t="s">
        <v>87</v>
      </c>
      <c r="U939" s="269">
        <v>240</v>
      </c>
      <c r="V939" s="275">
        <v>240</v>
      </c>
      <c r="W939" s="269">
        <v>0</v>
      </c>
      <c r="X939" s="276">
        <v>38047</v>
      </c>
      <c r="Y939" s="293"/>
      <c r="Z939" s="277">
        <v>1305143.69</v>
      </c>
      <c r="AA939" s="277"/>
      <c r="AB939" s="278">
        <v>1305143.69</v>
      </c>
      <c r="AC939" s="278">
        <v>1020438.2651249999</v>
      </c>
      <c r="AD939" s="278">
        <v>284705.42487500003</v>
      </c>
      <c r="AE939" s="278">
        <v>219448.24037500002</v>
      </c>
      <c r="AF939" s="278">
        <v>5438.098708333333</v>
      </c>
      <c r="AG939" s="278">
        <v>5438.098708333333</v>
      </c>
      <c r="AH939" s="278">
        <v>0</v>
      </c>
      <c r="AI939" s="279">
        <v>5438.098708333333</v>
      </c>
      <c r="AJ939" s="277"/>
      <c r="AK939" s="280" t="e">
        <v>#REF!</v>
      </c>
      <c r="AL939" s="280" t="e">
        <v>#REF!</v>
      </c>
      <c r="AM939" s="281">
        <v>65257.184499999996</v>
      </c>
      <c r="AN939" s="281">
        <v>65257.184499999996</v>
      </c>
      <c r="AO939" s="281">
        <v>284705.42487500003</v>
      </c>
      <c r="AP939" s="282">
        <v>279267.32616666669</v>
      </c>
      <c r="AQ939" s="282">
        <v>273829.22745833336</v>
      </c>
      <c r="AR939" s="282">
        <v>268391.12875000003</v>
      </c>
      <c r="AS939" s="282">
        <v>262953.0300416667</v>
      </c>
      <c r="AT939" s="282">
        <v>257514.93133333337</v>
      </c>
      <c r="AU939" s="282">
        <v>252076.83262500004</v>
      </c>
      <c r="AV939" s="282">
        <v>246638.73391666671</v>
      </c>
      <c r="AW939" s="282">
        <v>241200.63520833338</v>
      </c>
      <c r="AX939" s="282">
        <v>235762.53650000005</v>
      </c>
      <c r="AY939" s="282">
        <v>230324.43779166671</v>
      </c>
      <c r="AZ939" s="282">
        <v>224886.33908333338</v>
      </c>
      <c r="BA939" s="282">
        <v>219448.24037500005</v>
      </c>
      <c r="BB939" s="281">
        <v>252076.83262500001</v>
      </c>
      <c r="BC939" s="281">
        <v>252076.83262500004</v>
      </c>
      <c r="BD939" s="283"/>
      <c r="BE939" s="284">
        <v>0.02</v>
      </c>
      <c r="BF939" s="280">
        <v>0</v>
      </c>
      <c r="BG939" s="285"/>
      <c r="BH939" s="286"/>
      <c r="BI939" s="285"/>
      <c r="BJ939" s="280">
        <v>0</v>
      </c>
      <c r="BK939" s="280">
        <v>0</v>
      </c>
      <c r="BL939" s="283"/>
      <c r="BM939" s="287">
        <v>0</v>
      </c>
      <c r="BN939" s="280">
        <v>0</v>
      </c>
      <c r="BO939" s="280">
        <v>0</v>
      </c>
      <c r="BP939" s="280" t="e">
        <v>#REF!</v>
      </c>
      <c r="BQ939" s="288" t="e">
        <v>#REF!</v>
      </c>
      <c r="BR939" s="289"/>
      <c r="BS939" s="290" t="e">
        <v>#REF!</v>
      </c>
      <c r="BU939" s="291">
        <v>65257.2</v>
      </c>
      <c r="BV939" s="291">
        <v>1.5500000001338776E-2</v>
      </c>
      <c r="BW939" s="292">
        <v>0</v>
      </c>
      <c r="BX939" s="238" t="s">
        <v>856</v>
      </c>
      <c r="BY939" s="435">
        <f t="shared" si="28"/>
        <v>0.78185894238587628</v>
      </c>
      <c r="BZ939" s="435">
        <v>0.83185894238587621</v>
      </c>
      <c r="CA939" s="436">
        <f t="shared" si="29"/>
        <v>4.9999999999999933E-2</v>
      </c>
    </row>
    <row r="940" spans="1:79" s="268" customFormat="1" ht="47.25">
      <c r="A940" s="269">
        <v>926</v>
      </c>
      <c r="B940" s="269" t="s">
        <v>862</v>
      </c>
      <c r="C940" s="269" t="s">
        <v>95</v>
      </c>
      <c r="D940" s="271" t="s">
        <v>863</v>
      </c>
      <c r="E940" s="272">
        <v>41058</v>
      </c>
      <c r="F940" s="238"/>
      <c r="G940" s="238"/>
      <c r="H940" s="272">
        <v>40909</v>
      </c>
      <c r="I940" s="272">
        <v>50405</v>
      </c>
      <c r="J940" s="269"/>
      <c r="K940" s="269" t="s">
        <v>2960</v>
      </c>
      <c r="L940" s="273"/>
      <c r="M940" s="238">
        <v>1</v>
      </c>
      <c r="N940" s="269" t="s">
        <v>2961</v>
      </c>
      <c r="O940" s="269" t="s">
        <v>81</v>
      </c>
      <c r="P940" s="269">
        <v>0</v>
      </c>
      <c r="Q940" s="269"/>
      <c r="R940" s="294">
        <v>1010400819</v>
      </c>
      <c r="S940" s="238">
        <v>973</v>
      </c>
      <c r="T940" s="269" t="s">
        <v>87</v>
      </c>
      <c r="U940" s="269">
        <v>240</v>
      </c>
      <c r="V940" s="275">
        <v>240</v>
      </c>
      <c r="W940" s="269">
        <v>0</v>
      </c>
      <c r="X940" s="276">
        <v>34943</v>
      </c>
      <c r="Y940" s="293"/>
      <c r="Z940" s="277">
        <v>5683849.21</v>
      </c>
      <c r="AA940" s="277"/>
      <c r="AB940" s="278">
        <v>5683849.21</v>
      </c>
      <c r="AC940" s="278">
        <v>5683849.21</v>
      </c>
      <c r="AD940" s="278">
        <v>0</v>
      </c>
      <c r="AE940" s="278">
        <v>0</v>
      </c>
      <c r="AF940" s="278">
        <v>23682.705041666668</v>
      </c>
      <c r="AG940" s="278">
        <v>23682.705041666668</v>
      </c>
      <c r="AH940" s="278">
        <v>0</v>
      </c>
      <c r="AI940" s="279">
        <v>23682.705041666668</v>
      </c>
      <c r="AJ940" s="277"/>
      <c r="AK940" s="280" t="e">
        <v>#REF!</v>
      </c>
      <c r="AL940" s="280" t="e">
        <v>#REF!</v>
      </c>
      <c r="AM940" s="281">
        <v>0</v>
      </c>
      <c r="AN940" s="281">
        <v>0</v>
      </c>
      <c r="AO940" s="281">
        <v>0</v>
      </c>
      <c r="AP940" s="282">
        <v>0</v>
      </c>
      <c r="AQ940" s="282">
        <v>0</v>
      </c>
      <c r="AR940" s="282">
        <v>0</v>
      </c>
      <c r="AS940" s="282">
        <v>0</v>
      </c>
      <c r="AT940" s="282">
        <v>0</v>
      </c>
      <c r="AU940" s="282">
        <v>0</v>
      </c>
      <c r="AV940" s="282">
        <v>0</v>
      </c>
      <c r="AW940" s="282">
        <v>0</v>
      </c>
      <c r="AX940" s="282">
        <v>0</v>
      </c>
      <c r="AY940" s="282">
        <v>0</v>
      </c>
      <c r="AZ940" s="282">
        <v>0</v>
      </c>
      <c r="BA940" s="282">
        <v>0</v>
      </c>
      <c r="BB940" s="281">
        <v>0</v>
      </c>
      <c r="BC940" s="281">
        <v>0</v>
      </c>
      <c r="BD940" s="283"/>
      <c r="BE940" s="284">
        <v>0.02</v>
      </c>
      <c r="BF940" s="280">
        <v>0</v>
      </c>
      <c r="BG940" s="285"/>
      <c r="BH940" s="286"/>
      <c r="BI940" s="285"/>
      <c r="BJ940" s="280">
        <v>0</v>
      </c>
      <c r="BK940" s="280">
        <v>0</v>
      </c>
      <c r="BL940" s="283"/>
      <c r="BM940" s="287">
        <v>0</v>
      </c>
      <c r="BN940" s="280">
        <v>0</v>
      </c>
      <c r="BO940" s="280">
        <v>0</v>
      </c>
      <c r="BP940" s="280" t="e">
        <v>#REF!</v>
      </c>
      <c r="BQ940" s="288" t="e">
        <v>#REF!</v>
      </c>
      <c r="BR940" s="289"/>
      <c r="BS940" s="290" t="e">
        <v>#REF!</v>
      </c>
      <c r="BU940" s="291"/>
      <c r="BV940" s="291">
        <v>0</v>
      </c>
      <c r="BW940" s="292">
        <v>0</v>
      </c>
      <c r="BX940" s="238" t="s">
        <v>856</v>
      </c>
      <c r="BY940" s="435">
        <f t="shared" si="28"/>
        <v>1</v>
      </c>
      <c r="BZ940" s="435">
        <v>1</v>
      </c>
      <c r="CA940" s="436">
        <f t="shared" si="29"/>
        <v>0</v>
      </c>
    </row>
    <row r="941" spans="1:79" s="268" customFormat="1" ht="47.25">
      <c r="A941" s="269">
        <v>927</v>
      </c>
      <c r="B941" s="269" t="s">
        <v>862</v>
      </c>
      <c r="C941" s="269" t="s">
        <v>95</v>
      </c>
      <c r="D941" s="271" t="s">
        <v>863</v>
      </c>
      <c r="E941" s="272">
        <v>41058</v>
      </c>
      <c r="F941" s="238"/>
      <c r="G941" s="238"/>
      <c r="H941" s="272">
        <v>40909</v>
      </c>
      <c r="I941" s="272">
        <v>50405</v>
      </c>
      <c r="J941" s="269"/>
      <c r="K941" s="269" t="s">
        <v>2962</v>
      </c>
      <c r="L941" s="273"/>
      <c r="M941" s="238">
        <v>1</v>
      </c>
      <c r="N941" s="269" t="s">
        <v>2963</v>
      </c>
      <c r="O941" s="269" t="s">
        <v>81</v>
      </c>
      <c r="P941" s="269">
        <v>0</v>
      </c>
      <c r="Q941" s="269"/>
      <c r="R941" s="294">
        <v>1010400820</v>
      </c>
      <c r="S941" s="238">
        <v>974</v>
      </c>
      <c r="T941" s="269" t="s">
        <v>87</v>
      </c>
      <c r="U941" s="269">
        <v>240</v>
      </c>
      <c r="V941" s="275">
        <v>240</v>
      </c>
      <c r="W941" s="269">
        <v>0</v>
      </c>
      <c r="X941" s="276">
        <v>35034</v>
      </c>
      <c r="Y941" s="293"/>
      <c r="Z941" s="277">
        <v>318506.53999999998</v>
      </c>
      <c r="AA941" s="277"/>
      <c r="AB941" s="278">
        <v>318506.53999999998</v>
      </c>
      <c r="AC941" s="278">
        <v>318506.53999999998</v>
      </c>
      <c r="AD941" s="278">
        <v>0</v>
      </c>
      <c r="AE941" s="278">
        <v>0</v>
      </c>
      <c r="AF941" s="278">
        <v>1327.1105833333334</v>
      </c>
      <c r="AG941" s="278">
        <v>1327.1105833333334</v>
      </c>
      <c r="AH941" s="278">
        <v>0</v>
      </c>
      <c r="AI941" s="279">
        <v>1327.1105833333334</v>
      </c>
      <c r="AJ941" s="277"/>
      <c r="AK941" s="280" t="e">
        <v>#REF!</v>
      </c>
      <c r="AL941" s="280" t="e">
        <v>#REF!</v>
      </c>
      <c r="AM941" s="281">
        <v>0</v>
      </c>
      <c r="AN941" s="281">
        <v>0</v>
      </c>
      <c r="AO941" s="281">
        <v>0</v>
      </c>
      <c r="AP941" s="282">
        <v>0</v>
      </c>
      <c r="AQ941" s="282">
        <v>0</v>
      </c>
      <c r="AR941" s="282">
        <v>0</v>
      </c>
      <c r="AS941" s="282">
        <v>0</v>
      </c>
      <c r="AT941" s="282">
        <v>0</v>
      </c>
      <c r="AU941" s="282">
        <v>0</v>
      </c>
      <c r="AV941" s="282">
        <v>0</v>
      </c>
      <c r="AW941" s="282">
        <v>0</v>
      </c>
      <c r="AX941" s="282">
        <v>0</v>
      </c>
      <c r="AY941" s="282">
        <v>0</v>
      </c>
      <c r="AZ941" s="282">
        <v>0</v>
      </c>
      <c r="BA941" s="282">
        <v>0</v>
      </c>
      <c r="BB941" s="281">
        <v>0</v>
      </c>
      <c r="BC941" s="281">
        <v>0</v>
      </c>
      <c r="BD941" s="283"/>
      <c r="BE941" s="284">
        <v>0.02</v>
      </c>
      <c r="BF941" s="280">
        <v>0</v>
      </c>
      <c r="BG941" s="285"/>
      <c r="BH941" s="286"/>
      <c r="BI941" s="285"/>
      <c r="BJ941" s="280">
        <v>0</v>
      </c>
      <c r="BK941" s="280">
        <v>0</v>
      </c>
      <c r="BL941" s="283"/>
      <c r="BM941" s="287">
        <v>0</v>
      </c>
      <c r="BN941" s="280">
        <v>0</v>
      </c>
      <c r="BO941" s="280">
        <v>0</v>
      </c>
      <c r="BP941" s="280" t="e">
        <v>#REF!</v>
      </c>
      <c r="BQ941" s="288" t="e">
        <v>#REF!</v>
      </c>
      <c r="BR941" s="289"/>
      <c r="BS941" s="290" t="e">
        <v>#REF!</v>
      </c>
      <c r="BU941" s="291"/>
      <c r="BV941" s="291">
        <v>0</v>
      </c>
      <c r="BW941" s="292">
        <v>0</v>
      </c>
      <c r="BX941" s="238" t="s">
        <v>856</v>
      </c>
      <c r="BY941" s="435">
        <f t="shared" si="28"/>
        <v>1</v>
      </c>
      <c r="BZ941" s="435">
        <v>1</v>
      </c>
      <c r="CA941" s="436">
        <f t="shared" si="29"/>
        <v>0</v>
      </c>
    </row>
    <row r="942" spans="1:79" s="268" customFormat="1" ht="47.25">
      <c r="A942" s="269">
        <v>928</v>
      </c>
      <c r="B942" s="269" t="s">
        <v>862</v>
      </c>
      <c r="C942" s="269" t="s">
        <v>95</v>
      </c>
      <c r="D942" s="271" t="s">
        <v>863</v>
      </c>
      <c r="E942" s="272">
        <v>41058</v>
      </c>
      <c r="F942" s="238"/>
      <c r="G942" s="238"/>
      <c r="H942" s="272">
        <v>40909</v>
      </c>
      <c r="I942" s="272">
        <v>50405</v>
      </c>
      <c r="J942" s="269"/>
      <c r="K942" s="269" t="s">
        <v>2964</v>
      </c>
      <c r="L942" s="273"/>
      <c r="M942" s="238">
        <v>1</v>
      </c>
      <c r="N942" s="269" t="s">
        <v>2965</v>
      </c>
      <c r="O942" s="269" t="s">
        <v>81</v>
      </c>
      <c r="P942" s="269">
        <v>0</v>
      </c>
      <c r="Q942" s="269"/>
      <c r="R942" s="294">
        <v>1010400821</v>
      </c>
      <c r="S942" s="238">
        <v>975</v>
      </c>
      <c r="T942" s="269" t="s">
        <v>87</v>
      </c>
      <c r="U942" s="269">
        <v>240</v>
      </c>
      <c r="V942" s="275">
        <v>240</v>
      </c>
      <c r="W942" s="269">
        <v>0</v>
      </c>
      <c r="X942" s="276">
        <v>35186</v>
      </c>
      <c r="Y942" s="293"/>
      <c r="Z942" s="277">
        <v>1065925.22</v>
      </c>
      <c r="AA942" s="277"/>
      <c r="AB942" s="278">
        <v>1065925.22</v>
      </c>
      <c r="AC942" s="278">
        <v>1065925.22</v>
      </c>
      <c r="AD942" s="278">
        <v>0</v>
      </c>
      <c r="AE942" s="278">
        <v>0</v>
      </c>
      <c r="AF942" s="278">
        <v>4441.3550833333329</v>
      </c>
      <c r="AG942" s="278">
        <v>4441.3550833333329</v>
      </c>
      <c r="AH942" s="278">
        <v>0</v>
      </c>
      <c r="AI942" s="279">
        <v>4441.3550833333329</v>
      </c>
      <c r="AJ942" s="277"/>
      <c r="AK942" s="280" t="e">
        <v>#REF!</v>
      </c>
      <c r="AL942" s="280" t="e">
        <v>#REF!</v>
      </c>
      <c r="AM942" s="281">
        <v>0</v>
      </c>
      <c r="AN942" s="281">
        <v>0</v>
      </c>
      <c r="AO942" s="281">
        <v>0</v>
      </c>
      <c r="AP942" s="282">
        <v>0</v>
      </c>
      <c r="AQ942" s="282">
        <v>0</v>
      </c>
      <c r="AR942" s="282">
        <v>0</v>
      </c>
      <c r="AS942" s="282">
        <v>0</v>
      </c>
      <c r="AT942" s="282">
        <v>0</v>
      </c>
      <c r="AU942" s="282">
        <v>0</v>
      </c>
      <c r="AV942" s="282">
        <v>0</v>
      </c>
      <c r="AW942" s="282">
        <v>0</v>
      </c>
      <c r="AX942" s="282">
        <v>0</v>
      </c>
      <c r="AY942" s="282">
        <v>0</v>
      </c>
      <c r="AZ942" s="282">
        <v>0</v>
      </c>
      <c r="BA942" s="282">
        <v>0</v>
      </c>
      <c r="BB942" s="281">
        <v>0</v>
      </c>
      <c r="BC942" s="281">
        <v>0</v>
      </c>
      <c r="BD942" s="283"/>
      <c r="BE942" s="284">
        <v>0.02</v>
      </c>
      <c r="BF942" s="280">
        <v>0</v>
      </c>
      <c r="BG942" s="285"/>
      <c r="BH942" s="286"/>
      <c r="BI942" s="285"/>
      <c r="BJ942" s="280">
        <v>0</v>
      </c>
      <c r="BK942" s="280">
        <v>0</v>
      </c>
      <c r="BL942" s="283"/>
      <c r="BM942" s="287">
        <v>0</v>
      </c>
      <c r="BN942" s="280">
        <v>0</v>
      </c>
      <c r="BO942" s="280">
        <v>0</v>
      </c>
      <c r="BP942" s="280" t="e">
        <v>#REF!</v>
      </c>
      <c r="BQ942" s="288" t="e">
        <v>#REF!</v>
      </c>
      <c r="BR942" s="289"/>
      <c r="BS942" s="290" t="e">
        <v>#REF!</v>
      </c>
      <c r="BU942" s="291"/>
      <c r="BV942" s="291">
        <v>0</v>
      </c>
      <c r="BW942" s="292">
        <v>0</v>
      </c>
      <c r="BX942" s="238" t="s">
        <v>856</v>
      </c>
      <c r="BY942" s="435">
        <f t="shared" si="28"/>
        <v>1</v>
      </c>
      <c r="BZ942" s="435">
        <v>1</v>
      </c>
      <c r="CA942" s="436">
        <f t="shared" si="29"/>
        <v>0</v>
      </c>
    </row>
    <row r="943" spans="1:79" s="268" customFormat="1" ht="47.25">
      <c r="A943" s="269">
        <v>929</v>
      </c>
      <c r="B943" s="269" t="s">
        <v>862</v>
      </c>
      <c r="C943" s="269" t="s">
        <v>95</v>
      </c>
      <c r="D943" s="271" t="s">
        <v>863</v>
      </c>
      <c r="E943" s="272">
        <v>41058</v>
      </c>
      <c r="F943" s="238"/>
      <c r="G943" s="238"/>
      <c r="H943" s="272">
        <v>40909</v>
      </c>
      <c r="I943" s="272">
        <v>50405</v>
      </c>
      <c r="J943" s="269"/>
      <c r="K943" s="269" t="s">
        <v>2966</v>
      </c>
      <c r="L943" s="273"/>
      <c r="M943" s="238">
        <v>1</v>
      </c>
      <c r="N943" s="269" t="s">
        <v>2967</v>
      </c>
      <c r="O943" s="269" t="s">
        <v>81</v>
      </c>
      <c r="P943" s="269">
        <v>0</v>
      </c>
      <c r="Q943" s="269"/>
      <c r="R943" s="294">
        <v>1010400822</v>
      </c>
      <c r="S943" s="238">
        <v>976</v>
      </c>
      <c r="T943" s="269" t="s">
        <v>87</v>
      </c>
      <c r="U943" s="269">
        <v>240</v>
      </c>
      <c r="V943" s="275">
        <v>240</v>
      </c>
      <c r="W943" s="269">
        <v>0</v>
      </c>
      <c r="X943" s="276">
        <v>35186</v>
      </c>
      <c r="Y943" s="293"/>
      <c r="Z943" s="277">
        <v>453980.85</v>
      </c>
      <c r="AA943" s="277"/>
      <c r="AB943" s="278">
        <v>453980.85</v>
      </c>
      <c r="AC943" s="278">
        <v>453980.85</v>
      </c>
      <c r="AD943" s="278">
        <v>0</v>
      </c>
      <c r="AE943" s="278">
        <v>0</v>
      </c>
      <c r="AF943" s="278">
        <v>1891.586875</v>
      </c>
      <c r="AG943" s="278">
        <v>1891.586875</v>
      </c>
      <c r="AH943" s="278">
        <v>0</v>
      </c>
      <c r="AI943" s="279">
        <v>1891.586875</v>
      </c>
      <c r="AJ943" s="277"/>
      <c r="AK943" s="280" t="e">
        <v>#REF!</v>
      </c>
      <c r="AL943" s="280" t="e">
        <v>#REF!</v>
      </c>
      <c r="AM943" s="281">
        <v>0</v>
      </c>
      <c r="AN943" s="281">
        <v>0</v>
      </c>
      <c r="AO943" s="281">
        <v>0</v>
      </c>
      <c r="AP943" s="282">
        <v>0</v>
      </c>
      <c r="AQ943" s="282">
        <v>0</v>
      </c>
      <c r="AR943" s="282">
        <v>0</v>
      </c>
      <c r="AS943" s="282">
        <v>0</v>
      </c>
      <c r="AT943" s="282">
        <v>0</v>
      </c>
      <c r="AU943" s="282">
        <v>0</v>
      </c>
      <c r="AV943" s="282">
        <v>0</v>
      </c>
      <c r="AW943" s="282">
        <v>0</v>
      </c>
      <c r="AX943" s="282">
        <v>0</v>
      </c>
      <c r="AY943" s="282">
        <v>0</v>
      </c>
      <c r="AZ943" s="282">
        <v>0</v>
      </c>
      <c r="BA943" s="282">
        <v>0</v>
      </c>
      <c r="BB943" s="281">
        <v>0</v>
      </c>
      <c r="BC943" s="281">
        <v>0</v>
      </c>
      <c r="BD943" s="283"/>
      <c r="BE943" s="284">
        <v>0.02</v>
      </c>
      <c r="BF943" s="280">
        <v>0</v>
      </c>
      <c r="BG943" s="285"/>
      <c r="BH943" s="286"/>
      <c r="BI943" s="285"/>
      <c r="BJ943" s="280">
        <v>0</v>
      </c>
      <c r="BK943" s="280">
        <v>0</v>
      </c>
      <c r="BL943" s="283"/>
      <c r="BM943" s="287">
        <v>0</v>
      </c>
      <c r="BN943" s="280">
        <v>0</v>
      </c>
      <c r="BO943" s="280">
        <v>0</v>
      </c>
      <c r="BP943" s="280" t="e">
        <v>#REF!</v>
      </c>
      <c r="BQ943" s="288" t="e">
        <v>#REF!</v>
      </c>
      <c r="BR943" s="289"/>
      <c r="BS943" s="290" t="e">
        <v>#REF!</v>
      </c>
      <c r="BU943" s="291"/>
      <c r="BV943" s="291">
        <v>0</v>
      </c>
      <c r="BW943" s="292">
        <v>0</v>
      </c>
      <c r="BX943" s="238" t="s">
        <v>856</v>
      </c>
      <c r="BY943" s="435">
        <f t="shared" si="28"/>
        <v>1</v>
      </c>
      <c r="BZ943" s="435">
        <v>1</v>
      </c>
      <c r="CA943" s="436">
        <f t="shared" si="29"/>
        <v>0</v>
      </c>
    </row>
    <row r="944" spans="1:79" s="268" customFormat="1" ht="47.25">
      <c r="A944" s="269">
        <v>930</v>
      </c>
      <c r="B944" s="269" t="s">
        <v>862</v>
      </c>
      <c r="C944" s="269" t="s">
        <v>95</v>
      </c>
      <c r="D944" s="271" t="s">
        <v>863</v>
      </c>
      <c r="E944" s="272">
        <v>41058</v>
      </c>
      <c r="F944" s="238"/>
      <c r="G944" s="238"/>
      <c r="H944" s="272">
        <v>40909</v>
      </c>
      <c r="I944" s="272">
        <v>50405</v>
      </c>
      <c r="J944" s="269"/>
      <c r="K944" s="269" t="s">
        <v>2968</v>
      </c>
      <c r="L944" s="273"/>
      <c r="M944" s="238">
        <v>1</v>
      </c>
      <c r="N944" s="269" t="s">
        <v>2969</v>
      </c>
      <c r="O944" s="269" t="s">
        <v>81</v>
      </c>
      <c r="P944" s="269">
        <v>0</v>
      </c>
      <c r="Q944" s="269"/>
      <c r="R944" s="294">
        <v>1010400823</v>
      </c>
      <c r="S944" s="238">
        <v>977</v>
      </c>
      <c r="T944" s="269" t="s">
        <v>168</v>
      </c>
      <c r="U944" s="269">
        <v>180</v>
      </c>
      <c r="V944" s="275">
        <v>180</v>
      </c>
      <c r="W944" s="269">
        <v>0</v>
      </c>
      <c r="X944" s="276">
        <v>37956</v>
      </c>
      <c r="Y944" s="293"/>
      <c r="Z944" s="277">
        <v>4246.2</v>
      </c>
      <c r="AA944" s="277"/>
      <c r="AB944" s="278">
        <v>4246.2</v>
      </c>
      <c r="AC944" s="278">
        <v>4246.2</v>
      </c>
      <c r="AD944" s="278">
        <v>0</v>
      </c>
      <c r="AE944" s="278">
        <v>0</v>
      </c>
      <c r="AF944" s="278">
        <v>23.59</v>
      </c>
      <c r="AG944" s="278">
        <v>23.59</v>
      </c>
      <c r="AH944" s="278">
        <v>0</v>
      </c>
      <c r="AI944" s="279">
        <v>23.59</v>
      </c>
      <c r="AJ944" s="277"/>
      <c r="AK944" s="280" t="e">
        <v>#REF!</v>
      </c>
      <c r="AL944" s="280" t="e">
        <v>#REF!</v>
      </c>
      <c r="AM944" s="281">
        <v>0</v>
      </c>
      <c r="AN944" s="281">
        <v>0</v>
      </c>
      <c r="AO944" s="281">
        <v>0</v>
      </c>
      <c r="AP944" s="282">
        <v>0</v>
      </c>
      <c r="AQ944" s="282">
        <v>0</v>
      </c>
      <c r="AR944" s="282">
        <v>0</v>
      </c>
      <c r="AS944" s="282">
        <v>0</v>
      </c>
      <c r="AT944" s="282">
        <v>0</v>
      </c>
      <c r="AU944" s="282">
        <v>0</v>
      </c>
      <c r="AV944" s="282">
        <v>0</v>
      </c>
      <c r="AW944" s="282">
        <v>0</v>
      </c>
      <c r="AX944" s="282">
        <v>0</v>
      </c>
      <c r="AY944" s="282">
        <v>0</v>
      </c>
      <c r="AZ944" s="282">
        <v>0</v>
      </c>
      <c r="BA944" s="282">
        <v>0</v>
      </c>
      <c r="BB944" s="281">
        <v>0</v>
      </c>
      <c r="BC944" s="281">
        <v>0</v>
      </c>
      <c r="BD944" s="283"/>
      <c r="BE944" s="284">
        <v>0.02</v>
      </c>
      <c r="BF944" s="280">
        <v>0</v>
      </c>
      <c r="BG944" s="285"/>
      <c r="BH944" s="286"/>
      <c r="BI944" s="285"/>
      <c r="BJ944" s="280">
        <v>0</v>
      </c>
      <c r="BK944" s="280">
        <v>0</v>
      </c>
      <c r="BL944" s="283"/>
      <c r="BM944" s="287">
        <v>0</v>
      </c>
      <c r="BN944" s="280">
        <v>0</v>
      </c>
      <c r="BO944" s="280">
        <v>0</v>
      </c>
      <c r="BP944" s="280" t="e">
        <v>#REF!</v>
      </c>
      <c r="BQ944" s="288" t="e">
        <v>#REF!</v>
      </c>
      <c r="BR944" s="289"/>
      <c r="BS944" s="290" t="e">
        <v>#REF!</v>
      </c>
      <c r="BU944" s="291"/>
      <c r="BV944" s="291">
        <v>0</v>
      </c>
      <c r="BW944" s="292">
        <v>0</v>
      </c>
      <c r="BX944" s="238" t="s">
        <v>856</v>
      </c>
      <c r="BY944" s="435">
        <f t="shared" si="28"/>
        <v>1</v>
      </c>
      <c r="BZ944" s="435">
        <v>1</v>
      </c>
      <c r="CA944" s="436">
        <f t="shared" si="29"/>
        <v>0</v>
      </c>
    </row>
    <row r="945" spans="1:79" s="268" customFormat="1" ht="47.25">
      <c r="A945" s="269">
        <v>931</v>
      </c>
      <c r="B945" s="269" t="s">
        <v>862</v>
      </c>
      <c r="C945" s="269" t="s">
        <v>95</v>
      </c>
      <c r="D945" s="271" t="s">
        <v>863</v>
      </c>
      <c r="E945" s="272">
        <v>41058</v>
      </c>
      <c r="F945" s="238"/>
      <c r="G945" s="238"/>
      <c r="H945" s="272">
        <v>40909</v>
      </c>
      <c r="I945" s="272">
        <v>50405</v>
      </c>
      <c r="J945" s="269"/>
      <c r="K945" s="269" t="s">
        <v>2970</v>
      </c>
      <c r="L945" s="273"/>
      <c r="M945" s="238">
        <v>1</v>
      </c>
      <c r="N945" s="269" t="s">
        <v>2971</v>
      </c>
      <c r="O945" s="269" t="s">
        <v>81</v>
      </c>
      <c r="P945" s="269">
        <v>0</v>
      </c>
      <c r="Q945" s="269"/>
      <c r="R945" s="294">
        <v>1010400824</v>
      </c>
      <c r="S945" s="238">
        <v>978</v>
      </c>
      <c r="T945" s="269" t="s">
        <v>168</v>
      </c>
      <c r="U945" s="269">
        <v>180</v>
      </c>
      <c r="V945" s="275">
        <v>180</v>
      </c>
      <c r="W945" s="269">
        <v>0</v>
      </c>
      <c r="X945" s="276">
        <v>37956</v>
      </c>
      <c r="Y945" s="293"/>
      <c r="Z945" s="277">
        <v>7900.2</v>
      </c>
      <c r="AA945" s="277"/>
      <c r="AB945" s="278">
        <v>7900.2</v>
      </c>
      <c r="AC945" s="278">
        <v>7900.2</v>
      </c>
      <c r="AD945" s="278">
        <v>0</v>
      </c>
      <c r="AE945" s="278">
        <v>0</v>
      </c>
      <c r="AF945" s="278">
        <v>43.89</v>
      </c>
      <c r="AG945" s="278">
        <v>43.89</v>
      </c>
      <c r="AH945" s="278">
        <v>0</v>
      </c>
      <c r="AI945" s="279">
        <v>43.89</v>
      </c>
      <c r="AJ945" s="277"/>
      <c r="AK945" s="280" t="e">
        <v>#REF!</v>
      </c>
      <c r="AL945" s="280" t="e">
        <v>#REF!</v>
      </c>
      <c r="AM945" s="281">
        <v>0</v>
      </c>
      <c r="AN945" s="281">
        <v>0</v>
      </c>
      <c r="AO945" s="281">
        <v>0</v>
      </c>
      <c r="AP945" s="282">
        <v>0</v>
      </c>
      <c r="AQ945" s="282">
        <v>0</v>
      </c>
      <c r="AR945" s="282">
        <v>0</v>
      </c>
      <c r="AS945" s="282">
        <v>0</v>
      </c>
      <c r="AT945" s="282">
        <v>0</v>
      </c>
      <c r="AU945" s="282">
        <v>0</v>
      </c>
      <c r="AV945" s="282">
        <v>0</v>
      </c>
      <c r="AW945" s="282">
        <v>0</v>
      </c>
      <c r="AX945" s="282">
        <v>0</v>
      </c>
      <c r="AY945" s="282">
        <v>0</v>
      </c>
      <c r="AZ945" s="282">
        <v>0</v>
      </c>
      <c r="BA945" s="282">
        <v>0</v>
      </c>
      <c r="BB945" s="281">
        <v>0</v>
      </c>
      <c r="BC945" s="281">
        <v>0</v>
      </c>
      <c r="BD945" s="283"/>
      <c r="BE945" s="284">
        <v>0.02</v>
      </c>
      <c r="BF945" s="280">
        <v>0</v>
      </c>
      <c r="BG945" s="285"/>
      <c r="BH945" s="286"/>
      <c r="BI945" s="285"/>
      <c r="BJ945" s="280">
        <v>0</v>
      </c>
      <c r="BK945" s="280">
        <v>0</v>
      </c>
      <c r="BL945" s="283"/>
      <c r="BM945" s="287">
        <v>0</v>
      </c>
      <c r="BN945" s="280">
        <v>0</v>
      </c>
      <c r="BO945" s="280">
        <v>0</v>
      </c>
      <c r="BP945" s="280" t="e">
        <v>#REF!</v>
      </c>
      <c r="BQ945" s="288" t="e">
        <v>#REF!</v>
      </c>
      <c r="BR945" s="289"/>
      <c r="BS945" s="290" t="e">
        <v>#REF!</v>
      </c>
      <c r="BU945" s="291"/>
      <c r="BV945" s="291">
        <v>0</v>
      </c>
      <c r="BW945" s="292">
        <v>0</v>
      </c>
      <c r="BX945" s="238" t="s">
        <v>856</v>
      </c>
      <c r="BY945" s="435">
        <f t="shared" si="28"/>
        <v>1</v>
      </c>
      <c r="BZ945" s="435">
        <v>1</v>
      </c>
      <c r="CA945" s="436">
        <f t="shared" si="29"/>
        <v>0</v>
      </c>
    </row>
    <row r="946" spans="1:79" s="268" customFormat="1" ht="47.25">
      <c r="A946" s="269">
        <v>932</v>
      </c>
      <c r="B946" s="269" t="s">
        <v>862</v>
      </c>
      <c r="C946" s="269" t="s">
        <v>95</v>
      </c>
      <c r="D946" s="271" t="s">
        <v>863</v>
      </c>
      <c r="E946" s="272">
        <v>41058</v>
      </c>
      <c r="F946" s="238"/>
      <c r="G946" s="238"/>
      <c r="H946" s="272">
        <v>40909</v>
      </c>
      <c r="I946" s="272">
        <v>50405</v>
      </c>
      <c r="J946" s="269"/>
      <c r="K946" s="269" t="s">
        <v>2972</v>
      </c>
      <c r="L946" s="273"/>
      <c r="M946" s="238">
        <v>1</v>
      </c>
      <c r="N946" s="269" t="s">
        <v>2973</v>
      </c>
      <c r="O946" s="269" t="s">
        <v>81</v>
      </c>
      <c r="P946" s="269">
        <v>0</v>
      </c>
      <c r="Q946" s="269"/>
      <c r="R946" s="294">
        <v>1010400825</v>
      </c>
      <c r="S946" s="238">
        <v>979</v>
      </c>
      <c r="T946" s="269" t="s">
        <v>87</v>
      </c>
      <c r="U946" s="269">
        <v>240</v>
      </c>
      <c r="V946" s="275">
        <v>240</v>
      </c>
      <c r="W946" s="269">
        <v>0</v>
      </c>
      <c r="X946" s="276">
        <v>35034</v>
      </c>
      <c r="Y946" s="293"/>
      <c r="Z946" s="277">
        <v>123000.29</v>
      </c>
      <c r="AA946" s="277"/>
      <c r="AB946" s="278">
        <v>123000.29</v>
      </c>
      <c r="AC946" s="278">
        <v>123000.29</v>
      </c>
      <c r="AD946" s="278">
        <v>0</v>
      </c>
      <c r="AE946" s="278">
        <v>0</v>
      </c>
      <c r="AF946" s="278">
        <v>512.50120833333335</v>
      </c>
      <c r="AG946" s="278">
        <v>512.50120833333335</v>
      </c>
      <c r="AH946" s="278">
        <v>0</v>
      </c>
      <c r="AI946" s="279">
        <v>512.50120833333335</v>
      </c>
      <c r="AJ946" s="277"/>
      <c r="AK946" s="280" t="e">
        <v>#REF!</v>
      </c>
      <c r="AL946" s="280" t="e">
        <v>#REF!</v>
      </c>
      <c r="AM946" s="281">
        <v>0</v>
      </c>
      <c r="AN946" s="281">
        <v>0</v>
      </c>
      <c r="AO946" s="281">
        <v>0</v>
      </c>
      <c r="AP946" s="282">
        <v>0</v>
      </c>
      <c r="AQ946" s="282">
        <v>0</v>
      </c>
      <c r="AR946" s="282">
        <v>0</v>
      </c>
      <c r="AS946" s="282">
        <v>0</v>
      </c>
      <c r="AT946" s="282">
        <v>0</v>
      </c>
      <c r="AU946" s="282">
        <v>0</v>
      </c>
      <c r="AV946" s="282">
        <v>0</v>
      </c>
      <c r="AW946" s="282">
        <v>0</v>
      </c>
      <c r="AX946" s="282">
        <v>0</v>
      </c>
      <c r="AY946" s="282">
        <v>0</v>
      </c>
      <c r="AZ946" s="282">
        <v>0</v>
      </c>
      <c r="BA946" s="282">
        <v>0</v>
      </c>
      <c r="BB946" s="281">
        <v>0</v>
      </c>
      <c r="BC946" s="281">
        <v>0</v>
      </c>
      <c r="BD946" s="283"/>
      <c r="BE946" s="284">
        <v>0.02</v>
      </c>
      <c r="BF946" s="280">
        <v>0</v>
      </c>
      <c r="BG946" s="285"/>
      <c r="BH946" s="286"/>
      <c r="BI946" s="285"/>
      <c r="BJ946" s="280">
        <v>0</v>
      </c>
      <c r="BK946" s="280">
        <v>0</v>
      </c>
      <c r="BL946" s="283"/>
      <c r="BM946" s="287">
        <v>0</v>
      </c>
      <c r="BN946" s="280">
        <v>0</v>
      </c>
      <c r="BO946" s="280">
        <v>0</v>
      </c>
      <c r="BP946" s="280" t="e">
        <v>#REF!</v>
      </c>
      <c r="BQ946" s="288" t="e">
        <v>#REF!</v>
      </c>
      <c r="BR946" s="289"/>
      <c r="BS946" s="290" t="e">
        <v>#REF!</v>
      </c>
      <c r="BU946" s="291"/>
      <c r="BV946" s="291">
        <v>0</v>
      </c>
      <c r="BW946" s="292">
        <v>0</v>
      </c>
      <c r="BX946" s="238" t="s">
        <v>856</v>
      </c>
      <c r="BY946" s="435">
        <f t="shared" si="28"/>
        <v>1</v>
      </c>
      <c r="BZ946" s="435">
        <v>1</v>
      </c>
      <c r="CA946" s="436">
        <f t="shared" si="29"/>
        <v>0</v>
      </c>
    </row>
    <row r="947" spans="1:79" s="268" customFormat="1" ht="47.25">
      <c r="A947" s="269">
        <v>933</v>
      </c>
      <c r="B947" s="269" t="s">
        <v>862</v>
      </c>
      <c r="C947" s="269" t="s">
        <v>95</v>
      </c>
      <c r="D947" s="271" t="s">
        <v>863</v>
      </c>
      <c r="E947" s="272">
        <v>41058</v>
      </c>
      <c r="F947" s="238"/>
      <c r="G947" s="238"/>
      <c r="H947" s="272">
        <v>40909</v>
      </c>
      <c r="I947" s="272">
        <v>50405</v>
      </c>
      <c r="J947" s="269"/>
      <c r="K947" s="269" t="s">
        <v>2974</v>
      </c>
      <c r="L947" s="273"/>
      <c r="M947" s="238">
        <v>1</v>
      </c>
      <c r="N947" s="269" t="s">
        <v>2975</v>
      </c>
      <c r="O947" s="269" t="s">
        <v>81</v>
      </c>
      <c r="P947" s="269">
        <v>0</v>
      </c>
      <c r="Q947" s="269"/>
      <c r="R947" s="294">
        <v>1010400826</v>
      </c>
      <c r="S947" s="238">
        <v>980</v>
      </c>
      <c r="T947" s="269" t="s">
        <v>87</v>
      </c>
      <c r="U947" s="269">
        <v>240</v>
      </c>
      <c r="V947" s="275">
        <v>240</v>
      </c>
      <c r="W947" s="269">
        <v>0</v>
      </c>
      <c r="X947" s="276">
        <v>35977</v>
      </c>
      <c r="Y947" s="293"/>
      <c r="Z947" s="277">
        <v>471596.39</v>
      </c>
      <c r="AA947" s="277"/>
      <c r="AB947" s="278">
        <v>471596.39</v>
      </c>
      <c r="AC947" s="278">
        <v>471596.39</v>
      </c>
      <c r="AD947" s="278">
        <v>0</v>
      </c>
      <c r="AE947" s="278">
        <v>0</v>
      </c>
      <c r="AF947" s="278">
        <v>1964.9849583333335</v>
      </c>
      <c r="AG947" s="278">
        <v>1964.9849583333335</v>
      </c>
      <c r="AH947" s="278">
        <v>0</v>
      </c>
      <c r="AI947" s="279">
        <v>1964.9849583333335</v>
      </c>
      <c r="AJ947" s="277"/>
      <c r="AK947" s="280" t="e">
        <v>#REF!</v>
      </c>
      <c r="AL947" s="280" t="e">
        <v>#REF!</v>
      </c>
      <c r="AM947" s="281">
        <v>0</v>
      </c>
      <c r="AN947" s="281">
        <v>0</v>
      </c>
      <c r="AO947" s="281">
        <v>0</v>
      </c>
      <c r="AP947" s="282">
        <v>0</v>
      </c>
      <c r="AQ947" s="282">
        <v>0</v>
      </c>
      <c r="AR947" s="282">
        <v>0</v>
      </c>
      <c r="AS947" s="282">
        <v>0</v>
      </c>
      <c r="AT947" s="282">
        <v>0</v>
      </c>
      <c r="AU947" s="282">
        <v>0</v>
      </c>
      <c r="AV947" s="282">
        <v>0</v>
      </c>
      <c r="AW947" s="282">
        <v>0</v>
      </c>
      <c r="AX947" s="282">
        <v>0</v>
      </c>
      <c r="AY947" s="282">
        <v>0</v>
      </c>
      <c r="AZ947" s="282">
        <v>0</v>
      </c>
      <c r="BA947" s="282">
        <v>0</v>
      </c>
      <c r="BB947" s="281">
        <v>0</v>
      </c>
      <c r="BC947" s="281">
        <v>0</v>
      </c>
      <c r="BD947" s="283"/>
      <c r="BE947" s="284">
        <v>0.02</v>
      </c>
      <c r="BF947" s="280">
        <v>0</v>
      </c>
      <c r="BG947" s="285"/>
      <c r="BH947" s="286"/>
      <c r="BI947" s="285"/>
      <c r="BJ947" s="280">
        <v>0</v>
      </c>
      <c r="BK947" s="280">
        <v>0</v>
      </c>
      <c r="BL947" s="283"/>
      <c r="BM947" s="287">
        <v>0</v>
      </c>
      <c r="BN947" s="280">
        <v>0</v>
      </c>
      <c r="BO947" s="280">
        <v>0</v>
      </c>
      <c r="BP947" s="280" t="e">
        <v>#REF!</v>
      </c>
      <c r="BQ947" s="288" t="e">
        <v>#REF!</v>
      </c>
      <c r="BR947" s="289"/>
      <c r="BS947" s="290" t="e">
        <v>#REF!</v>
      </c>
      <c r="BU947" s="291"/>
      <c r="BV947" s="291">
        <v>0</v>
      </c>
      <c r="BW947" s="292">
        <v>0</v>
      </c>
      <c r="BX947" s="238" t="s">
        <v>856</v>
      </c>
      <c r="BY947" s="435">
        <f t="shared" si="28"/>
        <v>1</v>
      </c>
      <c r="BZ947" s="435">
        <v>1</v>
      </c>
      <c r="CA947" s="436">
        <f t="shared" si="29"/>
        <v>0</v>
      </c>
    </row>
    <row r="948" spans="1:79" s="268" customFormat="1" ht="47.25">
      <c r="A948" s="269">
        <v>934</v>
      </c>
      <c r="B948" s="269" t="s">
        <v>862</v>
      </c>
      <c r="C948" s="269" t="s">
        <v>95</v>
      </c>
      <c r="D948" s="271" t="s">
        <v>863</v>
      </c>
      <c r="E948" s="272">
        <v>41058</v>
      </c>
      <c r="F948" s="238"/>
      <c r="G948" s="238"/>
      <c r="H948" s="272">
        <v>40909</v>
      </c>
      <c r="I948" s="272">
        <v>50405</v>
      </c>
      <c r="J948" s="269"/>
      <c r="K948" s="269" t="s">
        <v>2976</v>
      </c>
      <c r="L948" s="273"/>
      <c r="M948" s="238">
        <v>1</v>
      </c>
      <c r="N948" s="269" t="s">
        <v>2976</v>
      </c>
      <c r="O948" s="269" t="s">
        <v>81</v>
      </c>
      <c r="P948" s="269">
        <v>0</v>
      </c>
      <c r="Q948" s="269"/>
      <c r="R948" s="294">
        <v>1010400828</v>
      </c>
      <c r="S948" s="238">
        <v>981</v>
      </c>
      <c r="T948" s="269" t="s">
        <v>87</v>
      </c>
      <c r="U948" s="269">
        <v>240</v>
      </c>
      <c r="V948" s="275">
        <v>240</v>
      </c>
      <c r="W948" s="269">
        <v>0</v>
      </c>
      <c r="X948" s="276">
        <v>23377</v>
      </c>
      <c r="Y948" s="293"/>
      <c r="Z948" s="277">
        <v>6677075.1399999997</v>
      </c>
      <c r="AA948" s="277"/>
      <c r="AB948" s="278">
        <v>6677075.1399999997</v>
      </c>
      <c r="AC948" s="278">
        <v>6677075.1399999997</v>
      </c>
      <c r="AD948" s="278">
        <v>0</v>
      </c>
      <c r="AE948" s="278">
        <v>0</v>
      </c>
      <c r="AF948" s="278">
        <v>27821.146416666666</v>
      </c>
      <c r="AG948" s="278">
        <v>27821.146416666666</v>
      </c>
      <c r="AH948" s="278">
        <v>0</v>
      </c>
      <c r="AI948" s="279">
        <v>27821.146416666666</v>
      </c>
      <c r="AJ948" s="277"/>
      <c r="AK948" s="280" t="e">
        <v>#REF!</v>
      </c>
      <c r="AL948" s="280" t="e">
        <v>#REF!</v>
      </c>
      <c r="AM948" s="281">
        <v>0</v>
      </c>
      <c r="AN948" s="281">
        <v>0</v>
      </c>
      <c r="AO948" s="281">
        <v>0</v>
      </c>
      <c r="AP948" s="282">
        <v>0</v>
      </c>
      <c r="AQ948" s="282">
        <v>0</v>
      </c>
      <c r="AR948" s="282">
        <v>0</v>
      </c>
      <c r="AS948" s="282">
        <v>0</v>
      </c>
      <c r="AT948" s="282">
        <v>0</v>
      </c>
      <c r="AU948" s="282">
        <v>0</v>
      </c>
      <c r="AV948" s="282">
        <v>0</v>
      </c>
      <c r="AW948" s="282">
        <v>0</v>
      </c>
      <c r="AX948" s="282">
        <v>0</v>
      </c>
      <c r="AY948" s="282">
        <v>0</v>
      </c>
      <c r="AZ948" s="282">
        <v>0</v>
      </c>
      <c r="BA948" s="282">
        <v>0</v>
      </c>
      <c r="BB948" s="281">
        <v>0</v>
      </c>
      <c r="BC948" s="281">
        <v>0</v>
      </c>
      <c r="BD948" s="283"/>
      <c r="BE948" s="284">
        <v>0.02</v>
      </c>
      <c r="BF948" s="280">
        <v>0</v>
      </c>
      <c r="BG948" s="285"/>
      <c r="BH948" s="286"/>
      <c r="BI948" s="285"/>
      <c r="BJ948" s="280">
        <v>0</v>
      </c>
      <c r="BK948" s="280">
        <v>0</v>
      </c>
      <c r="BL948" s="283"/>
      <c r="BM948" s="287">
        <v>0</v>
      </c>
      <c r="BN948" s="280">
        <v>0</v>
      </c>
      <c r="BO948" s="280">
        <v>0</v>
      </c>
      <c r="BP948" s="280" t="e">
        <v>#REF!</v>
      </c>
      <c r="BQ948" s="288" t="e">
        <v>#REF!</v>
      </c>
      <c r="BR948" s="289"/>
      <c r="BS948" s="290" t="e">
        <v>#REF!</v>
      </c>
      <c r="BU948" s="291"/>
      <c r="BV948" s="291">
        <v>0</v>
      </c>
      <c r="BW948" s="292">
        <v>0</v>
      </c>
      <c r="BX948" s="238" t="s">
        <v>856</v>
      </c>
      <c r="BY948" s="435">
        <f t="shared" si="28"/>
        <v>1</v>
      </c>
      <c r="BZ948" s="435">
        <v>1</v>
      </c>
      <c r="CA948" s="436">
        <f t="shared" si="29"/>
        <v>0</v>
      </c>
    </row>
    <row r="949" spans="1:79" s="268" customFormat="1" ht="47.25">
      <c r="A949" s="269">
        <v>935</v>
      </c>
      <c r="B949" s="269" t="s">
        <v>862</v>
      </c>
      <c r="C949" s="269" t="s">
        <v>95</v>
      </c>
      <c r="D949" s="271" t="s">
        <v>863</v>
      </c>
      <c r="E949" s="272">
        <v>41058</v>
      </c>
      <c r="F949" s="238"/>
      <c r="G949" s="238"/>
      <c r="H949" s="272">
        <v>40909</v>
      </c>
      <c r="I949" s="272">
        <v>50405</v>
      </c>
      <c r="J949" s="269"/>
      <c r="K949" s="269" t="s">
        <v>2977</v>
      </c>
      <c r="L949" s="273"/>
      <c r="M949" s="238">
        <v>1</v>
      </c>
      <c r="N949" s="269" t="s">
        <v>2977</v>
      </c>
      <c r="O949" s="269" t="s">
        <v>81</v>
      </c>
      <c r="P949" s="269">
        <v>0</v>
      </c>
      <c r="Q949" s="269"/>
      <c r="R949" s="294">
        <v>1010400829</v>
      </c>
      <c r="S949" s="238">
        <v>982</v>
      </c>
      <c r="T949" s="269" t="s">
        <v>87</v>
      </c>
      <c r="U949" s="269">
        <v>240</v>
      </c>
      <c r="V949" s="275">
        <v>240</v>
      </c>
      <c r="W949" s="269">
        <v>0</v>
      </c>
      <c r="X949" s="276">
        <v>27912</v>
      </c>
      <c r="Y949" s="293"/>
      <c r="Z949" s="277">
        <v>11209204.77</v>
      </c>
      <c r="AA949" s="277"/>
      <c r="AB949" s="278">
        <v>11209204.77</v>
      </c>
      <c r="AC949" s="278">
        <v>11209204.77</v>
      </c>
      <c r="AD949" s="278">
        <v>0</v>
      </c>
      <c r="AE949" s="278">
        <v>0</v>
      </c>
      <c r="AF949" s="278">
        <v>46705.019874999998</v>
      </c>
      <c r="AG949" s="278">
        <v>46705.019874999998</v>
      </c>
      <c r="AH949" s="278">
        <v>0</v>
      </c>
      <c r="AI949" s="279">
        <v>46705.019874999998</v>
      </c>
      <c r="AJ949" s="277"/>
      <c r="AK949" s="280" t="e">
        <v>#REF!</v>
      </c>
      <c r="AL949" s="280" t="e">
        <v>#REF!</v>
      </c>
      <c r="AM949" s="281">
        <v>0</v>
      </c>
      <c r="AN949" s="281">
        <v>0</v>
      </c>
      <c r="AO949" s="281">
        <v>0</v>
      </c>
      <c r="AP949" s="282">
        <v>0</v>
      </c>
      <c r="AQ949" s="282">
        <v>0</v>
      </c>
      <c r="AR949" s="282">
        <v>0</v>
      </c>
      <c r="AS949" s="282">
        <v>0</v>
      </c>
      <c r="AT949" s="282">
        <v>0</v>
      </c>
      <c r="AU949" s="282">
        <v>0</v>
      </c>
      <c r="AV949" s="282">
        <v>0</v>
      </c>
      <c r="AW949" s="282">
        <v>0</v>
      </c>
      <c r="AX949" s="282">
        <v>0</v>
      </c>
      <c r="AY949" s="282">
        <v>0</v>
      </c>
      <c r="AZ949" s="282">
        <v>0</v>
      </c>
      <c r="BA949" s="282">
        <v>0</v>
      </c>
      <c r="BB949" s="281">
        <v>0</v>
      </c>
      <c r="BC949" s="281">
        <v>0</v>
      </c>
      <c r="BD949" s="283"/>
      <c r="BE949" s="284">
        <v>0.02</v>
      </c>
      <c r="BF949" s="280">
        <v>0</v>
      </c>
      <c r="BG949" s="285"/>
      <c r="BH949" s="286"/>
      <c r="BI949" s="285"/>
      <c r="BJ949" s="280">
        <v>0</v>
      </c>
      <c r="BK949" s="280">
        <v>0</v>
      </c>
      <c r="BL949" s="283"/>
      <c r="BM949" s="287">
        <v>0</v>
      </c>
      <c r="BN949" s="280">
        <v>0</v>
      </c>
      <c r="BO949" s="280">
        <v>0</v>
      </c>
      <c r="BP949" s="280" t="e">
        <v>#REF!</v>
      </c>
      <c r="BQ949" s="288" t="e">
        <v>#REF!</v>
      </c>
      <c r="BR949" s="289"/>
      <c r="BS949" s="290" t="e">
        <v>#REF!</v>
      </c>
      <c r="BU949" s="291"/>
      <c r="BV949" s="291">
        <v>0</v>
      </c>
      <c r="BW949" s="292">
        <v>0</v>
      </c>
      <c r="BX949" s="238" t="s">
        <v>860</v>
      </c>
      <c r="BY949" s="435">
        <f t="shared" si="28"/>
        <v>1</v>
      </c>
      <c r="BZ949" s="435">
        <v>1</v>
      </c>
      <c r="CA949" s="436">
        <f t="shared" si="29"/>
        <v>0</v>
      </c>
    </row>
    <row r="950" spans="1:79" s="268" customFormat="1" ht="47.25">
      <c r="A950" s="269">
        <v>936</v>
      </c>
      <c r="B950" s="269" t="s">
        <v>862</v>
      </c>
      <c r="C950" s="269" t="s">
        <v>95</v>
      </c>
      <c r="D950" s="271" t="s">
        <v>863</v>
      </c>
      <c r="E950" s="272">
        <v>41058</v>
      </c>
      <c r="F950" s="238"/>
      <c r="G950" s="238"/>
      <c r="H950" s="272">
        <v>40909</v>
      </c>
      <c r="I950" s="272">
        <v>50405</v>
      </c>
      <c r="J950" s="269"/>
      <c r="K950" s="269" t="s">
        <v>2978</v>
      </c>
      <c r="L950" s="273"/>
      <c r="M950" s="238">
        <v>1</v>
      </c>
      <c r="N950" s="269" t="s">
        <v>2978</v>
      </c>
      <c r="O950" s="269" t="s">
        <v>81</v>
      </c>
      <c r="P950" s="269">
        <v>0</v>
      </c>
      <c r="Q950" s="269"/>
      <c r="R950" s="294">
        <v>1010400830</v>
      </c>
      <c r="S950" s="238">
        <v>983</v>
      </c>
      <c r="T950" s="269" t="s">
        <v>87</v>
      </c>
      <c r="U950" s="269">
        <v>240</v>
      </c>
      <c r="V950" s="275">
        <v>240</v>
      </c>
      <c r="W950" s="269">
        <v>0</v>
      </c>
      <c r="X950" s="276">
        <v>34820</v>
      </c>
      <c r="Y950" s="293"/>
      <c r="Z950" s="277">
        <v>265137.28000000003</v>
      </c>
      <c r="AA950" s="277"/>
      <c r="AB950" s="278">
        <v>265137.28000000003</v>
      </c>
      <c r="AC950" s="278">
        <v>265137.28000000003</v>
      </c>
      <c r="AD950" s="278">
        <v>0</v>
      </c>
      <c r="AE950" s="278">
        <v>0</v>
      </c>
      <c r="AF950" s="278">
        <v>1104.7386666666669</v>
      </c>
      <c r="AG950" s="278">
        <v>1104.7386666666669</v>
      </c>
      <c r="AH950" s="278">
        <v>0</v>
      </c>
      <c r="AI950" s="279">
        <v>1104.7386666666669</v>
      </c>
      <c r="AJ950" s="277"/>
      <c r="AK950" s="280" t="e">
        <v>#REF!</v>
      </c>
      <c r="AL950" s="280" t="e">
        <v>#REF!</v>
      </c>
      <c r="AM950" s="281">
        <v>0</v>
      </c>
      <c r="AN950" s="281">
        <v>0</v>
      </c>
      <c r="AO950" s="281">
        <v>0</v>
      </c>
      <c r="AP950" s="282">
        <v>0</v>
      </c>
      <c r="AQ950" s="282">
        <v>0</v>
      </c>
      <c r="AR950" s="282">
        <v>0</v>
      </c>
      <c r="AS950" s="282">
        <v>0</v>
      </c>
      <c r="AT950" s="282">
        <v>0</v>
      </c>
      <c r="AU950" s="282">
        <v>0</v>
      </c>
      <c r="AV950" s="282">
        <v>0</v>
      </c>
      <c r="AW950" s="282">
        <v>0</v>
      </c>
      <c r="AX950" s="282">
        <v>0</v>
      </c>
      <c r="AY950" s="282">
        <v>0</v>
      </c>
      <c r="AZ950" s="282">
        <v>0</v>
      </c>
      <c r="BA950" s="282">
        <v>0</v>
      </c>
      <c r="BB950" s="281">
        <v>0</v>
      </c>
      <c r="BC950" s="281">
        <v>0</v>
      </c>
      <c r="BD950" s="283"/>
      <c r="BE950" s="284">
        <v>0.02</v>
      </c>
      <c r="BF950" s="280">
        <v>0</v>
      </c>
      <c r="BG950" s="285"/>
      <c r="BH950" s="286"/>
      <c r="BI950" s="285"/>
      <c r="BJ950" s="280">
        <v>0</v>
      </c>
      <c r="BK950" s="280">
        <v>0</v>
      </c>
      <c r="BL950" s="283"/>
      <c r="BM950" s="287">
        <v>0</v>
      </c>
      <c r="BN950" s="280">
        <v>0</v>
      </c>
      <c r="BO950" s="280">
        <v>0</v>
      </c>
      <c r="BP950" s="280" t="e">
        <v>#REF!</v>
      </c>
      <c r="BQ950" s="288" t="e">
        <v>#REF!</v>
      </c>
      <c r="BR950" s="289"/>
      <c r="BS950" s="290" t="e">
        <v>#REF!</v>
      </c>
      <c r="BU950" s="291"/>
      <c r="BV950" s="291">
        <v>0</v>
      </c>
      <c r="BW950" s="292">
        <v>0</v>
      </c>
      <c r="BX950" s="238" t="s">
        <v>856</v>
      </c>
      <c r="BY950" s="435">
        <f t="shared" si="28"/>
        <v>1</v>
      </c>
      <c r="BZ950" s="435">
        <v>1</v>
      </c>
      <c r="CA950" s="436">
        <f t="shared" si="29"/>
        <v>0</v>
      </c>
    </row>
    <row r="951" spans="1:79" s="268" customFormat="1" ht="47.25">
      <c r="A951" s="269">
        <v>937</v>
      </c>
      <c r="B951" s="269" t="s">
        <v>862</v>
      </c>
      <c r="C951" s="269" t="s">
        <v>95</v>
      </c>
      <c r="D951" s="271" t="s">
        <v>863</v>
      </c>
      <c r="E951" s="272">
        <v>41058</v>
      </c>
      <c r="F951" s="238"/>
      <c r="G951" s="238"/>
      <c r="H951" s="272">
        <v>40909</v>
      </c>
      <c r="I951" s="272">
        <v>50405</v>
      </c>
      <c r="J951" s="269"/>
      <c r="K951" s="269" t="s">
        <v>2979</v>
      </c>
      <c r="L951" s="273"/>
      <c r="M951" s="238">
        <v>1</v>
      </c>
      <c r="N951" s="269" t="s">
        <v>2980</v>
      </c>
      <c r="O951" s="269" t="s">
        <v>81</v>
      </c>
      <c r="P951" s="269">
        <v>0</v>
      </c>
      <c r="Q951" s="269"/>
      <c r="R951" s="294">
        <v>1010400831</v>
      </c>
      <c r="S951" s="238">
        <v>984</v>
      </c>
      <c r="T951" s="269" t="s">
        <v>87</v>
      </c>
      <c r="U951" s="269">
        <v>240</v>
      </c>
      <c r="V951" s="275">
        <v>240</v>
      </c>
      <c r="W951" s="269">
        <v>0</v>
      </c>
      <c r="X951" s="276">
        <v>31321</v>
      </c>
      <c r="Y951" s="293"/>
      <c r="Z951" s="277">
        <v>772429.51</v>
      </c>
      <c r="AA951" s="277"/>
      <c r="AB951" s="278">
        <v>772429.51</v>
      </c>
      <c r="AC951" s="278">
        <v>450399.42987499997</v>
      </c>
      <c r="AD951" s="278">
        <v>322030.08012500004</v>
      </c>
      <c r="AE951" s="278">
        <v>283408.60462500004</v>
      </c>
      <c r="AF951" s="278">
        <v>3218.4562916666669</v>
      </c>
      <c r="AG951" s="278">
        <v>3218.4562916666669</v>
      </c>
      <c r="AH951" s="278">
        <v>0</v>
      </c>
      <c r="AI951" s="279">
        <v>3218.4562916666669</v>
      </c>
      <c r="AJ951" s="277"/>
      <c r="AK951" s="280" t="e">
        <v>#REF!</v>
      </c>
      <c r="AL951" s="280" t="e">
        <v>#REF!</v>
      </c>
      <c r="AM951" s="281">
        <v>38621.4755</v>
      </c>
      <c r="AN951" s="281">
        <v>38621.4755</v>
      </c>
      <c r="AO951" s="281">
        <v>322030.08012500004</v>
      </c>
      <c r="AP951" s="282">
        <v>318811.62383333337</v>
      </c>
      <c r="AQ951" s="282">
        <v>315593.16754166671</v>
      </c>
      <c r="AR951" s="282">
        <v>312374.71125000005</v>
      </c>
      <c r="AS951" s="282">
        <v>309156.25495833339</v>
      </c>
      <c r="AT951" s="282">
        <v>305937.79866666673</v>
      </c>
      <c r="AU951" s="282">
        <v>302719.34237500007</v>
      </c>
      <c r="AV951" s="282">
        <v>299500.8860833334</v>
      </c>
      <c r="AW951" s="282">
        <v>296282.42979166674</v>
      </c>
      <c r="AX951" s="282">
        <v>293063.97350000008</v>
      </c>
      <c r="AY951" s="282">
        <v>289845.51720833342</v>
      </c>
      <c r="AZ951" s="282">
        <v>286627.06091666676</v>
      </c>
      <c r="BA951" s="282">
        <v>283408.60462500009</v>
      </c>
      <c r="BB951" s="281">
        <v>302719.34237500007</v>
      </c>
      <c r="BC951" s="281">
        <v>302719.34237500001</v>
      </c>
      <c r="BD951" s="283"/>
      <c r="BE951" s="284">
        <v>0.02</v>
      </c>
      <c r="BF951" s="280">
        <v>0</v>
      </c>
      <c r="BG951" s="285"/>
      <c r="BH951" s="286"/>
      <c r="BI951" s="285"/>
      <c r="BJ951" s="280">
        <v>0</v>
      </c>
      <c r="BK951" s="280">
        <v>0</v>
      </c>
      <c r="BL951" s="283"/>
      <c r="BM951" s="287">
        <v>0</v>
      </c>
      <c r="BN951" s="280">
        <v>0</v>
      </c>
      <c r="BO951" s="280">
        <v>0</v>
      </c>
      <c r="BP951" s="280" t="e">
        <v>#REF!</v>
      </c>
      <c r="BQ951" s="288" t="e">
        <v>#REF!</v>
      </c>
      <c r="BR951" s="289"/>
      <c r="BS951" s="290" t="e">
        <v>#REF!</v>
      </c>
      <c r="BU951" s="291">
        <v>38621.519999999997</v>
      </c>
      <c r="BV951" s="291">
        <v>4.4499999996332917E-2</v>
      </c>
      <c r="BW951" s="292">
        <v>0</v>
      </c>
      <c r="BX951" s="238" t="s">
        <v>856</v>
      </c>
      <c r="BY951" s="435">
        <f t="shared" si="28"/>
        <v>0.5830945400765436</v>
      </c>
      <c r="BZ951" s="435">
        <v>0.63309454007654364</v>
      </c>
      <c r="CA951" s="436">
        <f t="shared" si="29"/>
        <v>5.0000000000000044E-2</v>
      </c>
    </row>
    <row r="952" spans="1:79" s="268" customFormat="1" ht="47.25">
      <c r="A952" s="269">
        <v>938</v>
      </c>
      <c r="B952" s="269" t="s">
        <v>862</v>
      </c>
      <c r="C952" s="269" t="s">
        <v>95</v>
      </c>
      <c r="D952" s="271" t="s">
        <v>863</v>
      </c>
      <c r="E952" s="272">
        <v>41058</v>
      </c>
      <c r="F952" s="238"/>
      <c r="G952" s="238"/>
      <c r="H952" s="272">
        <v>40909</v>
      </c>
      <c r="I952" s="272">
        <v>50405</v>
      </c>
      <c r="J952" s="269"/>
      <c r="K952" s="269" t="s">
        <v>2981</v>
      </c>
      <c r="L952" s="273"/>
      <c r="M952" s="238">
        <v>1</v>
      </c>
      <c r="N952" s="269" t="s">
        <v>2982</v>
      </c>
      <c r="O952" s="269" t="s">
        <v>81</v>
      </c>
      <c r="P952" s="269">
        <v>0</v>
      </c>
      <c r="Q952" s="269"/>
      <c r="R952" s="294">
        <v>1010400832</v>
      </c>
      <c r="S952" s="238">
        <v>985</v>
      </c>
      <c r="T952" s="269" t="s">
        <v>87</v>
      </c>
      <c r="U952" s="269">
        <v>240</v>
      </c>
      <c r="V952" s="275">
        <v>240</v>
      </c>
      <c r="W952" s="269">
        <v>0</v>
      </c>
      <c r="X952" s="276">
        <v>31321</v>
      </c>
      <c r="Y952" s="293"/>
      <c r="Z952" s="277">
        <v>2205174.5099999998</v>
      </c>
      <c r="AA952" s="277"/>
      <c r="AB952" s="278">
        <v>2205174.5099999998</v>
      </c>
      <c r="AC952" s="278">
        <v>1235130.702</v>
      </c>
      <c r="AD952" s="278">
        <v>970043.80799999973</v>
      </c>
      <c r="AE952" s="278">
        <v>859785.08249999979</v>
      </c>
      <c r="AF952" s="278">
        <v>9188.2271249999994</v>
      </c>
      <c r="AG952" s="278">
        <v>9188.2271249999994</v>
      </c>
      <c r="AH952" s="278">
        <v>0</v>
      </c>
      <c r="AI952" s="279">
        <v>9188.2271249999994</v>
      </c>
      <c r="AJ952" s="277"/>
      <c r="AK952" s="280" t="e">
        <v>#REF!</v>
      </c>
      <c r="AL952" s="280" t="e">
        <v>#REF!</v>
      </c>
      <c r="AM952" s="281">
        <v>110258.7255</v>
      </c>
      <c r="AN952" s="281">
        <v>110258.7255</v>
      </c>
      <c r="AO952" s="281">
        <v>970043.80799999973</v>
      </c>
      <c r="AP952" s="282">
        <v>960855.58087499975</v>
      </c>
      <c r="AQ952" s="282">
        <v>951667.35374999978</v>
      </c>
      <c r="AR952" s="282">
        <v>942479.1266249998</v>
      </c>
      <c r="AS952" s="282">
        <v>933290.89949999982</v>
      </c>
      <c r="AT952" s="282">
        <v>924102.67237499985</v>
      </c>
      <c r="AU952" s="282">
        <v>914914.44524999987</v>
      </c>
      <c r="AV952" s="282">
        <v>905726.2181249999</v>
      </c>
      <c r="AW952" s="282">
        <v>896537.99099999992</v>
      </c>
      <c r="AX952" s="282">
        <v>887349.76387499995</v>
      </c>
      <c r="AY952" s="282">
        <v>878161.53674999997</v>
      </c>
      <c r="AZ952" s="282">
        <v>868973.30962499999</v>
      </c>
      <c r="BA952" s="282">
        <v>859785.08250000002</v>
      </c>
      <c r="BB952" s="281">
        <v>914914.44524999976</v>
      </c>
      <c r="BC952" s="281">
        <v>914914.44524999976</v>
      </c>
      <c r="BD952" s="283"/>
      <c r="BE952" s="284">
        <v>0.02</v>
      </c>
      <c r="BF952" s="280">
        <v>0</v>
      </c>
      <c r="BG952" s="285"/>
      <c r="BH952" s="286"/>
      <c r="BI952" s="285"/>
      <c r="BJ952" s="280">
        <v>0</v>
      </c>
      <c r="BK952" s="280">
        <v>0</v>
      </c>
      <c r="BL952" s="283"/>
      <c r="BM952" s="287">
        <v>0</v>
      </c>
      <c r="BN952" s="280">
        <v>0</v>
      </c>
      <c r="BO952" s="280">
        <v>0</v>
      </c>
      <c r="BP952" s="280" t="e">
        <v>#REF!</v>
      </c>
      <c r="BQ952" s="288" t="e">
        <v>#REF!</v>
      </c>
      <c r="BR952" s="289"/>
      <c r="BS952" s="290" t="e">
        <v>#REF!</v>
      </c>
      <c r="BU952" s="291">
        <v>110258.76</v>
      </c>
      <c r="BV952" s="291">
        <v>3.4499999994295649E-2</v>
      </c>
      <c r="BW952" s="292">
        <v>0</v>
      </c>
      <c r="BX952" s="238" t="s">
        <v>856</v>
      </c>
      <c r="BY952" s="435">
        <f t="shared" si="28"/>
        <v>0.56010564986986</v>
      </c>
      <c r="BZ952" s="435">
        <v>0.61010564986986004</v>
      </c>
      <c r="CA952" s="436">
        <f t="shared" si="29"/>
        <v>5.0000000000000044E-2</v>
      </c>
    </row>
    <row r="953" spans="1:79" s="268" customFormat="1" ht="47.25">
      <c r="A953" s="269">
        <v>939</v>
      </c>
      <c r="B953" s="269" t="s">
        <v>862</v>
      </c>
      <c r="C953" s="269" t="s">
        <v>95</v>
      </c>
      <c r="D953" s="271" t="s">
        <v>863</v>
      </c>
      <c r="E953" s="272">
        <v>41058</v>
      </c>
      <c r="F953" s="238"/>
      <c r="G953" s="238"/>
      <c r="H953" s="272">
        <v>40909</v>
      </c>
      <c r="I953" s="272">
        <v>50405</v>
      </c>
      <c r="J953" s="269"/>
      <c r="K953" s="269" t="s">
        <v>2983</v>
      </c>
      <c r="L953" s="273"/>
      <c r="M953" s="238">
        <v>1</v>
      </c>
      <c r="N953" s="269" t="s">
        <v>2984</v>
      </c>
      <c r="O953" s="269" t="s">
        <v>81</v>
      </c>
      <c r="P953" s="269">
        <v>0</v>
      </c>
      <c r="Q953" s="269"/>
      <c r="R953" s="294">
        <v>1010400833</v>
      </c>
      <c r="S953" s="238">
        <v>986</v>
      </c>
      <c r="T953" s="269" t="s">
        <v>87</v>
      </c>
      <c r="U953" s="269">
        <v>240</v>
      </c>
      <c r="V953" s="275">
        <v>240</v>
      </c>
      <c r="W953" s="269">
        <v>0</v>
      </c>
      <c r="X953" s="276">
        <v>23743</v>
      </c>
      <c r="Y953" s="293"/>
      <c r="Z953" s="277">
        <v>506347.82</v>
      </c>
      <c r="AA953" s="277"/>
      <c r="AB953" s="278">
        <v>506347.82</v>
      </c>
      <c r="AC953" s="278">
        <v>378887.84400000004</v>
      </c>
      <c r="AD953" s="278">
        <v>127459.97599999997</v>
      </c>
      <c r="AE953" s="278">
        <v>102142.58499999996</v>
      </c>
      <c r="AF953" s="278">
        <v>2109.7825833333332</v>
      </c>
      <c r="AG953" s="278">
        <v>2109.7825833333332</v>
      </c>
      <c r="AH953" s="278">
        <v>0</v>
      </c>
      <c r="AI953" s="279">
        <v>2109.7825833333332</v>
      </c>
      <c r="AJ953" s="277"/>
      <c r="AK953" s="280" t="e">
        <v>#REF!</v>
      </c>
      <c r="AL953" s="280" t="e">
        <v>#REF!</v>
      </c>
      <c r="AM953" s="281">
        <v>25317.390999999996</v>
      </c>
      <c r="AN953" s="281">
        <v>25317.390999999996</v>
      </c>
      <c r="AO953" s="281">
        <v>127459.97599999997</v>
      </c>
      <c r="AP953" s="282">
        <v>125350.19341666663</v>
      </c>
      <c r="AQ953" s="282">
        <v>123240.4108333333</v>
      </c>
      <c r="AR953" s="282">
        <v>121130.62824999997</v>
      </c>
      <c r="AS953" s="282">
        <v>119020.84566666663</v>
      </c>
      <c r="AT953" s="282">
        <v>116911.0630833333</v>
      </c>
      <c r="AU953" s="282">
        <v>114801.28049999996</v>
      </c>
      <c r="AV953" s="282">
        <v>112691.49791666663</v>
      </c>
      <c r="AW953" s="282">
        <v>110581.7153333333</v>
      </c>
      <c r="AX953" s="282">
        <v>108471.93274999996</v>
      </c>
      <c r="AY953" s="282">
        <v>106362.15016666663</v>
      </c>
      <c r="AZ953" s="282">
        <v>104252.3675833333</v>
      </c>
      <c r="BA953" s="282">
        <v>102142.58499999996</v>
      </c>
      <c r="BB953" s="281">
        <v>114801.28049999996</v>
      </c>
      <c r="BC953" s="281">
        <v>114801.28049999996</v>
      </c>
      <c r="BD953" s="283"/>
      <c r="BE953" s="284">
        <v>0.02</v>
      </c>
      <c r="BF953" s="280">
        <v>0</v>
      </c>
      <c r="BG953" s="285"/>
      <c r="BH953" s="286"/>
      <c r="BI953" s="285"/>
      <c r="BJ953" s="280">
        <v>0</v>
      </c>
      <c r="BK953" s="280">
        <v>0</v>
      </c>
      <c r="BL953" s="283"/>
      <c r="BM953" s="287">
        <v>0</v>
      </c>
      <c r="BN953" s="280">
        <v>0</v>
      </c>
      <c r="BO953" s="280">
        <v>0</v>
      </c>
      <c r="BP953" s="280" t="e">
        <v>#REF!</v>
      </c>
      <c r="BQ953" s="288" t="e">
        <v>#REF!</v>
      </c>
      <c r="BR953" s="289"/>
      <c r="BS953" s="290" t="e">
        <v>#REF!</v>
      </c>
      <c r="BU953" s="291">
        <v>25317.360000000001</v>
      </c>
      <c r="BV953" s="291">
        <v>-3.0999999995401595E-2</v>
      </c>
      <c r="BW953" s="292">
        <v>0</v>
      </c>
      <c r="BX953" s="238" t="s">
        <v>856</v>
      </c>
      <c r="BY953" s="435">
        <f t="shared" si="28"/>
        <v>0.74827584722296236</v>
      </c>
      <c r="BZ953" s="435">
        <v>0.7982758472229623</v>
      </c>
      <c r="CA953" s="436">
        <f t="shared" si="29"/>
        <v>4.9999999999999933E-2</v>
      </c>
    </row>
    <row r="954" spans="1:79" s="268" customFormat="1" ht="47.25">
      <c r="A954" s="269">
        <v>940</v>
      </c>
      <c r="B954" s="269" t="s">
        <v>862</v>
      </c>
      <c r="C954" s="269" t="s">
        <v>95</v>
      </c>
      <c r="D954" s="271" t="s">
        <v>863</v>
      </c>
      <c r="E954" s="272">
        <v>41058</v>
      </c>
      <c r="F954" s="238"/>
      <c r="G954" s="238"/>
      <c r="H954" s="272">
        <v>40909</v>
      </c>
      <c r="I954" s="272">
        <v>50405</v>
      </c>
      <c r="J954" s="269"/>
      <c r="K954" s="269" t="s">
        <v>2985</v>
      </c>
      <c r="L954" s="273"/>
      <c r="M954" s="238">
        <v>1</v>
      </c>
      <c r="N954" s="269" t="s">
        <v>2986</v>
      </c>
      <c r="O954" s="269" t="s">
        <v>81</v>
      </c>
      <c r="P954" s="269">
        <v>0</v>
      </c>
      <c r="Q954" s="269"/>
      <c r="R954" s="294">
        <v>1010400834</v>
      </c>
      <c r="S954" s="238">
        <v>987</v>
      </c>
      <c r="T954" s="269" t="s">
        <v>87</v>
      </c>
      <c r="U954" s="269">
        <v>240</v>
      </c>
      <c r="V954" s="275">
        <v>240</v>
      </c>
      <c r="W954" s="269">
        <v>0</v>
      </c>
      <c r="X954" s="276">
        <v>20455</v>
      </c>
      <c r="Y954" s="293"/>
      <c r="Z954" s="277">
        <v>133139.45000000001</v>
      </c>
      <c r="AA954" s="277"/>
      <c r="AB954" s="278">
        <v>133139.45000000001</v>
      </c>
      <c r="AC954" s="278">
        <v>133139.45000000001</v>
      </c>
      <c r="AD954" s="278">
        <v>0</v>
      </c>
      <c r="AE954" s="278">
        <v>0</v>
      </c>
      <c r="AF954" s="278">
        <v>554.74770833333343</v>
      </c>
      <c r="AG954" s="278">
        <v>554.74770833333343</v>
      </c>
      <c r="AH954" s="278">
        <v>0</v>
      </c>
      <c r="AI954" s="279">
        <v>554.74770833333343</v>
      </c>
      <c r="AJ954" s="277"/>
      <c r="AK954" s="280" t="e">
        <v>#REF!</v>
      </c>
      <c r="AL954" s="280" t="e">
        <v>#REF!</v>
      </c>
      <c r="AM954" s="281">
        <v>0</v>
      </c>
      <c r="AN954" s="281">
        <v>0</v>
      </c>
      <c r="AO954" s="281">
        <v>0</v>
      </c>
      <c r="AP954" s="282">
        <v>0</v>
      </c>
      <c r="AQ954" s="282">
        <v>0</v>
      </c>
      <c r="AR954" s="282">
        <v>0</v>
      </c>
      <c r="AS954" s="282">
        <v>0</v>
      </c>
      <c r="AT954" s="282">
        <v>0</v>
      </c>
      <c r="AU954" s="282">
        <v>0</v>
      </c>
      <c r="AV954" s="282">
        <v>0</v>
      </c>
      <c r="AW954" s="282">
        <v>0</v>
      </c>
      <c r="AX954" s="282">
        <v>0</v>
      </c>
      <c r="AY954" s="282">
        <v>0</v>
      </c>
      <c r="AZ954" s="282">
        <v>0</v>
      </c>
      <c r="BA954" s="282">
        <v>0</v>
      </c>
      <c r="BB954" s="281">
        <v>0</v>
      </c>
      <c r="BC954" s="281">
        <v>0</v>
      </c>
      <c r="BD954" s="283"/>
      <c r="BE954" s="284">
        <v>0.02</v>
      </c>
      <c r="BF954" s="280">
        <v>0</v>
      </c>
      <c r="BG954" s="285"/>
      <c r="BH954" s="286"/>
      <c r="BI954" s="285"/>
      <c r="BJ954" s="280">
        <v>0</v>
      </c>
      <c r="BK954" s="280">
        <v>0</v>
      </c>
      <c r="BL954" s="283"/>
      <c r="BM954" s="287">
        <v>0</v>
      </c>
      <c r="BN954" s="280">
        <v>0</v>
      </c>
      <c r="BO954" s="280">
        <v>0</v>
      </c>
      <c r="BP954" s="280" t="e">
        <v>#REF!</v>
      </c>
      <c r="BQ954" s="288" t="e">
        <v>#REF!</v>
      </c>
      <c r="BR954" s="289"/>
      <c r="BS954" s="290" t="e">
        <v>#REF!</v>
      </c>
      <c r="BU954" s="291"/>
      <c r="BV954" s="291">
        <v>0</v>
      </c>
      <c r="BW954" s="292">
        <v>0</v>
      </c>
      <c r="BX954" s="238" t="s">
        <v>856</v>
      </c>
      <c r="BY954" s="435">
        <f t="shared" si="28"/>
        <v>1</v>
      </c>
      <c r="BZ954" s="435">
        <v>1</v>
      </c>
      <c r="CA954" s="436">
        <f t="shared" si="29"/>
        <v>0</v>
      </c>
    </row>
    <row r="955" spans="1:79" s="268" customFormat="1" ht="47.25">
      <c r="A955" s="269">
        <v>941</v>
      </c>
      <c r="B955" s="269" t="s">
        <v>862</v>
      </c>
      <c r="C955" s="269" t="s">
        <v>95</v>
      </c>
      <c r="D955" s="271" t="s">
        <v>863</v>
      </c>
      <c r="E955" s="272">
        <v>41058</v>
      </c>
      <c r="F955" s="238"/>
      <c r="G955" s="238"/>
      <c r="H955" s="272" t="e">
        <v>#REF!</v>
      </c>
      <c r="I955" s="272" t="e">
        <v>#REF!</v>
      </c>
      <c r="J955" s="269"/>
      <c r="K955" s="269" t="s">
        <v>2987</v>
      </c>
      <c r="L955" s="273"/>
      <c r="M955" s="238">
        <v>1</v>
      </c>
      <c r="N955" s="269" t="s">
        <v>2988</v>
      </c>
      <c r="O955" s="269" t="s">
        <v>81</v>
      </c>
      <c r="P955" s="269">
        <v>0</v>
      </c>
      <c r="Q955" s="269"/>
      <c r="R955" s="294">
        <v>1010400835</v>
      </c>
      <c r="S955" s="238">
        <v>988</v>
      </c>
      <c r="T955" s="269" t="s">
        <v>87</v>
      </c>
      <c r="U955" s="269">
        <v>240</v>
      </c>
      <c r="V955" s="275">
        <v>240</v>
      </c>
      <c r="W955" s="269">
        <v>0</v>
      </c>
      <c r="X955" s="276">
        <v>40909</v>
      </c>
      <c r="Y955" s="293"/>
      <c r="Z955" s="277">
        <v>901924.88</v>
      </c>
      <c r="AA955" s="277"/>
      <c r="AB955" s="278">
        <v>901924.88</v>
      </c>
      <c r="AC955" s="278">
        <v>776569.04899999988</v>
      </c>
      <c r="AD955" s="278">
        <v>125355.83100000012</v>
      </c>
      <c r="AE955" s="278">
        <v>80259.587000000116</v>
      </c>
      <c r="AF955" s="278">
        <v>3758.0203333333334</v>
      </c>
      <c r="AG955" s="278">
        <v>3758.0203333333334</v>
      </c>
      <c r="AH955" s="278">
        <v>0</v>
      </c>
      <c r="AI955" s="279">
        <v>3758.0203333333334</v>
      </c>
      <c r="AJ955" s="277"/>
      <c r="AK955" s="280" t="e">
        <v>#REF!</v>
      </c>
      <c r="AL955" s="280" t="e">
        <v>#REF!</v>
      </c>
      <c r="AM955" s="281">
        <v>45096.243999999999</v>
      </c>
      <c r="AN955" s="281">
        <v>45096.243999999999</v>
      </c>
      <c r="AO955" s="281">
        <v>125355.83100000012</v>
      </c>
      <c r="AP955" s="282">
        <v>121597.81066666679</v>
      </c>
      <c r="AQ955" s="282">
        <v>117839.79033333345</v>
      </c>
      <c r="AR955" s="282">
        <v>114081.77000000012</v>
      </c>
      <c r="AS955" s="282">
        <v>110323.74966666679</v>
      </c>
      <c r="AT955" s="282">
        <v>106565.72933333345</v>
      </c>
      <c r="AU955" s="282">
        <v>102807.70900000012</v>
      </c>
      <c r="AV955" s="282">
        <v>99049.688666666785</v>
      </c>
      <c r="AW955" s="282">
        <v>95291.668333333451</v>
      </c>
      <c r="AX955" s="282">
        <v>91533.648000000117</v>
      </c>
      <c r="AY955" s="282">
        <v>87775.627666666784</v>
      </c>
      <c r="AZ955" s="282">
        <v>84017.60733333345</v>
      </c>
      <c r="BA955" s="282">
        <v>80259.587000000116</v>
      </c>
      <c r="BB955" s="281">
        <v>102807.70900000012</v>
      </c>
      <c r="BC955" s="281">
        <v>102807.70900000012</v>
      </c>
      <c r="BD955" s="283"/>
      <c r="BE955" s="284">
        <v>0.02</v>
      </c>
      <c r="BF955" s="280">
        <v>0</v>
      </c>
      <c r="BG955" s="285"/>
      <c r="BH955" s="286"/>
      <c r="BI955" s="285"/>
      <c r="BJ955" s="280">
        <v>0</v>
      </c>
      <c r="BK955" s="280">
        <v>0</v>
      </c>
      <c r="BL955" s="283"/>
      <c r="BM955" s="287">
        <v>0</v>
      </c>
      <c r="BN955" s="280">
        <v>0</v>
      </c>
      <c r="BO955" s="280">
        <v>0</v>
      </c>
      <c r="BP955" s="280" t="e">
        <v>#REF!</v>
      </c>
      <c r="BQ955" s="288" t="e">
        <v>#REF!</v>
      </c>
      <c r="BR955" s="289"/>
      <c r="BS955" s="290" t="e">
        <v>#REF!</v>
      </c>
      <c r="BU955" s="291">
        <v>45096.24</v>
      </c>
      <c r="BV955" s="291">
        <v>-4.0000000008149073E-3</v>
      </c>
      <c r="BW955" s="292">
        <v>0</v>
      </c>
      <c r="BX955" s="238" t="s">
        <v>856</v>
      </c>
      <c r="BY955" s="435">
        <f t="shared" si="28"/>
        <v>0.86101300254628732</v>
      </c>
      <c r="BZ955" s="435">
        <v>0.91101300254628725</v>
      </c>
      <c r="CA955" s="436">
        <f t="shared" si="29"/>
        <v>4.9999999999999933E-2</v>
      </c>
    </row>
    <row r="956" spans="1:79" s="268" customFormat="1" ht="47.25">
      <c r="A956" s="269">
        <v>942</v>
      </c>
      <c r="B956" s="269" t="s">
        <v>862</v>
      </c>
      <c r="C956" s="269" t="s">
        <v>95</v>
      </c>
      <c r="D956" s="271" t="s">
        <v>863</v>
      </c>
      <c r="E956" s="272">
        <v>41058</v>
      </c>
      <c r="F956" s="238"/>
      <c r="G956" s="238"/>
      <c r="H956" s="272">
        <v>40909</v>
      </c>
      <c r="I956" s="272">
        <v>50405</v>
      </c>
      <c r="J956" s="269"/>
      <c r="K956" s="269" t="s">
        <v>2989</v>
      </c>
      <c r="L956" s="273"/>
      <c r="M956" s="238">
        <v>1</v>
      </c>
      <c r="N956" s="269" t="s">
        <v>2990</v>
      </c>
      <c r="O956" s="269" t="s">
        <v>81</v>
      </c>
      <c r="P956" s="269">
        <v>0</v>
      </c>
      <c r="Q956" s="269"/>
      <c r="R956" s="294">
        <v>1010400836</v>
      </c>
      <c r="S956" s="238">
        <v>989</v>
      </c>
      <c r="T956" s="269" t="s">
        <v>87</v>
      </c>
      <c r="U956" s="269">
        <v>240</v>
      </c>
      <c r="V956" s="275">
        <v>240</v>
      </c>
      <c r="W956" s="269">
        <v>0</v>
      </c>
      <c r="X956" s="276">
        <v>18994</v>
      </c>
      <c r="Y956" s="293"/>
      <c r="Z956" s="277">
        <v>60800.59</v>
      </c>
      <c r="AA956" s="277"/>
      <c r="AB956" s="278">
        <v>60800.59</v>
      </c>
      <c r="AC956" s="278">
        <v>60800.59</v>
      </c>
      <c r="AD956" s="278">
        <v>0</v>
      </c>
      <c r="AE956" s="278">
        <v>0</v>
      </c>
      <c r="AF956" s="278">
        <v>253.33579166666667</v>
      </c>
      <c r="AG956" s="278">
        <v>253.33579166666667</v>
      </c>
      <c r="AH956" s="278">
        <v>0</v>
      </c>
      <c r="AI956" s="279">
        <v>253.33579166666667</v>
      </c>
      <c r="AJ956" s="277"/>
      <c r="AK956" s="280" t="e">
        <v>#REF!</v>
      </c>
      <c r="AL956" s="280" t="e">
        <v>#REF!</v>
      </c>
      <c r="AM956" s="281">
        <v>0</v>
      </c>
      <c r="AN956" s="281">
        <v>0</v>
      </c>
      <c r="AO956" s="281">
        <v>0</v>
      </c>
      <c r="AP956" s="282">
        <v>0</v>
      </c>
      <c r="AQ956" s="282">
        <v>0</v>
      </c>
      <c r="AR956" s="282">
        <v>0</v>
      </c>
      <c r="AS956" s="282">
        <v>0</v>
      </c>
      <c r="AT956" s="282">
        <v>0</v>
      </c>
      <c r="AU956" s="282">
        <v>0</v>
      </c>
      <c r="AV956" s="282">
        <v>0</v>
      </c>
      <c r="AW956" s="282">
        <v>0</v>
      </c>
      <c r="AX956" s="282">
        <v>0</v>
      </c>
      <c r="AY956" s="282">
        <v>0</v>
      </c>
      <c r="AZ956" s="282">
        <v>0</v>
      </c>
      <c r="BA956" s="282">
        <v>0</v>
      </c>
      <c r="BB956" s="281">
        <v>0</v>
      </c>
      <c r="BC956" s="281">
        <v>0</v>
      </c>
      <c r="BD956" s="283"/>
      <c r="BE956" s="284">
        <v>0.02</v>
      </c>
      <c r="BF956" s="280">
        <v>0</v>
      </c>
      <c r="BG956" s="285"/>
      <c r="BH956" s="286"/>
      <c r="BI956" s="285"/>
      <c r="BJ956" s="280">
        <v>0</v>
      </c>
      <c r="BK956" s="280">
        <v>0</v>
      </c>
      <c r="BL956" s="283"/>
      <c r="BM956" s="287">
        <v>0</v>
      </c>
      <c r="BN956" s="280">
        <v>0</v>
      </c>
      <c r="BO956" s="280">
        <v>0</v>
      </c>
      <c r="BP956" s="280" t="e">
        <v>#REF!</v>
      </c>
      <c r="BQ956" s="288" t="e">
        <v>#REF!</v>
      </c>
      <c r="BR956" s="289"/>
      <c r="BS956" s="290" t="e">
        <v>#REF!</v>
      </c>
      <c r="BU956" s="291"/>
      <c r="BV956" s="291">
        <v>0</v>
      </c>
      <c r="BW956" s="292">
        <v>0</v>
      </c>
      <c r="BX956" s="238" t="s">
        <v>856</v>
      </c>
      <c r="BY956" s="435">
        <f t="shared" si="28"/>
        <v>1</v>
      </c>
      <c r="BZ956" s="435">
        <v>1</v>
      </c>
      <c r="CA956" s="436">
        <f t="shared" si="29"/>
        <v>0</v>
      </c>
    </row>
    <row r="957" spans="1:79" s="268" customFormat="1" ht="47.25">
      <c r="A957" s="269">
        <v>943</v>
      </c>
      <c r="B957" s="269" t="s">
        <v>862</v>
      </c>
      <c r="C957" s="269" t="s">
        <v>95</v>
      </c>
      <c r="D957" s="271" t="s">
        <v>863</v>
      </c>
      <c r="E957" s="272">
        <v>41058</v>
      </c>
      <c r="F957" s="238"/>
      <c r="G957" s="238"/>
      <c r="H957" s="272">
        <v>40909</v>
      </c>
      <c r="I957" s="272">
        <v>50405</v>
      </c>
      <c r="J957" s="269"/>
      <c r="K957" s="269" t="s">
        <v>2991</v>
      </c>
      <c r="L957" s="273"/>
      <c r="M957" s="238">
        <v>1</v>
      </c>
      <c r="N957" s="269" t="s">
        <v>2992</v>
      </c>
      <c r="O957" s="269" t="s">
        <v>81</v>
      </c>
      <c r="P957" s="269">
        <v>0</v>
      </c>
      <c r="Q957" s="269"/>
      <c r="R957" s="294">
        <v>1010400838</v>
      </c>
      <c r="S957" s="238">
        <v>990</v>
      </c>
      <c r="T957" s="269" t="s">
        <v>87</v>
      </c>
      <c r="U957" s="269">
        <v>240</v>
      </c>
      <c r="V957" s="275">
        <v>240</v>
      </c>
      <c r="W957" s="269">
        <v>0</v>
      </c>
      <c r="X957" s="276">
        <v>32568</v>
      </c>
      <c r="Y957" s="293"/>
      <c r="Z957" s="277">
        <v>720561.39</v>
      </c>
      <c r="AA957" s="277"/>
      <c r="AB957" s="278">
        <v>720561.39</v>
      </c>
      <c r="AC957" s="278">
        <v>720561.39</v>
      </c>
      <c r="AD957" s="278">
        <v>0</v>
      </c>
      <c r="AE957" s="278">
        <v>0</v>
      </c>
      <c r="AF957" s="278">
        <v>3002.339125</v>
      </c>
      <c r="AG957" s="278">
        <v>3002.339125</v>
      </c>
      <c r="AH957" s="278">
        <v>0</v>
      </c>
      <c r="AI957" s="279">
        <v>3002.339125</v>
      </c>
      <c r="AJ957" s="277"/>
      <c r="AK957" s="280" t="e">
        <v>#REF!</v>
      </c>
      <c r="AL957" s="280" t="e">
        <v>#REF!</v>
      </c>
      <c r="AM957" s="281">
        <v>0</v>
      </c>
      <c r="AN957" s="281">
        <v>0</v>
      </c>
      <c r="AO957" s="281">
        <v>0</v>
      </c>
      <c r="AP957" s="282">
        <v>0</v>
      </c>
      <c r="AQ957" s="282">
        <v>0</v>
      </c>
      <c r="AR957" s="282">
        <v>0</v>
      </c>
      <c r="AS957" s="282">
        <v>0</v>
      </c>
      <c r="AT957" s="282">
        <v>0</v>
      </c>
      <c r="AU957" s="282">
        <v>0</v>
      </c>
      <c r="AV957" s="282">
        <v>0</v>
      </c>
      <c r="AW957" s="282">
        <v>0</v>
      </c>
      <c r="AX957" s="282">
        <v>0</v>
      </c>
      <c r="AY957" s="282">
        <v>0</v>
      </c>
      <c r="AZ957" s="282">
        <v>0</v>
      </c>
      <c r="BA957" s="282">
        <v>0</v>
      </c>
      <c r="BB957" s="281">
        <v>0</v>
      </c>
      <c r="BC957" s="281">
        <v>0</v>
      </c>
      <c r="BD957" s="283"/>
      <c r="BE957" s="284">
        <v>0.02</v>
      </c>
      <c r="BF957" s="280">
        <v>0</v>
      </c>
      <c r="BG957" s="285"/>
      <c r="BH957" s="286"/>
      <c r="BI957" s="285"/>
      <c r="BJ957" s="280">
        <v>0</v>
      </c>
      <c r="BK957" s="280">
        <v>0</v>
      </c>
      <c r="BL957" s="283"/>
      <c r="BM957" s="287">
        <v>0</v>
      </c>
      <c r="BN957" s="280">
        <v>0</v>
      </c>
      <c r="BO957" s="280">
        <v>0</v>
      </c>
      <c r="BP957" s="280" t="e">
        <v>#REF!</v>
      </c>
      <c r="BQ957" s="288" t="e">
        <v>#REF!</v>
      </c>
      <c r="BR957" s="289"/>
      <c r="BS957" s="290" t="e">
        <v>#REF!</v>
      </c>
      <c r="BU957" s="291"/>
      <c r="BV957" s="291">
        <v>0</v>
      </c>
      <c r="BW957" s="292">
        <v>0</v>
      </c>
      <c r="BX957" s="238" t="s">
        <v>856</v>
      </c>
      <c r="BY957" s="435">
        <f t="shared" si="28"/>
        <v>1</v>
      </c>
      <c r="BZ957" s="435">
        <v>1</v>
      </c>
      <c r="CA957" s="436">
        <f t="shared" si="29"/>
        <v>0</v>
      </c>
    </row>
    <row r="958" spans="1:79" s="268" customFormat="1" ht="47.25">
      <c r="A958" s="269">
        <v>944</v>
      </c>
      <c r="B958" s="269" t="s">
        <v>862</v>
      </c>
      <c r="C958" s="269" t="s">
        <v>95</v>
      </c>
      <c r="D958" s="271" t="s">
        <v>863</v>
      </c>
      <c r="E958" s="272">
        <v>41058</v>
      </c>
      <c r="F958" s="238"/>
      <c r="G958" s="238"/>
      <c r="H958" s="272">
        <v>40909</v>
      </c>
      <c r="I958" s="272">
        <v>50405</v>
      </c>
      <c r="J958" s="269"/>
      <c r="K958" s="269" t="s">
        <v>2993</v>
      </c>
      <c r="L958" s="273"/>
      <c r="M958" s="238">
        <v>1</v>
      </c>
      <c r="N958" s="269" t="s">
        <v>2994</v>
      </c>
      <c r="O958" s="269" t="s">
        <v>81</v>
      </c>
      <c r="P958" s="269">
        <v>0</v>
      </c>
      <c r="Q958" s="269"/>
      <c r="R958" s="294">
        <v>1010400840</v>
      </c>
      <c r="S958" s="238" t="s">
        <v>2995</v>
      </c>
      <c r="T958" s="269" t="s">
        <v>87</v>
      </c>
      <c r="U958" s="269">
        <v>240</v>
      </c>
      <c r="V958" s="275">
        <v>240</v>
      </c>
      <c r="W958" s="269">
        <v>0</v>
      </c>
      <c r="X958" s="276">
        <v>19360</v>
      </c>
      <c r="Y958" s="293"/>
      <c r="Z958" s="277">
        <v>70933.2</v>
      </c>
      <c r="AA958" s="277"/>
      <c r="AB958" s="278">
        <v>70933.2</v>
      </c>
      <c r="AC958" s="278">
        <v>70933.2</v>
      </c>
      <c r="AD958" s="278">
        <v>0</v>
      </c>
      <c r="AE958" s="278">
        <v>0</v>
      </c>
      <c r="AF958" s="278">
        <v>295.55500000000001</v>
      </c>
      <c r="AG958" s="278">
        <v>295.55500000000001</v>
      </c>
      <c r="AH958" s="278">
        <v>0</v>
      </c>
      <c r="AI958" s="279">
        <v>295.55500000000001</v>
      </c>
      <c r="AJ958" s="277"/>
      <c r="AK958" s="280" t="e">
        <v>#REF!</v>
      </c>
      <c r="AL958" s="280" t="e">
        <v>#REF!</v>
      </c>
      <c r="AM958" s="281">
        <v>0</v>
      </c>
      <c r="AN958" s="281">
        <v>0</v>
      </c>
      <c r="AO958" s="281">
        <v>0</v>
      </c>
      <c r="AP958" s="282">
        <v>0</v>
      </c>
      <c r="AQ958" s="282">
        <v>0</v>
      </c>
      <c r="AR958" s="282">
        <v>0</v>
      </c>
      <c r="AS958" s="282">
        <v>0</v>
      </c>
      <c r="AT958" s="282">
        <v>0</v>
      </c>
      <c r="AU958" s="282">
        <v>0</v>
      </c>
      <c r="AV958" s="282">
        <v>0</v>
      </c>
      <c r="AW958" s="282">
        <v>0</v>
      </c>
      <c r="AX958" s="282">
        <v>0</v>
      </c>
      <c r="AY958" s="282">
        <v>0</v>
      </c>
      <c r="AZ958" s="282">
        <v>0</v>
      </c>
      <c r="BA958" s="282">
        <v>0</v>
      </c>
      <c r="BB958" s="281">
        <v>0</v>
      </c>
      <c r="BC958" s="281">
        <v>0</v>
      </c>
      <c r="BD958" s="283"/>
      <c r="BE958" s="284">
        <v>0.02</v>
      </c>
      <c r="BF958" s="280">
        <v>0</v>
      </c>
      <c r="BG958" s="285"/>
      <c r="BH958" s="286"/>
      <c r="BI958" s="285"/>
      <c r="BJ958" s="280">
        <v>0</v>
      </c>
      <c r="BK958" s="280">
        <v>0</v>
      </c>
      <c r="BL958" s="283"/>
      <c r="BM958" s="287">
        <v>0</v>
      </c>
      <c r="BN958" s="280">
        <v>0</v>
      </c>
      <c r="BO958" s="280">
        <v>0</v>
      </c>
      <c r="BP958" s="280" t="e">
        <v>#REF!</v>
      </c>
      <c r="BQ958" s="288" t="e">
        <v>#REF!</v>
      </c>
      <c r="BR958" s="289"/>
      <c r="BS958" s="290" t="e">
        <v>#REF!</v>
      </c>
      <c r="BU958" s="291"/>
      <c r="BV958" s="291">
        <v>0</v>
      </c>
      <c r="BW958" s="292">
        <v>0</v>
      </c>
      <c r="BX958" s="238" t="s">
        <v>856</v>
      </c>
      <c r="BY958" s="435">
        <f t="shared" si="28"/>
        <v>1</v>
      </c>
      <c r="BZ958" s="435">
        <v>1</v>
      </c>
      <c r="CA958" s="436">
        <f t="shared" si="29"/>
        <v>0</v>
      </c>
    </row>
    <row r="959" spans="1:79" s="268" customFormat="1" ht="47.25">
      <c r="A959" s="269">
        <v>945</v>
      </c>
      <c r="B959" s="269" t="s">
        <v>862</v>
      </c>
      <c r="C959" s="269" t="s">
        <v>95</v>
      </c>
      <c r="D959" s="271" t="s">
        <v>863</v>
      </c>
      <c r="E959" s="272">
        <v>41058</v>
      </c>
      <c r="F959" s="238"/>
      <c r="G959" s="238"/>
      <c r="H959" s="272">
        <v>40909</v>
      </c>
      <c r="I959" s="272">
        <v>50405</v>
      </c>
      <c r="J959" s="269"/>
      <c r="K959" s="269" t="s">
        <v>2996</v>
      </c>
      <c r="L959" s="273"/>
      <c r="M959" s="238">
        <v>1</v>
      </c>
      <c r="N959" s="269" t="s">
        <v>2997</v>
      </c>
      <c r="O959" s="269" t="s">
        <v>81</v>
      </c>
      <c r="P959" s="269">
        <v>0</v>
      </c>
      <c r="Q959" s="269"/>
      <c r="R959" s="294">
        <v>1010400841</v>
      </c>
      <c r="S959" s="238">
        <v>993</v>
      </c>
      <c r="T959" s="269" t="s">
        <v>87</v>
      </c>
      <c r="U959" s="269">
        <v>240</v>
      </c>
      <c r="V959" s="275">
        <v>240</v>
      </c>
      <c r="W959" s="269">
        <v>0</v>
      </c>
      <c r="X959" s="276">
        <v>18994</v>
      </c>
      <c r="Y959" s="293"/>
      <c r="Z959" s="277">
        <v>107760.82</v>
      </c>
      <c r="AA959" s="277"/>
      <c r="AB959" s="278">
        <v>107760.82</v>
      </c>
      <c r="AC959" s="278">
        <v>107760.82</v>
      </c>
      <c r="AD959" s="278">
        <v>0</v>
      </c>
      <c r="AE959" s="278">
        <v>0</v>
      </c>
      <c r="AF959" s="278">
        <v>449.00341666666668</v>
      </c>
      <c r="AG959" s="278">
        <v>449.00341666666668</v>
      </c>
      <c r="AH959" s="278">
        <v>0</v>
      </c>
      <c r="AI959" s="279">
        <v>449.00341666666668</v>
      </c>
      <c r="AJ959" s="277"/>
      <c r="AK959" s="280" t="e">
        <v>#REF!</v>
      </c>
      <c r="AL959" s="280" t="e">
        <v>#REF!</v>
      </c>
      <c r="AM959" s="281">
        <v>0</v>
      </c>
      <c r="AN959" s="281">
        <v>0</v>
      </c>
      <c r="AO959" s="281">
        <v>0</v>
      </c>
      <c r="AP959" s="282">
        <v>0</v>
      </c>
      <c r="AQ959" s="282">
        <v>0</v>
      </c>
      <c r="AR959" s="282">
        <v>0</v>
      </c>
      <c r="AS959" s="282">
        <v>0</v>
      </c>
      <c r="AT959" s="282">
        <v>0</v>
      </c>
      <c r="AU959" s="282">
        <v>0</v>
      </c>
      <c r="AV959" s="282">
        <v>0</v>
      </c>
      <c r="AW959" s="282">
        <v>0</v>
      </c>
      <c r="AX959" s="282">
        <v>0</v>
      </c>
      <c r="AY959" s="282">
        <v>0</v>
      </c>
      <c r="AZ959" s="282">
        <v>0</v>
      </c>
      <c r="BA959" s="282">
        <v>0</v>
      </c>
      <c r="BB959" s="281">
        <v>0</v>
      </c>
      <c r="BC959" s="281">
        <v>0</v>
      </c>
      <c r="BD959" s="283"/>
      <c r="BE959" s="284">
        <v>0.02</v>
      </c>
      <c r="BF959" s="280">
        <v>0</v>
      </c>
      <c r="BG959" s="285"/>
      <c r="BH959" s="286"/>
      <c r="BI959" s="285"/>
      <c r="BJ959" s="280">
        <v>0</v>
      </c>
      <c r="BK959" s="280">
        <v>0</v>
      </c>
      <c r="BL959" s="283"/>
      <c r="BM959" s="287">
        <v>0</v>
      </c>
      <c r="BN959" s="280">
        <v>0</v>
      </c>
      <c r="BO959" s="280">
        <v>0</v>
      </c>
      <c r="BP959" s="280" t="e">
        <v>#REF!</v>
      </c>
      <c r="BQ959" s="288" t="e">
        <v>#REF!</v>
      </c>
      <c r="BR959" s="289"/>
      <c r="BS959" s="290" t="e">
        <v>#REF!</v>
      </c>
      <c r="BU959" s="291"/>
      <c r="BV959" s="291">
        <v>0</v>
      </c>
      <c r="BW959" s="292">
        <v>0</v>
      </c>
      <c r="BX959" s="238" t="s">
        <v>856</v>
      </c>
      <c r="BY959" s="435">
        <f t="shared" si="28"/>
        <v>1</v>
      </c>
      <c r="BZ959" s="435">
        <v>1</v>
      </c>
      <c r="CA959" s="436">
        <f t="shared" si="29"/>
        <v>0</v>
      </c>
    </row>
    <row r="960" spans="1:79" s="268" customFormat="1" ht="47.25">
      <c r="A960" s="269">
        <v>946</v>
      </c>
      <c r="B960" s="269" t="s">
        <v>862</v>
      </c>
      <c r="C960" s="269" t="s">
        <v>95</v>
      </c>
      <c r="D960" s="271" t="s">
        <v>863</v>
      </c>
      <c r="E960" s="272">
        <v>41058</v>
      </c>
      <c r="F960" s="238"/>
      <c r="G960" s="238"/>
      <c r="H960" s="272">
        <v>40909</v>
      </c>
      <c r="I960" s="272">
        <v>50405</v>
      </c>
      <c r="J960" s="269"/>
      <c r="K960" s="269" t="s">
        <v>2998</v>
      </c>
      <c r="L960" s="273"/>
      <c r="M960" s="238">
        <v>1</v>
      </c>
      <c r="N960" s="269" t="s">
        <v>2999</v>
      </c>
      <c r="O960" s="269" t="s">
        <v>81</v>
      </c>
      <c r="P960" s="269">
        <v>0</v>
      </c>
      <c r="Q960" s="269"/>
      <c r="R960" s="294">
        <v>1010400842</v>
      </c>
      <c r="S960" s="238">
        <v>994</v>
      </c>
      <c r="T960" s="269" t="s">
        <v>87</v>
      </c>
      <c r="U960" s="269">
        <v>240</v>
      </c>
      <c r="V960" s="275">
        <v>240</v>
      </c>
      <c r="W960" s="269">
        <v>0</v>
      </c>
      <c r="X960" s="276">
        <v>20090</v>
      </c>
      <c r="Y960" s="293"/>
      <c r="Z960" s="277">
        <v>469680.65</v>
      </c>
      <c r="AA960" s="277"/>
      <c r="AB960" s="278">
        <v>469680.65</v>
      </c>
      <c r="AC960" s="278">
        <v>240072.143125</v>
      </c>
      <c r="AD960" s="278">
        <v>229608.50687500002</v>
      </c>
      <c r="AE960" s="278">
        <v>206124.47437500002</v>
      </c>
      <c r="AF960" s="278">
        <v>1957.0027083333334</v>
      </c>
      <c r="AG960" s="278">
        <v>1957.0027083333334</v>
      </c>
      <c r="AH960" s="278">
        <v>0</v>
      </c>
      <c r="AI960" s="279">
        <v>1957.0027083333334</v>
      </c>
      <c r="AJ960" s="277"/>
      <c r="AK960" s="280" t="e">
        <v>#REF!</v>
      </c>
      <c r="AL960" s="280" t="e">
        <v>#REF!</v>
      </c>
      <c r="AM960" s="281">
        <v>23484.032500000001</v>
      </c>
      <c r="AN960" s="281">
        <v>23484.032500000001</v>
      </c>
      <c r="AO960" s="281">
        <v>229608.50687500002</v>
      </c>
      <c r="AP960" s="282">
        <v>227651.50416666668</v>
      </c>
      <c r="AQ960" s="282">
        <v>225694.50145833334</v>
      </c>
      <c r="AR960" s="282">
        <v>223737.49875</v>
      </c>
      <c r="AS960" s="282">
        <v>221780.49604166666</v>
      </c>
      <c r="AT960" s="282">
        <v>219823.49333333332</v>
      </c>
      <c r="AU960" s="282">
        <v>217866.49062499998</v>
      </c>
      <c r="AV960" s="282">
        <v>215909.48791666664</v>
      </c>
      <c r="AW960" s="282">
        <v>213952.4852083333</v>
      </c>
      <c r="AX960" s="282">
        <v>211995.48249999995</v>
      </c>
      <c r="AY960" s="282">
        <v>210038.47979166661</v>
      </c>
      <c r="AZ960" s="282">
        <v>208081.47708333327</v>
      </c>
      <c r="BA960" s="282">
        <v>206124.47437499993</v>
      </c>
      <c r="BB960" s="281">
        <v>217866.49062499998</v>
      </c>
      <c r="BC960" s="281">
        <v>217866.49062500003</v>
      </c>
      <c r="BD960" s="283"/>
      <c r="BE960" s="284">
        <v>0.02</v>
      </c>
      <c r="BF960" s="280">
        <v>0</v>
      </c>
      <c r="BG960" s="285"/>
      <c r="BH960" s="286"/>
      <c r="BI960" s="285"/>
      <c r="BJ960" s="280">
        <v>0</v>
      </c>
      <c r="BK960" s="280">
        <v>0</v>
      </c>
      <c r="BL960" s="283"/>
      <c r="BM960" s="287">
        <v>0</v>
      </c>
      <c r="BN960" s="280">
        <v>0</v>
      </c>
      <c r="BO960" s="280">
        <v>0</v>
      </c>
      <c r="BP960" s="280" t="e">
        <v>#REF!</v>
      </c>
      <c r="BQ960" s="288" t="e">
        <v>#REF!</v>
      </c>
      <c r="BR960" s="289"/>
      <c r="BS960" s="290" t="e">
        <v>#REF!</v>
      </c>
      <c r="BU960" s="291">
        <v>23484</v>
      </c>
      <c r="BV960" s="291">
        <v>-3.2500000001164153E-2</v>
      </c>
      <c r="BW960" s="292">
        <v>0</v>
      </c>
      <c r="BX960" s="238" t="s">
        <v>856</v>
      </c>
      <c r="BY960" s="435">
        <f t="shared" si="28"/>
        <v>0.51113909658615908</v>
      </c>
      <c r="BZ960" s="435">
        <v>0.56113909658615913</v>
      </c>
      <c r="CA960" s="436">
        <f t="shared" si="29"/>
        <v>5.0000000000000044E-2</v>
      </c>
    </row>
    <row r="961" spans="1:79" s="268" customFormat="1" ht="47.25">
      <c r="A961" s="269">
        <v>947</v>
      </c>
      <c r="B961" s="269" t="s">
        <v>862</v>
      </c>
      <c r="C961" s="269" t="s">
        <v>95</v>
      </c>
      <c r="D961" s="271" t="s">
        <v>863</v>
      </c>
      <c r="E961" s="272">
        <v>41058</v>
      </c>
      <c r="F961" s="238"/>
      <c r="G961" s="238"/>
      <c r="H961" s="272">
        <v>40909</v>
      </c>
      <c r="I961" s="272">
        <v>50405</v>
      </c>
      <c r="J961" s="269"/>
      <c r="K961" s="269" t="s">
        <v>3000</v>
      </c>
      <c r="L961" s="273"/>
      <c r="M961" s="238">
        <v>1</v>
      </c>
      <c r="N961" s="269" t="s">
        <v>3001</v>
      </c>
      <c r="O961" s="269" t="s">
        <v>81</v>
      </c>
      <c r="P961" s="269">
        <v>0</v>
      </c>
      <c r="Q961" s="269"/>
      <c r="R961" s="294">
        <v>1010400843</v>
      </c>
      <c r="S961" s="238">
        <v>995</v>
      </c>
      <c r="T961" s="269" t="s">
        <v>135</v>
      </c>
      <c r="U961" s="269">
        <v>84</v>
      </c>
      <c r="V961" s="275">
        <v>84</v>
      </c>
      <c r="W961" s="269">
        <v>0</v>
      </c>
      <c r="X961" s="276">
        <v>37742</v>
      </c>
      <c r="Y961" s="293"/>
      <c r="Z961" s="277">
        <v>151918.20000000001</v>
      </c>
      <c r="AA961" s="277"/>
      <c r="AB961" s="278">
        <v>151918.20000000001</v>
      </c>
      <c r="AC961" s="278">
        <v>151918.20000000001</v>
      </c>
      <c r="AD961" s="278">
        <v>0</v>
      </c>
      <c r="AE961" s="278">
        <v>0</v>
      </c>
      <c r="AF961" s="278">
        <v>1808.5500000000002</v>
      </c>
      <c r="AG961" s="278">
        <v>1808.5500000000002</v>
      </c>
      <c r="AH961" s="278">
        <v>0</v>
      </c>
      <c r="AI961" s="279">
        <v>1808.5500000000002</v>
      </c>
      <c r="AJ961" s="277"/>
      <c r="AK961" s="280" t="e">
        <v>#REF!</v>
      </c>
      <c r="AL961" s="280" t="e">
        <v>#REF!</v>
      </c>
      <c r="AM961" s="281">
        <v>0</v>
      </c>
      <c r="AN961" s="281">
        <v>0</v>
      </c>
      <c r="AO961" s="281">
        <v>0</v>
      </c>
      <c r="AP961" s="282">
        <v>0</v>
      </c>
      <c r="AQ961" s="282">
        <v>0</v>
      </c>
      <c r="AR961" s="282">
        <v>0</v>
      </c>
      <c r="AS961" s="282">
        <v>0</v>
      </c>
      <c r="AT961" s="282">
        <v>0</v>
      </c>
      <c r="AU961" s="282">
        <v>0</v>
      </c>
      <c r="AV961" s="282">
        <v>0</v>
      </c>
      <c r="AW961" s="282">
        <v>0</v>
      </c>
      <c r="AX961" s="282">
        <v>0</v>
      </c>
      <c r="AY961" s="282">
        <v>0</v>
      </c>
      <c r="AZ961" s="282">
        <v>0</v>
      </c>
      <c r="BA961" s="282">
        <v>0</v>
      </c>
      <c r="BB961" s="281">
        <v>0</v>
      </c>
      <c r="BC961" s="281">
        <v>0</v>
      </c>
      <c r="BD961" s="283"/>
      <c r="BE961" s="284">
        <v>0.02</v>
      </c>
      <c r="BF961" s="280">
        <v>0</v>
      </c>
      <c r="BG961" s="285"/>
      <c r="BH961" s="286"/>
      <c r="BI961" s="285"/>
      <c r="BJ961" s="280">
        <v>0</v>
      </c>
      <c r="BK961" s="280">
        <v>0</v>
      </c>
      <c r="BL961" s="283"/>
      <c r="BM961" s="287">
        <v>0</v>
      </c>
      <c r="BN961" s="280">
        <v>0</v>
      </c>
      <c r="BO961" s="280">
        <v>0</v>
      </c>
      <c r="BP961" s="280" t="e">
        <v>#REF!</v>
      </c>
      <c r="BQ961" s="288" t="e">
        <v>#REF!</v>
      </c>
      <c r="BR961" s="289"/>
      <c r="BS961" s="290" t="e">
        <v>#REF!</v>
      </c>
      <c r="BU961" s="291"/>
      <c r="BV961" s="291">
        <v>0</v>
      </c>
      <c r="BW961" s="292">
        <v>0</v>
      </c>
      <c r="BX961" s="238" t="s">
        <v>856</v>
      </c>
      <c r="BY961" s="435">
        <f t="shared" si="28"/>
        <v>1</v>
      </c>
      <c r="BZ961" s="435">
        <v>1</v>
      </c>
      <c r="CA961" s="436">
        <f t="shared" si="29"/>
        <v>0</v>
      </c>
    </row>
    <row r="962" spans="1:79" s="268" customFormat="1" ht="47.25">
      <c r="A962" s="269">
        <v>948</v>
      </c>
      <c r="B962" s="269" t="s">
        <v>862</v>
      </c>
      <c r="C962" s="269" t="s">
        <v>95</v>
      </c>
      <c r="D962" s="271" t="s">
        <v>863</v>
      </c>
      <c r="E962" s="272">
        <v>41058</v>
      </c>
      <c r="F962" s="238"/>
      <c r="G962" s="238"/>
      <c r="H962" s="272">
        <v>40909</v>
      </c>
      <c r="I962" s="272">
        <v>50405</v>
      </c>
      <c r="J962" s="269"/>
      <c r="K962" s="269" t="s">
        <v>3002</v>
      </c>
      <c r="L962" s="273"/>
      <c r="M962" s="238">
        <v>1</v>
      </c>
      <c r="N962" s="269" t="s">
        <v>3003</v>
      </c>
      <c r="O962" s="269" t="s">
        <v>81</v>
      </c>
      <c r="P962" s="269">
        <v>0</v>
      </c>
      <c r="Q962" s="269"/>
      <c r="R962" s="294">
        <v>1010400844</v>
      </c>
      <c r="S962" s="238">
        <v>996</v>
      </c>
      <c r="T962" s="269" t="s">
        <v>87</v>
      </c>
      <c r="U962" s="269">
        <v>240</v>
      </c>
      <c r="V962" s="275">
        <v>240</v>
      </c>
      <c r="W962" s="269">
        <v>0</v>
      </c>
      <c r="X962" s="276">
        <v>19360</v>
      </c>
      <c r="Y962" s="293"/>
      <c r="Z962" s="277">
        <v>97224.639999999999</v>
      </c>
      <c r="AA962" s="277"/>
      <c r="AB962" s="278">
        <v>97224.639999999999</v>
      </c>
      <c r="AC962" s="278">
        <v>97224.639999999999</v>
      </c>
      <c r="AD962" s="278">
        <v>0</v>
      </c>
      <c r="AE962" s="278">
        <v>0</v>
      </c>
      <c r="AF962" s="278">
        <v>405.10266666666666</v>
      </c>
      <c r="AG962" s="278">
        <v>405.10266666666666</v>
      </c>
      <c r="AH962" s="278">
        <v>0</v>
      </c>
      <c r="AI962" s="279">
        <v>405.10266666666666</v>
      </c>
      <c r="AJ962" s="277"/>
      <c r="AK962" s="280" t="e">
        <v>#REF!</v>
      </c>
      <c r="AL962" s="280" t="e">
        <v>#REF!</v>
      </c>
      <c r="AM962" s="281">
        <v>0</v>
      </c>
      <c r="AN962" s="281">
        <v>0</v>
      </c>
      <c r="AO962" s="281">
        <v>0</v>
      </c>
      <c r="AP962" s="282">
        <v>0</v>
      </c>
      <c r="AQ962" s="282">
        <v>0</v>
      </c>
      <c r="AR962" s="282">
        <v>0</v>
      </c>
      <c r="AS962" s="282">
        <v>0</v>
      </c>
      <c r="AT962" s="282">
        <v>0</v>
      </c>
      <c r="AU962" s="282">
        <v>0</v>
      </c>
      <c r="AV962" s="282">
        <v>0</v>
      </c>
      <c r="AW962" s="282">
        <v>0</v>
      </c>
      <c r="AX962" s="282">
        <v>0</v>
      </c>
      <c r="AY962" s="282">
        <v>0</v>
      </c>
      <c r="AZ962" s="282">
        <v>0</v>
      </c>
      <c r="BA962" s="282">
        <v>0</v>
      </c>
      <c r="BB962" s="281">
        <v>0</v>
      </c>
      <c r="BC962" s="281">
        <v>0</v>
      </c>
      <c r="BD962" s="283"/>
      <c r="BE962" s="284">
        <v>0.02</v>
      </c>
      <c r="BF962" s="280">
        <v>0</v>
      </c>
      <c r="BG962" s="285"/>
      <c r="BH962" s="286"/>
      <c r="BI962" s="285"/>
      <c r="BJ962" s="280">
        <v>0</v>
      </c>
      <c r="BK962" s="280">
        <v>0</v>
      </c>
      <c r="BL962" s="283"/>
      <c r="BM962" s="287">
        <v>0</v>
      </c>
      <c r="BN962" s="280">
        <v>0</v>
      </c>
      <c r="BO962" s="280">
        <v>0</v>
      </c>
      <c r="BP962" s="280" t="e">
        <v>#REF!</v>
      </c>
      <c r="BQ962" s="288" t="e">
        <v>#REF!</v>
      </c>
      <c r="BR962" s="289"/>
      <c r="BS962" s="290" t="e">
        <v>#REF!</v>
      </c>
      <c r="BU962" s="291"/>
      <c r="BV962" s="291">
        <v>0</v>
      </c>
      <c r="BW962" s="292">
        <v>0</v>
      </c>
      <c r="BX962" s="238" t="s">
        <v>856</v>
      </c>
      <c r="BY962" s="435">
        <f t="shared" si="28"/>
        <v>1</v>
      </c>
      <c r="BZ962" s="435">
        <v>1</v>
      </c>
      <c r="CA962" s="436">
        <f t="shared" si="29"/>
        <v>0</v>
      </c>
    </row>
    <row r="963" spans="1:79" s="268" customFormat="1" ht="30" customHeight="1">
      <c r="A963" s="269">
        <v>949</v>
      </c>
      <c r="B963" s="269" t="s">
        <v>862</v>
      </c>
      <c r="C963" s="269" t="s">
        <v>95</v>
      </c>
      <c r="D963" s="271" t="s">
        <v>863</v>
      </c>
      <c r="E963" s="272">
        <v>41058</v>
      </c>
      <c r="F963" s="238"/>
      <c r="G963" s="238"/>
      <c r="H963" s="272">
        <v>40909</v>
      </c>
      <c r="I963" s="272">
        <v>50405</v>
      </c>
      <c r="J963" s="269"/>
      <c r="K963" s="269" t="s">
        <v>3004</v>
      </c>
      <c r="L963" s="273"/>
      <c r="M963" s="238">
        <v>1</v>
      </c>
      <c r="N963" s="269" t="s">
        <v>3005</v>
      </c>
      <c r="O963" s="269" t="s">
        <v>81</v>
      </c>
      <c r="P963" s="269">
        <v>0</v>
      </c>
      <c r="Q963" s="269"/>
      <c r="R963" s="294">
        <v>1010400845</v>
      </c>
      <c r="S963" s="238">
        <v>997</v>
      </c>
      <c r="T963" s="269" t="s">
        <v>87</v>
      </c>
      <c r="U963" s="269">
        <v>240</v>
      </c>
      <c r="V963" s="275">
        <v>240</v>
      </c>
      <c r="W963" s="269"/>
      <c r="X963" s="276">
        <v>19360</v>
      </c>
      <c r="Y963" s="293"/>
      <c r="Z963" s="277">
        <v>371517.08</v>
      </c>
      <c r="AA963" s="277"/>
      <c r="AB963" s="278">
        <v>371517.08</v>
      </c>
      <c r="AC963" s="278">
        <v>129333.96</v>
      </c>
      <c r="AD963" s="278">
        <v>242183.12</v>
      </c>
      <c r="AE963" s="278">
        <v>228539</v>
      </c>
      <c r="AF963" s="278">
        <v>1137.01</v>
      </c>
      <c r="AG963" s="278">
        <v>1137.01</v>
      </c>
      <c r="AH963" s="278">
        <v>1137.01</v>
      </c>
      <c r="AI963" s="279"/>
      <c r="AJ963" s="277"/>
      <c r="AK963" s="280" t="e">
        <v>#REF!</v>
      </c>
      <c r="AL963" s="280" t="e">
        <v>#REF!</v>
      </c>
      <c r="AM963" s="281">
        <v>13644.119999999999</v>
      </c>
      <c r="AN963" s="281">
        <v>13644.119999999999</v>
      </c>
      <c r="AO963" s="281">
        <v>242183.12</v>
      </c>
      <c r="AP963" s="282">
        <v>241046.11</v>
      </c>
      <c r="AQ963" s="282">
        <v>239909.09999999998</v>
      </c>
      <c r="AR963" s="282">
        <v>238772.08999999997</v>
      </c>
      <c r="AS963" s="282">
        <v>237635.07999999996</v>
      </c>
      <c r="AT963" s="282">
        <v>236498.06999999995</v>
      </c>
      <c r="AU963" s="282">
        <v>235361.05999999994</v>
      </c>
      <c r="AV963" s="282">
        <v>234224.04999999993</v>
      </c>
      <c r="AW963" s="282">
        <v>233087.03999999992</v>
      </c>
      <c r="AX963" s="282">
        <v>231950.02999999991</v>
      </c>
      <c r="AY963" s="282">
        <v>230813.0199999999</v>
      </c>
      <c r="AZ963" s="282">
        <v>229676.00999999989</v>
      </c>
      <c r="BA963" s="282">
        <v>228538.99999999988</v>
      </c>
      <c r="BB963" s="281">
        <v>235361.05999999994</v>
      </c>
      <c r="BC963" s="281">
        <v>235361.06</v>
      </c>
      <c r="BD963" s="283"/>
      <c r="BE963" s="284">
        <v>0.02</v>
      </c>
      <c r="BF963" s="280">
        <v>0</v>
      </c>
      <c r="BG963" s="285"/>
      <c r="BH963" s="286"/>
      <c r="BI963" s="285"/>
      <c r="BJ963" s="280">
        <v>0</v>
      </c>
      <c r="BK963" s="280">
        <v>0</v>
      </c>
      <c r="BL963" s="283"/>
      <c r="BM963" s="287">
        <v>0</v>
      </c>
      <c r="BN963" s="280">
        <v>0</v>
      </c>
      <c r="BO963" s="280">
        <v>0</v>
      </c>
      <c r="BP963" s="280" t="e">
        <v>#REF!</v>
      </c>
      <c r="BQ963" s="288" t="e">
        <v>#REF!</v>
      </c>
      <c r="BR963" s="289"/>
      <c r="BS963" s="290" t="e">
        <v>#REF!</v>
      </c>
      <c r="BU963" s="308">
        <v>13644.12</v>
      </c>
      <c r="BV963" s="291">
        <v>0</v>
      </c>
      <c r="BW963" s="292">
        <v>0</v>
      </c>
      <c r="BX963" s="238" t="s">
        <v>856</v>
      </c>
      <c r="BY963" s="435">
        <f t="shared" si="28"/>
        <v>0.34812386014661828</v>
      </c>
      <c r="BZ963" s="435">
        <v>0.38484927799281804</v>
      </c>
      <c r="CA963" s="436">
        <f t="shared" si="29"/>
        <v>3.6725417846199759E-2</v>
      </c>
    </row>
    <row r="964" spans="1:79" s="268" customFormat="1" ht="63">
      <c r="A964" s="269">
        <v>950</v>
      </c>
      <c r="B964" s="269" t="s">
        <v>862</v>
      </c>
      <c r="C964" s="269" t="s">
        <v>95</v>
      </c>
      <c r="D964" s="271" t="s">
        <v>863</v>
      </c>
      <c r="E964" s="272">
        <v>41058</v>
      </c>
      <c r="F964" s="238"/>
      <c r="G964" s="238"/>
      <c r="H964" s="272">
        <v>40909</v>
      </c>
      <c r="I964" s="272">
        <v>50405</v>
      </c>
      <c r="J964" s="269"/>
      <c r="K964" s="269" t="s">
        <v>3006</v>
      </c>
      <c r="L964" s="273"/>
      <c r="M964" s="238">
        <v>1</v>
      </c>
      <c r="N964" s="269" t="s">
        <v>3007</v>
      </c>
      <c r="O964" s="269" t="s">
        <v>81</v>
      </c>
      <c r="P964" s="269">
        <v>0</v>
      </c>
      <c r="Q964" s="269"/>
      <c r="R964" s="294">
        <v>1010400846</v>
      </c>
      <c r="S964" s="238">
        <v>998</v>
      </c>
      <c r="T964" s="269" t="s">
        <v>87</v>
      </c>
      <c r="U964" s="269">
        <v>240</v>
      </c>
      <c r="V964" s="275">
        <v>240</v>
      </c>
      <c r="W964" s="269">
        <v>0</v>
      </c>
      <c r="X964" s="276">
        <v>20090</v>
      </c>
      <c r="Y964" s="293"/>
      <c r="Z964" s="277">
        <v>52884.32</v>
      </c>
      <c r="AA964" s="277"/>
      <c r="AB964" s="278">
        <v>52884.32</v>
      </c>
      <c r="AC964" s="278">
        <v>52884.32</v>
      </c>
      <c r="AD964" s="278">
        <v>0</v>
      </c>
      <c r="AE964" s="278">
        <v>0</v>
      </c>
      <c r="AF964" s="278">
        <v>220.35133333333334</v>
      </c>
      <c r="AG964" s="278">
        <v>220.35133333333334</v>
      </c>
      <c r="AH964" s="278">
        <v>0</v>
      </c>
      <c r="AI964" s="279">
        <v>220.35133333333334</v>
      </c>
      <c r="AJ964" s="277"/>
      <c r="AK964" s="280" t="e">
        <v>#REF!</v>
      </c>
      <c r="AL964" s="280" t="e">
        <v>#REF!</v>
      </c>
      <c r="AM964" s="281">
        <v>0</v>
      </c>
      <c r="AN964" s="281">
        <v>0</v>
      </c>
      <c r="AO964" s="281">
        <v>0</v>
      </c>
      <c r="AP964" s="282">
        <v>0</v>
      </c>
      <c r="AQ964" s="282">
        <v>0</v>
      </c>
      <c r="AR964" s="282">
        <v>0</v>
      </c>
      <c r="AS964" s="282">
        <v>0</v>
      </c>
      <c r="AT964" s="282">
        <v>0</v>
      </c>
      <c r="AU964" s="282">
        <v>0</v>
      </c>
      <c r="AV964" s="282">
        <v>0</v>
      </c>
      <c r="AW964" s="282">
        <v>0</v>
      </c>
      <c r="AX964" s="282">
        <v>0</v>
      </c>
      <c r="AY964" s="282">
        <v>0</v>
      </c>
      <c r="AZ964" s="282">
        <v>0</v>
      </c>
      <c r="BA964" s="282">
        <v>0</v>
      </c>
      <c r="BB964" s="281">
        <v>0</v>
      </c>
      <c r="BC964" s="281">
        <v>0</v>
      </c>
      <c r="BD964" s="283"/>
      <c r="BE964" s="284">
        <v>0.02</v>
      </c>
      <c r="BF964" s="280">
        <v>0</v>
      </c>
      <c r="BG964" s="285"/>
      <c r="BH964" s="286"/>
      <c r="BI964" s="285"/>
      <c r="BJ964" s="280">
        <v>0</v>
      </c>
      <c r="BK964" s="280">
        <v>0</v>
      </c>
      <c r="BL964" s="283"/>
      <c r="BM964" s="287">
        <v>0</v>
      </c>
      <c r="BN964" s="280">
        <v>0</v>
      </c>
      <c r="BO964" s="280">
        <v>0</v>
      </c>
      <c r="BP964" s="280" t="e">
        <v>#REF!</v>
      </c>
      <c r="BQ964" s="288" t="e">
        <v>#REF!</v>
      </c>
      <c r="BR964" s="289"/>
      <c r="BS964" s="290" t="e">
        <v>#REF!</v>
      </c>
      <c r="BU964" s="291"/>
      <c r="BV964" s="291">
        <v>0</v>
      </c>
      <c r="BW964" s="292">
        <v>0</v>
      </c>
      <c r="BX964" s="238" t="s">
        <v>856</v>
      </c>
      <c r="BY964" s="435">
        <f t="shared" si="28"/>
        <v>1</v>
      </c>
      <c r="BZ964" s="435">
        <v>1</v>
      </c>
      <c r="CA964" s="436">
        <f t="shared" si="29"/>
        <v>0</v>
      </c>
    </row>
    <row r="965" spans="1:79" s="268" customFormat="1" ht="47.25">
      <c r="A965" s="269">
        <v>951</v>
      </c>
      <c r="B965" s="269" t="s">
        <v>862</v>
      </c>
      <c r="C965" s="269" t="s">
        <v>95</v>
      </c>
      <c r="D965" s="271" t="s">
        <v>863</v>
      </c>
      <c r="E965" s="272">
        <v>41058</v>
      </c>
      <c r="F965" s="238"/>
      <c r="G965" s="238"/>
      <c r="H965" s="272">
        <v>40909</v>
      </c>
      <c r="I965" s="272">
        <v>50405</v>
      </c>
      <c r="J965" s="269"/>
      <c r="K965" s="269" t="s">
        <v>3008</v>
      </c>
      <c r="L965" s="273"/>
      <c r="M965" s="238">
        <v>1</v>
      </c>
      <c r="N965" s="269" t="s">
        <v>3009</v>
      </c>
      <c r="O965" s="269" t="s">
        <v>81</v>
      </c>
      <c r="P965" s="269">
        <v>0</v>
      </c>
      <c r="Q965" s="269"/>
      <c r="R965" s="294">
        <v>1010400847</v>
      </c>
      <c r="S965" s="238">
        <v>999</v>
      </c>
      <c r="T965" s="269" t="s">
        <v>87</v>
      </c>
      <c r="U965" s="269">
        <v>240</v>
      </c>
      <c r="V965" s="275">
        <v>240</v>
      </c>
      <c r="W965" s="269">
        <v>0</v>
      </c>
      <c r="X965" s="276">
        <v>20090</v>
      </c>
      <c r="Y965" s="293"/>
      <c r="Z965" s="277">
        <v>319494.23</v>
      </c>
      <c r="AA965" s="277"/>
      <c r="AB965" s="278">
        <v>319494.23</v>
      </c>
      <c r="AC965" s="278">
        <v>104567.80087499999</v>
      </c>
      <c r="AD965" s="278">
        <v>214926.429125</v>
      </c>
      <c r="AE965" s="278">
        <v>198951.71762499999</v>
      </c>
      <c r="AF965" s="278">
        <v>1331.2259583333332</v>
      </c>
      <c r="AG965" s="278">
        <v>1331.2259583333332</v>
      </c>
      <c r="AH965" s="278">
        <v>0</v>
      </c>
      <c r="AI965" s="279">
        <v>1331.2259583333332</v>
      </c>
      <c r="AJ965" s="277"/>
      <c r="AK965" s="280" t="e">
        <v>#REF!</v>
      </c>
      <c r="AL965" s="280" t="e">
        <v>#REF!</v>
      </c>
      <c r="AM965" s="281">
        <v>15974.711499999998</v>
      </c>
      <c r="AN965" s="281">
        <v>15974.711499999998</v>
      </c>
      <c r="AO965" s="281">
        <v>214926.429125</v>
      </c>
      <c r="AP965" s="282">
        <v>213595.20316666667</v>
      </c>
      <c r="AQ965" s="282">
        <v>212263.97720833335</v>
      </c>
      <c r="AR965" s="282">
        <v>210932.75125000003</v>
      </c>
      <c r="AS965" s="282">
        <v>209601.52529166671</v>
      </c>
      <c r="AT965" s="282">
        <v>208270.29933333339</v>
      </c>
      <c r="AU965" s="282">
        <v>206939.07337500007</v>
      </c>
      <c r="AV965" s="282">
        <v>205607.84741666674</v>
      </c>
      <c r="AW965" s="282">
        <v>204276.62145833342</v>
      </c>
      <c r="AX965" s="282">
        <v>202945.3955000001</v>
      </c>
      <c r="AY965" s="282">
        <v>201614.16954166678</v>
      </c>
      <c r="AZ965" s="282">
        <v>200282.94358333346</v>
      </c>
      <c r="BA965" s="282">
        <v>198951.71762500014</v>
      </c>
      <c r="BB965" s="281">
        <v>206939.07337500004</v>
      </c>
      <c r="BC965" s="281">
        <v>206939.07337499998</v>
      </c>
      <c r="BD965" s="283"/>
      <c r="BE965" s="284">
        <v>0.02</v>
      </c>
      <c r="BF965" s="280">
        <v>0</v>
      </c>
      <c r="BG965" s="285"/>
      <c r="BH965" s="286"/>
      <c r="BI965" s="285"/>
      <c r="BJ965" s="280">
        <v>0</v>
      </c>
      <c r="BK965" s="280">
        <v>0</v>
      </c>
      <c r="BL965" s="283"/>
      <c r="BM965" s="287">
        <v>0</v>
      </c>
      <c r="BN965" s="280">
        <v>0</v>
      </c>
      <c r="BO965" s="280">
        <v>0</v>
      </c>
      <c r="BP965" s="280" t="e">
        <v>#REF!</v>
      </c>
      <c r="BQ965" s="288" t="e">
        <v>#REF!</v>
      </c>
      <c r="BR965" s="289"/>
      <c r="BS965" s="290" t="e">
        <v>#REF!</v>
      </c>
      <c r="BU965" s="291">
        <v>15974.76</v>
      </c>
      <c r="BV965" s="291">
        <v>4.8500000002604793E-2</v>
      </c>
      <c r="BW965" s="292">
        <v>0</v>
      </c>
      <c r="BX965" s="238" t="s">
        <v>856</v>
      </c>
      <c r="BY965" s="435">
        <f t="shared" si="28"/>
        <v>0.32729167245054785</v>
      </c>
      <c r="BZ965" s="435">
        <v>0.37729167245054784</v>
      </c>
      <c r="CA965" s="436">
        <f t="shared" si="29"/>
        <v>4.9999999999999989E-2</v>
      </c>
    </row>
    <row r="966" spans="1:79" s="268" customFormat="1" ht="47.25">
      <c r="A966" s="269">
        <v>952</v>
      </c>
      <c r="B966" s="269" t="s">
        <v>862</v>
      </c>
      <c r="C966" s="269" t="s">
        <v>95</v>
      </c>
      <c r="D966" s="271" t="s">
        <v>863</v>
      </c>
      <c r="E966" s="272">
        <v>41058</v>
      </c>
      <c r="F966" s="238"/>
      <c r="G966" s="238"/>
      <c r="H966" s="272">
        <v>40909</v>
      </c>
      <c r="I966" s="272">
        <v>50405</v>
      </c>
      <c r="J966" s="269"/>
      <c r="K966" s="269" t="s">
        <v>3010</v>
      </c>
      <c r="L966" s="273"/>
      <c r="M966" s="238">
        <v>1</v>
      </c>
      <c r="N966" s="269" t="s">
        <v>3011</v>
      </c>
      <c r="O966" s="269" t="s">
        <v>81</v>
      </c>
      <c r="P966" s="269">
        <v>0</v>
      </c>
      <c r="Q966" s="269"/>
      <c r="R966" s="294">
        <v>1010400848</v>
      </c>
      <c r="S966" s="238">
        <v>1000</v>
      </c>
      <c r="T966" s="269" t="s">
        <v>87</v>
      </c>
      <c r="U966" s="269">
        <v>240</v>
      </c>
      <c r="V966" s="275">
        <v>240</v>
      </c>
      <c r="W966" s="269">
        <v>0</v>
      </c>
      <c r="X966" s="276">
        <v>19360</v>
      </c>
      <c r="Y966" s="293"/>
      <c r="Z966" s="277">
        <v>56565.31</v>
      </c>
      <c r="AA966" s="277"/>
      <c r="AB966" s="278">
        <v>56565.31</v>
      </c>
      <c r="AC966" s="278">
        <v>56565.31</v>
      </c>
      <c r="AD966" s="278">
        <v>0</v>
      </c>
      <c r="AE966" s="278">
        <v>0</v>
      </c>
      <c r="AF966" s="278">
        <v>235.68879166666665</v>
      </c>
      <c r="AG966" s="278">
        <v>235.68879166666665</v>
      </c>
      <c r="AH966" s="278">
        <v>0</v>
      </c>
      <c r="AI966" s="279">
        <v>235.68879166666665</v>
      </c>
      <c r="AJ966" s="277"/>
      <c r="AK966" s="280" t="e">
        <v>#REF!</v>
      </c>
      <c r="AL966" s="280" t="e">
        <v>#REF!</v>
      </c>
      <c r="AM966" s="281">
        <v>0</v>
      </c>
      <c r="AN966" s="281">
        <v>0</v>
      </c>
      <c r="AO966" s="281">
        <v>0</v>
      </c>
      <c r="AP966" s="282">
        <v>0</v>
      </c>
      <c r="AQ966" s="282">
        <v>0</v>
      </c>
      <c r="AR966" s="282">
        <v>0</v>
      </c>
      <c r="AS966" s="282">
        <v>0</v>
      </c>
      <c r="AT966" s="282">
        <v>0</v>
      </c>
      <c r="AU966" s="282">
        <v>0</v>
      </c>
      <c r="AV966" s="282">
        <v>0</v>
      </c>
      <c r="AW966" s="282">
        <v>0</v>
      </c>
      <c r="AX966" s="282">
        <v>0</v>
      </c>
      <c r="AY966" s="282">
        <v>0</v>
      </c>
      <c r="AZ966" s="282">
        <v>0</v>
      </c>
      <c r="BA966" s="282">
        <v>0</v>
      </c>
      <c r="BB966" s="281">
        <v>0</v>
      </c>
      <c r="BC966" s="281">
        <v>0</v>
      </c>
      <c r="BD966" s="283"/>
      <c r="BE966" s="284">
        <v>0.02</v>
      </c>
      <c r="BF966" s="280">
        <v>0</v>
      </c>
      <c r="BG966" s="285"/>
      <c r="BH966" s="286"/>
      <c r="BI966" s="285"/>
      <c r="BJ966" s="280">
        <v>0</v>
      </c>
      <c r="BK966" s="280">
        <v>0</v>
      </c>
      <c r="BL966" s="283"/>
      <c r="BM966" s="287">
        <v>0</v>
      </c>
      <c r="BN966" s="280">
        <v>0</v>
      </c>
      <c r="BO966" s="280">
        <v>0</v>
      </c>
      <c r="BP966" s="280" t="e">
        <v>#REF!</v>
      </c>
      <c r="BQ966" s="288" t="e">
        <v>#REF!</v>
      </c>
      <c r="BR966" s="289"/>
      <c r="BS966" s="290" t="e">
        <v>#REF!</v>
      </c>
      <c r="BU966" s="291"/>
      <c r="BV966" s="291">
        <v>0</v>
      </c>
      <c r="BW966" s="292">
        <v>0</v>
      </c>
      <c r="BX966" s="238" t="s">
        <v>856</v>
      </c>
      <c r="BY966" s="435">
        <f t="shared" si="28"/>
        <v>1</v>
      </c>
      <c r="BZ966" s="435">
        <v>1</v>
      </c>
      <c r="CA966" s="436">
        <f t="shared" si="29"/>
        <v>0</v>
      </c>
    </row>
    <row r="967" spans="1:79" s="268" customFormat="1" ht="47.25">
      <c r="A967" s="269">
        <v>953</v>
      </c>
      <c r="B967" s="269" t="s">
        <v>862</v>
      </c>
      <c r="C967" s="269" t="s">
        <v>95</v>
      </c>
      <c r="D967" s="271" t="s">
        <v>863</v>
      </c>
      <c r="E967" s="272">
        <v>41058</v>
      </c>
      <c r="F967" s="238"/>
      <c r="G967" s="238"/>
      <c r="H967" s="272">
        <v>40909</v>
      </c>
      <c r="I967" s="272">
        <v>50405</v>
      </c>
      <c r="J967" s="269"/>
      <c r="K967" s="269" t="s">
        <v>3012</v>
      </c>
      <c r="L967" s="273"/>
      <c r="M967" s="238">
        <v>1</v>
      </c>
      <c r="N967" s="269" t="s">
        <v>3013</v>
      </c>
      <c r="O967" s="269" t="s">
        <v>81</v>
      </c>
      <c r="P967" s="269">
        <v>0</v>
      </c>
      <c r="Q967" s="269"/>
      <c r="R967" s="294">
        <v>1010400850</v>
      </c>
      <c r="S967" s="238">
        <v>1001</v>
      </c>
      <c r="T967" s="269" t="s">
        <v>87</v>
      </c>
      <c r="U967" s="269">
        <v>240</v>
      </c>
      <c r="V967" s="275">
        <v>240</v>
      </c>
      <c r="W967" s="269">
        <v>0</v>
      </c>
      <c r="X967" s="276">
        <v>30651</v>
      </c>
      <c r="Y967" s="293"/>
      <c r="Z967" s="277">
        <v>728399.37</v>
      </c>
      <c r="AA967" s="277"/>
      <c r="AB967" s="278">
        <v>728399.37</v>
      </c>
      <c r="AC967" s="278">
        <v>728399.37</v>
      </c>
      <c r="AD967" s="278">
        <v>0</v>
      </c>
      <c r="AE967" s="278">
        <v>0</v>
      </c>
      <c r="AF967" s="278">
        <v>3034.9973749999999</v>
      </c>
      <c r="AG967" s="278">
        <v>3034.9973749999999</v>
      </c>
      <c r="AH967" s="278">
        <v>0</v>
      </c>
      <c r="AI967" s="279">
        <v>3034.9973749999999</v>
      </c>
      <c r="AJ967" s="277"/>
      <c r="AK967" s="280" t="e">
        <v>#REF!</v>
      </c>
      <c r="AL967" s="280" t="e">
        <v>#REF!</v>
      </c>
      <c r="AM967" s="281">
        <v>0</v>
      </c>
      <c r="AN967" s="281">
        <v>0</v>
      </c>
      <c r="AO967" s="281">
        <v>0</v>
      </c>
      <c r="AP967" s="282">
        <v>0</v>
      </c>
      <c r="AQ967" s="282">
        <v>0</v>
      </c>
      <c r="AR967" s="282">
        <v>0</v>
      </c>
      <c r="AS967" s="282">
        <v>0</v>
      </c>
      <c r="AT967" s="282">
        <v>0</v>
      </c>
      <c r="AU967" s="282">
        <v>0</v>
      </c>
      <c r="AV967" s="282">
        <v>0</v>
      </c>
      <c r="AW967" s="282">
        <v>0</v>
      </c>
      <c r="AX967" s="282">
        <v>0</v>
      </c>
      <c r="AY967" s="282">
        <v>0</v>
      </c>
      <c r="AZ967" s="282">
        <v>0</v>
      </c>
      <c r="BA967" s="282">
        <v>0</v>
      </c>
      <c r="BB967" s="281">
        <v>0</v>
      </c>
      <c r="BC967" s="281">
        <v>0</v>
      </c>
      <c r="BD967" s="283"/>
      <c r="BE967" s="284">
        <v>0.02</v>
      </c>
      <c r="BF967" s="280">
        <v>0</v>
      </c>
      <c r="BG967" s="285"/>
      <c r="BH967" s="286"/>
      <c r="BI967" s="285"/>
      <c r="BJ967" s="280">
        <v>0</v>
      </c>
      <c r="BK967" s="280">
        <v>0</v>
      </c>
      <c r="BL967" s="283"/>
      <c r="BM967" s="287">
        <v>0</v>
      </c>
      <c r="BN967" s="280">
        <v>0</v>
      </c>
      <c r="BO967" s="280">
        <v>0</v>
      </c>
      <c r="BP967" s="280" t="e">
        <v>#REF!</v>
      </c>
      <c r="BQ967" s="288" t="e">
        <v>#REF!</v>
      </c>
      <c r="BR967" s="289"/>
      <c r="BS967" s="290" t="e">
        <v>#REF!</v>
      </c>
      <c r="BU967" s="291"/>
      <c r="BV967" s="291">
        <v>0</v>
      </c>
      <c r="BW967" s="292">
        <v>0</v>
      </c>
      <c r="BX967" s="238" t="s">
        <v>856</v>
      </c>
      <c r="BY967" s="435">
        <f t="shared" si="28"/>
        <v>1</v>
      </c>
      <c r="BZ967" s="435">
        <v>1</v>
      </c>
      <c r="CA967" s="436">
        <f t="shared" si="29"/>
        <v>0</v>
      </c>
    </row>
    <row r="968" spans="1:79" s="268" customFormat="1" ht="47.25">
      <c r="A968" s="269">
        <v>954</v>
      </c>
      <c r="B968" s="269" t="s">
        <v>862</v>
      </c>
      <c r="C968" s="269" t="s">
        <v>95</v>
      </c>
      <c r="D968" s="271" t="s">
        <v>863</v>
      </c>
      <c r="E968" s="272">
        <v>41058</v>
      </c>
      <c r="F968" s="238"/>
      <c r="G968" s="238"/>
      <c r="H968" s="272">
        <v>40909</v>
      </c>
      <c r="I968" s="272">
        <v>50405</v>
      </c>
      <c r="J968" s="269"/>
      <c r="K968" s="269" t="s">
        <v>3014</v>
      </c>
      <c r="L968" s="273"/>
      <c r="M968" s="238">
        <v>1</v>
      </c>
      <c r="N968" s="269" t="s">
        <v>3015</v>
      </c>
      <c r="O968" s="269" t="s">
        <v>81</v>
      </c>
      <c r="P968" s="269">
        <v>0</v>
      </c>
      <c r="Q968" s="269"/>
      <c r="R968" s="294">
        <v>1010400851</v>
      </c>
      <c r="S968" s="238">
        <v>1002</v>
      </c>
      <c r="T968" s="269" t="s">
        <v>87</v>
      </c>
      <c r="U968" s="269">
        <v>240</v>
      </c>
      <c r="V968" s="275">
        <v>240</v>
      </c>
      <c r="W968" s="269">
        <v>0</v>
      </c>
      <c r="X968" s="276">
        <v>19725</v>
      </c>
      <c r="Y968" s="293"/>
      <c r="Z968" s="277">
        <v>596581.32999999996</v>
      </c>
      <c r="AA968" s="277"/>
      <c r="AB968" s="278">
        <v>596581.32999999996</v>
      </c>
      <c r="AC968" s="278">
        <v>393488.65600000002</v>
      </c>
      <c r="AD968" s="278">
        <v>203092.67399999994</v>
      </c>
      <c r="AE968" s="278">
        <v>173263.60749999995</v>
      </c>
      <c r="AF968" s="278">
        <v>2485.7555416666664</v>
      </c>
      <c r="AG968" s="278">
        <v>2485.7555416666664</v>
      </c>
      <c r="AH968" s="278">
        <v>0</v>
      </c>
      <c r="AI968" s="279">
        <v>2485.7555416666664</v>
      </c>
      <c r="AJ968" s="277"/>
      <c r="AK968" s="280" t="e">
        <v>#REF!</v>
      </c>
      <c r="AL968" s="280" t="e">
        <v>#REF!</v>
      </c>
      <c r="AM968" s="281">
        <v>29829.066499999997</v>
      </c>
      <c r="AN968" s="281">
        <v>29829.066499999997</v>
      </c>
      <c r="AO968" s="281">
        <v>203092.67399999994</v>
      </c>
      <c r="AP968" s="282">
        <v>200606.91845833327</v>
      </c>
      <c r="AQ968" s="282">
        <v>198121.1629166666</v>
      </c>
      <c r="AR968" s="282">
        <v>195635.40737499992</v>
      </c>
      <c r="AS968" s="282">
        <v>193149.65183333325</v>
      </c>
      <c r="AT968" s="282">
        <v>190663.89629166658</v>
      </c>
      <c r="AU968" s="282">
        <v>188178.1407499999</v>
      </c>
      <c r="AV968" s="282">
        <v>185692.38520833323</v>
      </c>
      <c r="AW968" s="282">
        <v>183206.62966666656</v>
      </c>
      <c r="AX968" s="282">
        <v>180720.87412499989</v>
      </c>
      <c r="AY968" s="282">
        <v>178235.11858333321</v>
      </c>
      <c r="AZ968" s="282">
        <v>175749.36304166654</v>
      </c>
      <c r="BA968" s="282">
        <v>173263.60749999987</v>
      </c>
      <c r="BB968" s="281">
        <v>188178.1407499999</v>
      </c>
      <c r="BC968" s="281">
        <v>188178.14074999996</v>
      </c>
      <c r="BD968" s="283"/>
      <c r="BE968" s="284">
        <v>0.02</v>
      </c>
      <c r="BF968" s="280">
        <v>0</v>
      </c>
      <c r="BG968" s="285"/>
      <c r="BH968" s="286"/>
      <c r="BI968" s="285"/>
      <c r="BJ968" s="280">
        <v>0</v>
      </c>
      <c r="BK968" s="280">
        <v>0</v>
      </c>
      <c r="BL968" s="283"/>
      <c r="BM968" s="287">
        <v>0</v>
      </c>
      <c r="BN968" s="280">
        <v>0</v>
      </c>
      <c r="BO968" s="280">
        <v>0</v>
      </c>
      <c r="BP968" s="280" t="e">
        <v>#REF!</v>
      </c>
      <c r="BQ968" s="288" t="e">
        <v>#REF!</v>
      </c>
      <c r="BR968" s="289"/>
      <c r="BS968" s="290" t="e">
        <v>#REF!</v>
      </c>
      <c r="BU968" s="291">
        <v>29829.119999999999</v>
      </c>
      <c r="BV968" s="291">
        <v>5.3500000001804437E-2</v>
      </c>
      <c r="BW968" s="292">
        <v>0</v>
      </c>
      <c r="BX968" s="238" t="s">
        <v>856</v>
      </c>
      <c r="BY968" s="435">
        <f t="shared" si="28"/>
        <v>0.65957252802396626</v>
      </c>
      <c r="BZ968" s="435">
        <v>0.70957252802396631</v>
      </c>
      <c r="CA968" s="436">
        <f t="shared" si="29"/>
        <v>5.0000000000000044E-2</v>
      </c>
    </row>
    <row r="969" spans="1:79" s="268" customFormat="1" ht="47.25">
      <c r="A969" s="269">
        <v>955</v>
      </c>
      <c r="B969" s="269" t="s">
        <v>862</v>
      </c>
      <c r="C969" s="269" t="s">
        <v>95</v>
      </c>
      <c r="D969" s="271" t="s">
        <v>863</v>
      </c>
      <c r="E969" s="272">
        <v>41058</v>
      </c>
      <c r="F969" s="238"/>
      <c r="G969" s="238"/>
      <c r="H969" s="272">
        <v>40909</v>
      </c>
      <c r="I969" s="272">
        <v>50405</v>
      </c>
      <c r="J969" s="269"/>
      <c r="K969" s="269" t="s">
        <v>3016</v>
      </c>
      <c r="L969" s="273"/>
      <c r="M969" s="238">
        <v>1</v>
      </c>
      <c r="N969" s="269" t="s">
        <v>3017</v>
      </c>
      <c r="O969" s="269" t="s">
        <v>81</v>
      </c>
      <c r="P969" s="269">
        <v>0</v>
      </c>
      <c r="Q969" s="269"/>
      <c r="R969" s="294">
        <v>1010400852</v>
      </c>
      <c r="S969" s="238">
        <v>1003</v>
      </c>
      <c r="T969" s="269" t="s">
        <v>87</v>
      </c>
      <c r="U969" s="269">
        <v>240</v>
      </c>
      <c r="V969" s="275">
        <v>240</v>
      </c>
      <c r="W969" s="269">
        <v>0</v>
      </c>
      <c r="X969" s="276">
        <v>19725</v>
      </c>
      <c r="Y969" s="293"/>
      <c r="Z969" s="277">
        <v>67266.679999999993</v>
      </c>
      <c r="AA969" s="277"/>
      <c r="AB969" s="278">
        <v>67266.679999999993</v>
      </c>
      <c r="AC969" s="278">
        <v>67266.679999999993</v>
      </c>
      <c r="AD969" s="278">
        <v>0</v>
      </c>
      <c r="AE969" s="278">
        <v>0</v>
      </c>
      <c r="AF969" s="278">
        <v>280.27783333333332</v>
      </c>
      <c r="AG969" s="278">
        <v>280.27783333333332</v>
      </c>
      <c r="AH969" s="278">
        <v>0</v>
      </c>
      <c r="AI969" s="279">
        <v>280.27783333333332</v>
      </c>
      <c r="AJ969" s="277"/>
      <c r="AK969" s="280" t="e">
        <v>#REF!</v>
      </c>
      <c r="AL969" s="280" t="e">
        <v>#REF!</v>
      </c>
      <c r="AM969" s="281">
        <v>0</v>
      </c>
      <c r="AN969" s="281">
        <v>0</v>
      </c>
      <c r="AO969" s="281">
        <v>0</v>
      </c>
      <c r="AP969" s="282">
        <v>0</v>
      </c>
      <c r="AQ969" s="282">
        <v>0</v>
      </c>
      <c r="AR969" s="282">
        <v>0</v>
      </c>
      <c r="AS969" s="282">
        <v>0</v>
      </c>
      <c r="AT969" s="282">
        <v>0</v>
      </c>
      <c r="AU969" s="282">
        <v>0</v>
      </c>
      <c r="AV969" s="282">
        <v>0</v>
      </c>
      <c r="AW969" s="282">
        <v>0</v>
      </c>
      <c r="AX969" s="282">
        <v>0</v>
      </c>
      <c r="AY969" s="282">
        <v>0</v>
      </c>
      <c r="AZ969" s="282">
        <v>0</v>
      </c>
      <c r="BA969" s="282">
        <v>0</v>
      </c>
      <c r="BB969" s="281">
        <v>0</v>
      </c>
      <c r="BC969" s="281">
        <v>0</v>
      </c>
      <c r="BD969" s="283"/>
      <c r="BE969" s="284">
        <v>0.02</v>
      </c>
      <c r="BF969" s="280">
        <v>0</v>
      </c>
      <c r="BG969" s="285"/>
      <c r="BH969" s="286"/>
      <c r="BI969" s="285"/>
      <c r="BJ969" s="280">
        <v>0</v>
      </c>
      <c r="BK969" s="280">
        <v>0</v>
      </c>
      <c r="BL969" s="283"/>
      <c r="BM969" s="287">
        <v>0</v>
      </c>
      <c r="BN969" s="280">
        <v>0</v>
      </c>
      <c r="BO969" s="280">
        <v>0</v>
      </c>
      <c r="BP969" s="280" t="e">
        <v>#REF!</v>
      </c>
      <c r="BQ969" s="288" t="e">
        <v>#REF!</v>
      </c>
      <c r="BR969" s="289"/>
      <c r="BS969" s="290" t="e">
        <v>#REF!</v>
      </c>
      <c r="BU969" s="291"/>
      <c r="BV969" s="291">
        <v>0</v>
      </c>
      <c r="BW969" s="292">
        <v>0</v>
      </c>
      <c r="BX969" s="238" t="s">
        <v>856</v>
      </c>
      <c r="BY969" s="435">
        <f t="shared" si="28"/>
        <v>1</v>
      </c>
      <c r="BZ969" s="435">
        <v>1</v>
      </c>
      <c r="CA969" s="436">
        <f t="shared" si="29"/>
        <v>0</v>
      </c>
    </row>
    <row r="970" spans="1:79" s="268" customFormat="1" ht="47.25">
      <c r="A970" s="269">
        <v>956</v>
      </c>
      <c r="B970" s="269" t="s">
        <v>862</v>
      </c>
      <c r="C970" s="269" t="s">
        <v>95</v>
      </c>
      <c r="D970" s="271" t="s">
        <v>863</v>
      </c>
      <c r="E970" s="272">
        <v>41058</v>
      </c>
      <c r="F970" s="238"/>
      <c r="G970" s="238"/>
      <c r="H970" s="272">
        <v>40909</v>
      </c>
      <c r="I970" s="272">
        <v>50405</v>
      </c>
      <c r="J970" s="269"/>
      <c r="K970" s="269" t="s">
        <v>3018</v>
      </c>
      <c r="L970" s="273"/>
      <c r="M970" s="238">
        <v>1</v>
      </c>
      <c r="N970" s="269" t="s">
        <v>3019</v>
      </c>
      <c r="O970" s="269" t="s">
        <v>81</v>
      </c>
      <c r="P970" s="269">
        <v>0</v>
      </c>
      <c r="Q970" s="269"/>
      <c r="R970" s="294">
        <v>1010400853</v>
      </c>
      <c r="S970" s="238">
        <v>1004</v>
      </c>
      <c r="T970" s="269" t="s">
        <v>87</v>
      </c>
      <c r="U970" s="269">
        <v>240</v>
      </c>
      <c r="V970" s="275">
        <v>240</v>
      </c>
      <c r="W970" s="269">
        <v>0</v>
      </c>
      <c r="X970" s="276">
        <v>20090</v>
      </c>
      <c r="Y970" s="293"/>
      <c r="Z970" s="277">
        <v>382594.02</v>
      </c>
      <c r="AA970" s="277"/>
      <c r="AB970" s="278">
        <v>382594.02</v>
      </c>
      <c r="AC970" s="278">
        <v>382594.02</v>
      </c>
      <c r="AD970" s="278">
        <v>0</v>
      </c>
      <c r="AE970" s="278">
        <v>0</v>
      </c>
      <c r="AF970" s="278">
        <v>1594.14175</v>
      </c>
      <c r="AG970" s="278">
        <v>1594.14175</v>
      </c>
      <c r="AH970" s="278">
        <v>0</v>
      </c>
      <c r="AI970" s="279">
        <v>1594.14175</v>
      </c>
      <c r="AJ970" s="277"/>
      <c r="AK970" s="280" t="e">
        <v>#REF!</v>
      </c>
      <c r="AL970" s="280" t="e">
        <v>#REF!</v>
      </c>
      <c r="AM970" s="281">
        <v>0</v>
      </c>
      <c r="AN970" s="281">
        <v>0</v>
      </c>
      <c r="AO970" s="281">
        <v>0</v>
      </c>
      <c r="AP970" s="282">
        <v>0</v>
      </c>
      <c r="AQ970" s="282">
        <v>0</v>
      </c>
      <c r="AR970" s="282">
        <v>0</v>
      </c>
      <c r="AS970" s="282">
        <v>0</v>
      </c>
      <c r="AT970" s="282">
        <v>0</v>
      </c>
      <c r="AU970" s="282">
        <v>0</v>
      </c>
      <c r="AV970" s="282">
        <v>0</v>
      </c>
      <c r="AW970" s="282">
        <v>0</v>
      </c>
      <c r="AX970" s="282">
        <v>0</v>
      </c>
      <c r="AY970" s="282">
        <v>0</v>
      </c>
      <c r="AZ970" s="282">
        <v>0</v>
      </c>
      <c r="BA970" s="282">
        <v>0</v>
      </c>
      <c r="BB970" s="281">
        <v>0</v>
      </c>
      <c r="BC970" s="281">
        <v>0</v>
      </c>
      <c r="BD970" s="283"/>
      <c r="BE970" s="284">
        <v>0.02</v>
      </c>
      <c r="BF970" s="280">
        <v>0</v>
      </c>
      <c r="BG970" s="285"/>
      <c r="BH970" s="286"/>
      <c r="BI970" s="285"/>
      <c r="BJ970" s="280">
        <v>0</v>
      </c>
      <c r="BK970" s="280">
        <v>0</v>
      </c>
      <c r="BL970" s="283"/>
      <c r="BM970" s="287">
        <v>0</v>
      </c>
      <c r="BN970" s="280">
        <v>0</v>
      </c>
      <c r="BO970" s="280">
        <v>0</v>
      </c>
      <c r="BP970" s="280" t="e">
        <v>#REF!</v>
      </c>
      <c r="BQ970" s="288" t="e">
        <v>#REF!</v>
      </c>
      <c r="BR970" s="289"/>
      <c r="BS970" s="290" t="e">
        <v>#REF!</v>
      </c>
      <c r="BU970" s="291"/>
      <c r="BV970" s="291">
        <v>0</v>
      </c>
      <c r="BW970" s="292">
        <v>0</v>
      </c>
      <c r="BX970" s="238" t="s">
        <v>856</v>
      </c>
      <c r="BY970" s="435">
        <f t="shared" si="28"/>
        <v>1</v>
      </c>
      <c r="BZ970" s="435">
        <v>1</v>
      </c>
      <c r="CA970" s="436">
        <f t="shared" si="29"/>
        <v>0</v>
      </c>
    </row>
    <row r="971" spans="1:79" s="268" customFormat="1" ht="47.25">
      <c r="A971" s="269">
        <v>957</v>
      </c>
      <c r="B971" s="269" t="s">
        <v>862</v>
      </c>
      <c r="C971" s="269" t="s">
        <v>95</v>
      </c>
      <c r="D971" s="271" t="s">
        <v>863</v>
      </c>
      <c r="E971" s="272">
        <v>41058</v>
      </c>
      <c r="F971" s="238"/>
      <c r="G971" s="238"/>
      <c r="H971" s="272">
        <v>40909</v>
      </c>
      <c r="I971" s="272">
        <v>50405</v>
      </c>
      <c r="J971" s="269"/>
      <c r="K971" s="269" t="s">
        <v>3020</v>
      </c>
      <c r="L971" s="273"/>
      <c r="M971" s="238">
        <v>1</v>
      </c>
      <c r="N971" s="269" t="s">
        <v>3021</v>
      </c>
      <c r="O971" s="269" t="s">
        <v>81</v>
      </c>
      <c r="P971" s="269">
        <v>0</v>
      </c>
      <c r="Q971" s="269"/>
      <c r="R971" s="294">
        <v>1010400854</v>
      </c>
      <c r="S971" s="238">
        <v>1005</v>
      </c>
      <c r="T971" s="269" t="s">
        <v>87</v>
      </c>
      <c r="U971" s="269">
        <v>240</v>
      </c>
      <c r="V971" s="275">
        <v>240</v>
      </c>
      <c r="W971" s="269">
        <v>0</v>
      </c>
      <c r="X971" s="276">
        <v>30590</v>
      </c>
      <c r="Y971" s="293"/>
      <c r="Z971" s="277">
        <v>264932.77</v>
      </c>
      <c r="AA971" s="277"/>
      <c r="AB971" s="278">
        <v>264932.77</v>
      </c>
      <c r="AC971" s="278">
        <v>264932.77</v>
      </c>
      <c r="AD971" s="278">
        <v>0</v>
      </c>
      <c r="AE971" s="278">
        <v>0</v>
      </c>
      <c r="AF971" s="278">
        <v>1103.8865416666667</v>
      </c>
      <c r="AG971" s="278">
        <v>1103.8865416666667</v>
      </c>
      <c r="AH971" s="278">
        <v>0</v>
      </c>
      <c r="AI971" s="279">
        <v>1103.8865416666667</v>
      </c>
      <c r="AJ971" s="277"/>
      <c r="AK971" s="280" t="e">
        <v>#REF!</v>
      </c>
      <c r="AL971" s="280" t="e">
        <v>#REF!</v>
      </c>
      <c r="AM971" s="281">
        <v>0</v>
      </c>
      <c r="AN971" s="281">
        <v>0</v>
      </c>
      <c r="AO971" s="281">
        <v>0</v>
      </c>
      <c r="AP971" s="282">
        <v>0</v>
      </c>
      <c r="AQ971" s="282">
        <v>0</v>
      </c>
      <c r="AR971" s="282">
        <v>0</v>
      </c>
      <c r="AS971" s="282">
        <v>0</v>
      </c>
      <c r="AT971" s="282">
        <v>0</v>
      </c>
      <c r="AU971" s="282">
        <v>0</v>
      </c>
      <c r="AV971" s="282">
        <v>0</v>
      </c>
      <c r="AW971" s="282">
        <v>0</v>
      </c>
      <c r="AX971" s="282">
        <v>0</v>
      </c>
      <c r="AY971" s="282">
        <v>0</v>
      </c>
      <c r="AZ971" s="282">
        <v>0</v>
      </c>
      <c r="BA971" s="282">
        <v>0</v>
      </c>
      <c r="BB971" s="281">
        <v>0</v>
      </c>
      <c r="BC971" s="281">
        <v>0</v>
      </c>
      <c r="BD971" s="283"/>
      <c r="BE971" s="284">
        <v>0.02</v>
      </c>
      <c r="BF971" s="280">
        <v>0</v>
      </c>
      <c r="BG971" s="285"/>
      <c r="BH971" s="286"/>
      <c r="BI971" s="285"/>
      <c r="BJ971" s="280">
        <v>0</v>
      </c>
      <c r="BK971" s="280">
        <v>0</v>
      </c>
      <c r="BL971" s="283"/>
      <c r="BM971" s="287">
        <v>0</v>
      </c>
      <c r="BN971" s="280">
        <v>0</v>
      </c>
      <c r="BO971" s="280">
        <v>0</v>
      </c>
      <c r="BP971" s="280" t="e">
        <v>#REF!</v>
      </c>
      <c r="BQ971" s="288" t="e">
        <v>#REF!</v>
      </c>
      <c r="BR971" s="289"/>
      <c r="BS971" s="290" t="e">
        <v>#REF!</v>
      </c>
      <c r="BU971" s="291"/>
      <c r="BV971" s="291">
        <v>0</v>
      </c>
      <c r="BW971" s="292">
        <v>0</v>
      </c>
      <c r="BX971" s="238" t="s">
        <v>856</v>
      </c>
      <c r="BY971" s="435">
        <f t="shared" si="28"/>
        <v>1</v>
      </c>
      <c r="BZ971" s="435">
        <v>1</v>
      </c>
      <c r="CA971" s="436">
        <f t="shared" si="29"/>
        <v>0</v>
      </c>
    </row>
    <row r="972" spans="1:79" s="268" customFormat="1" ht="47.25">
      <c r="A972" s="269">
        <v>958</v>
      </c>
      <c r="B972" s="269" t="s">
        <v>862</v>
      </c>
      <c r="C972" s="269" t="s">
        <v>95</v>
      </c>
      <c r="D972" s="271" t="s">
        <v>863</v>
      </c>
      <c r="E972" s="272">
        <v>41058</v>
      </c>
      <c r="F972" s="238"/>
      <c r="G972" s="238"/>
      <c r="H972" s="272">
        <v>40909</v>
      </c>
      <c r="I972" s="272">
        <v>50405</v>
      </c>
      <c r="J972" s="269"/>
      <c r="K972" s="269" t="s">
        <v>3022</v>
      </c>
      <c r="L972" s="273"/>
      <c r="M972" s="238">
        <v>1</v>
      </c>
      <c r="N972" s="269" t="s">
        <v>3023</v>
      </c>
      <c r="O972" s="269" t="s">
        <v>81</v>
      </c>
      <c r="P972" s="269">
        <v>0</v>
      </c>
      <c r="Q972" s="269"/>
      <c r="R972" s="294">
        <v>1010400855</v>
      </c>
      <c r="S972" s="238">
        <v>1006</v>
      </c>
      <c r="T972" s="269" t="s">
        <v>87</v>
      </c>
      <c r="U972" s="269">
        <v>240</v>
      </c>
      <c r="V972" s="275">
        <v>240</v>
      </c>
      <c r="W972" s="269">
        <v>0</v>
      </c>
      <c r="X972" s="276">
        <v>21186</v>
      </c>
      <c r="Y972" s="293"/>
      <c r="Z972" s="277">
        <v>62374.720000000001</v>
      </c>
      <c r="AA972" s="277"/>
      <c r="AB972" s="278">
        <v>62374.720000000001</v>
      </c>
      <c r="AC972" s="278">
        <v>62374.720000000001</v>
      </c>
      <c r="AD972" s="278">
        <v>0</v>
      </c>
      <c r="AE972" s="278">
        <v>0</v>
      </c>
      <c r="AF972" s="278">
        <v>259.89466666666669</v>
      </c>
      <c r="AG972" s="278">
        <v>259.89466666666669</v>
      </c>
      <c r="AH972" s="278">
        <v>0</v>
      </c>
      <c r="AI972" s="279">
        <v>259.89466666666669</v>
      </c>
      <c r="AJ972" s="277"/>
      <c r="AK972" s="280" t="e">
        <v>#REF!</v>
      </c>
      <c r="AL972" s="280" t="e">
        <v>#REF!</v>
      </c>
      <c r="AM972" s="281">
        <v>0</v>
      </c>
      <c r="AN972" s="281">
        <v>0</v>
      </c>
      <c r="AO972" s="281">
        <v>0</v>
      </c>
      <c r="AP972" s="282">
        <v>0</v>
      </c>
      <c r="AQ972" s="282">
        <v>0</v>
      </c>
      <c r="AR972" s="282">
        <v>0</v>
      </c>
      <c r="AS972" s="282">
        <v>0</v>
      </c>
      <c r="AT972" s="282">
        <v>0</v>
      </c>
      <c r="AU972" s="282">
        <v>0</v>
      </c>
      <c r="AV972" s="282">
        <v>0</v>
      </c>
      <c r="AW972" s="282">
        <v>0</v>
      </c>
      <c r="AX972" s="282">
        <v>0</v>
      </c>
      <c r="AY972" s="282">
        <v>0</v>
      </c>
      <c r="AZ972" s="282">
        <v>0</v>
      </c>
      <c r="BA972" s="282">
        <v>0</v>
      </c>
      <c r="BB972" s="281">
        <v>0</v>
      </c>
      <c r="BC972" s="281">
        <v>0</v>
      </c>
      <c r="BD972" s="283"/>
      <c r="BE972" s="284">
        <v>0.02</v>
      </c>
      <c r="BF972" s="280">
        <v>0</v>
      </c>
      <c r="BG972" s="285"/>
      <c r="BH972" s="286"/>
      <c r="BI972" s="285"/>
      <c r="BJ972" s="280">
        <v>0</v>
      </c>
      <c r="BK972" s="280">
        <v>0</v>
      </c>
      <c r="BL972" s="283"/>
      <c r="BM972" s="287">
        <v>0</v>
      </c>
      <c r="BN972" s="280">
        <v>0</v>
      </c>
      <c r="BO972" s="280">
        <v>0</v>
      </c>
      <c r="BP972" s="280" t="e">
        <v>#REF!</v>
      </c>
      <c r="BQ972" s="288" t="e">
        <v>#REF!</v>
      </c>
      <c r="BR972" s="289"/>
      <c r="BS972" s="290" t="e">
        <v>#REF!</v>
      </c>
      <c r="BU972" s="291"/>
      <c r="BV972" s="291">
        <v>0</v>
      </c>
      <c r="BW972" s="292">
        <v>0</v>
      </c>
      <c r="BX972" s="238" t="s">
        <v>856</v>
      </c>
      <c r="BY972" s="435">
        <f t="shared" si="28"/>
        <v>1</v>
      </c>
      <c r="BZ972" s="435">
        <v>1</v>
      </c>
      <c r="CA972" s="436">
        <f t="shared" si="29"/>
        <v>0</v>
      </c>
    </row>
    <row r="973" spans="1:79" s="268" customFormat="1" ht="47.25">
      <c r="A973" s="269">
        <v>959</v>
      </c>
      <c r="B973" s="269" t="s">
        <v>862</v>
      </c>
      <c r="C973" s="269" t="s">
        <v>95</v>
      </c>
      <c r="D973" s="271" t="s">
        <v>863</v>
      </c>
      <c r="E973" s="272">
        <v>41058</v>
      </c>
      <c r="F973" s="238"/>
      <c r="G973" s="238"/>
      <c r="H973" s="272">
        <v>40909</v>
      </c>
      <c r="I973" s="272">
        <v>50405</v>
      </c>
      <c r="J973" s="269"/>
      <c r="K973" s="269" t="s">
        <v>3024</v>
      </c>
      <c r="L973" s="273"/>
      <c r="M973" s="238">
        <v>1</v>
      </c>
      <c r="N973" s="269" t="s">
        <v>3025</v>
      </c>
      <c r="O973" s="269" t="s">
        <v>81</v>
      </c>
      <c r="P973" s="269">
        <v>0</v>
      </c>
      <c r="Q973" s="269"/>
      <c r="R973" s="294">
        <v>1010400856</v>
      </c>
      <c r="S973" s="238">
        <v>1007</v>
      </c>
      <c r="T973" s="269" t="s">
        <v>87</v>
      </c>
      <c r="U973" s="269">
        <v>240</v>
      </c>
      <c r="V973" s="275">
        <v>240</v>
      </c>
      <c r="W973" s="269">
        <v>0</v>
      </c>
      <c r="X973" s="276">
        <v>31503</v>
      </c>
      <c r="Y973" s="293"/>
      <c r="Z973" s="277">
        <v>763341.03</v>
      </c>
      <c r="AA973" s="277"/>
      <c r="AB973" s="278">
        <v>763341.03</v>
      </c>
      <c r="AC973" s="278">
        <v>763341.03</v>
      </c>
      <c r="AD973" s="278">
        <v>0</v>
      </c>
      <c r="AE973" s="278">
        <v>0</v>
      </c>
      <c r="AF973" s="278">
        <v>3180.5876250000001</v>
      </c>
      <c r="AG973" s="278">
        <v>3180.5876250000001</v>
      </c>
      <c r="AH973" s="278">
        <v>0</v>
      </c>
      <c r="AI973" s="279">
        <v>3180.5876250000001</v>
      </c>
      <c r="AJ973" s="277"/>
      <c r="AK973" s="280" t="e">
        <v>#REF!</v>
      </c>
      <c r="AL973" s="280" t="e">
        <v>#REF!</v>
      </c>
      <c r="AM973" s="281">
        <v>0</v>
      </c>
      <c r="AN973" s="281">
        <v>0</v>
      </c>
      <c r="AO973" s="281">
        <v>0</v>
      </c>
      <c r="AP973" s="282">
        <v>0</v>
      </c>
      <c r="AQ973" s="282">
        <v>0</v>
      </c>
      <c r="AR973" s="282">
        <v>0</v>
      </c>
      <c r="AS973" s="282">
        <v>0</v>
      </c>
      <c r="AT973" s="282">
        <v>0</v>
      </c>
      <c r="AU973" s="282">
        <v>0</v>
      </c>
      <c r="AV973" s="282">
        <v>0</v>
      </c>
      <c r="AW973" s="282">
        <v>0</v>
      </c>
      <c r="AX973" s="282">
        <v>0</v>
      </c>
      <c r="AY973" s="282">
        <v>0</v>
      </c>
      <c r="AZ973" s="282">
        <v>0</v>
      </c>
      <c r="BA973" s="282">
        <v>0</v>
      </c>
      <c r="BB973" s="281">
        <v>0</v>
      </c>
      <c r="BC973" s="281">
        <v>0</v>
      </c>
      <c r="BD973" s="283"/>
      <c r="BE973" s="284">
        <v>0.02</v>
      </c>
      <c r="BF973" s="280">
        <v>0</v>
      </c>
      <c r="BG973" s="285"/>
      <c r="BH973" s="286"/>
      <c r="BI973" s="285"/>
      <c r="BJ973" s="280">
        <v>0</v>
      </c>
      <c r="BK973" s="280">
        <v>0</v>
      </c>
      <c r="BL973" s="283"/>
      <c r="BM973" s="287">
        <v>0</v>
      </c>
      <c r="BN973" s="280">
        <v>0</v>
      </c>
      <c r="BO973" s="280">
        <v>0</v>
      </c>
      <c r="BP973" s="280" t="e">
        <v>#REF!</v>
      </c>
      <c r="BQ973" s="288" t="e">
        <v>#REF!</v>
      </c>
      <c r="BR973" s="289"/>
      <c r="BS973" s="290" t="e">
        <v>#REF!</v>
      </c>
      <c r="BU973" s="291"/>
      <c r="BV973" s="291">
        <v>0</v>
      </c>
      <c r="BW973" s="292">
        <v>0</v>
      </c>
      <c r="BX973" s="238" t="s">
        <v>856</v>
      </c>
      <c r="BY973" s="435">
        <f t="shared" si="28"/>
        <v>1</v>
      </c>
      <c r="BZ973" s="435">
        <v>1</v>
      </c>
      <c r="CA973" s="436">
        <f t="shared" si="29"/>
        <v>0</v>
      </c>
    </row>
    <row r="974" spans="1:79" s="268" customFormat="1" ht="47.25">
      <c r="A974" s="269">
        <v>960</v>
      </c>
      <c r="B974" s="269" t="s">
        <v>862</v>
      </c>
      <c r="C974" s="269" t="s">
        <v>95</v>
      </c>
      <c r="D974" s="271" t="s">
        <v>863</v>
      </c>
      <c r="E974" s="272">
        <v>41058</v>
      </c>
      <c r="F974" s="238"/>
      <c r="G974" s="238"/>
      <c r="H974" s="272">
        <v>40909</v>
      </c>
      <c r="I974" s="272">
        <v>50405</v>
      </c>
      <c r="J974" s="269"/>
      <c r="K974" s="269" t="s">
        <v>3026</v>
      </c>
      <c r="L974" s="273"/>
      <c r="M974" s="238">
        <v>1</v>
      </c>
      <c r="N974" s="269" t="s">
        <v>3027</v>
      </c>
      <c r="O974" s="269" t="s">
        <v>81</v>
      </c>
      <c r="P974" s="269">
        <v>0</v>
      </c>
      <c r="Q974" s="269"/>
      <c r="R974" s="294">
        <v>1010400857</v>
      </c>
      <c r="S974" s="238">
        <v>1008</v>
      </c>
      <c r="T974" s="269" t="s">
        <v>87</v>
      </c>
      <c r="U974" s="269">
        <v>240</v>
      </c>
      <c r="V974" s="275">
        <v>240</v>
      </c>
      <c r="W974" s="269">
        <v>0</v>
      </c>
      <c r="X974" s="276">
        <v>20821</v>
      </c>
      <c r="Y974" s="293"/>
      <c r="Z974" s="277">
        <v>141163.84</v>
      </c>
      <c r="AA974" s="277"/>
      <c r="AB974" s="278">
        <v>141163.84</v>
      </c>
      <c r="AC974" s="278">
        <v>141163.84</v>
      </c>
      <c r="AD974" s="278">
        <v>0</v>
      </c>
      <c r="AE974" s="278">
        <v>0</v>
      </c>
      <c r="AF974" s="278">
        <v>588.18266666666671</v>
      </c>
      <c r="AG974" s="278">
        <v>588.18266666666671</v>
      </c>
      <c r="AH974" s="278">
        <v>0</v>
      </c>
      <c r="AI974" s="279">
        <v>588.18266666666671</v>
      </c>
      <c r="AJ974" s="277"/>
      <c r="AK974" s="280" t="e">
        <v>#REF!</v>
      </c>
      <c r="AL974" s="280" t="e">
        <v>#REF!</v>
      </c>
      <c r="AM974" s="281">
        <v>0</v>
      </c>
      <c r="AN974" s="281">
        <v>0</v>
      </c>
      <c r="AO974" s="281">
        <v>0</v>
      </c>
      <c r="AP974" s="282">
        <v>0</v>
      </c>
      <c r="AQ974" s="282">
        <v>0</v>
      </c>
      <c r="AR974" s="282">
        <v>0</v>
      </c>
      <c r="AS974" s="282">
        <v>0</v>
      </c>
      <c r="AT974" s="282">
        <v>0</v>
      </c>
      <c r="AU974" s="282">
        <v>0</v>
      </c>
      <c r="AV974" s="282">
        <v>0</v>
      </c>
      <c r="AW974" s="282">
        <v>0</v>
      </c>
      <c r="AX974" s="282">
        <v>0</v>
      </c>
      <c r="AY974" s="282">
        <v>0</v>
      </c>
      <c r="AZ974" s="282">
        <v>0</v>
      </c>
      <c r="BA974" s="282">
        <v>0</v>
      </c>
      <c r="BB974" s="281">
        <v>0</v>
      </c>
      <c r="BC974" s="281">
        <v>0</v>
      </c>
      <c r="BD974" s="283"/>
      <c r="BE974" s="284">
        <v>0.02</v>
      </c>
      <c r="BF974" s="280">
        <v>0</v>
      </c>
      <c r="BG974" s="285"/>
      <c r="BH974" s="286"/>
      <c r="BI974" s="285"/>
      <c r="BJ974" s="280">
        <v>0</v>
      </c>
      <c r="BK974" s="280">
        <v>0</v>
      </c>
      <c r="BL974" s="283"/>
      <c r="BM974" s="287">
        <v>0</v>
      </c>
      <c r="BN974" s="280">
        <v>0</v>
      </c>
      <c r="BO974" s="280">
        <v>0</v>
      </c>
      <c r="BP974" s="280" t="e">
        <v>#REF!</v>
      </c>
      <c r="BQ974" s="288" t="e">
        <v>#REF!</v>
      </c>
      <c r="BR974" s="289"/>
      <c r="BS974" s="290" t="e">
        <v>#REF!</v>
      </c>
      <c r="BU974" s="291"/>
      <c r="BV974" s="291">
        <v>0</v>
      </c>
      <c r="BW974" s="292">
        <v>0</v>
      </c>
      <c r="BX974" s="238" t="s">
        <v>856</v>
      </c>
      <c r="BY974" s="435">
        <f t="shared" si="28"/>
        <v>1</v>
      </c>
      <c r="BZ974" s="435">
        <v>1</v>
      </c>
      <c r="CA974" s="436">
        <f t="shared" si="29"/>
        <v>0</v>
      </c>
    </row>
    <row r="975" spans="1:79" s="268" customFormat="1" ht="47.25">
      <c r="A975" s="269">
        <v>961</v>
      </c>
      <c r="B975" s="269" t="s">
        <v>862</v>
      </c>
      <c r="C975" s="269" t="s">
        <v>95</v>
      </c>
      <c r="D975" s="271" t="s">
        <v>863</v>
      </c>
      <c r="E975" s="272">
        <v>41058</v>
      </c>
      <c r="F975" s="238"/>
      <c r="G975" s="238"/>
      <c r="H975" s="272">
        <v>40909</v>
      </c>
      <c r="I975" s="272">
        <v>50405</v>
      </c>
      <c r="J975" s="269"/>
      <c r="K975" s="269" t="s">
        <v>3028</v>
      </c>
      <c r="L975" s="273"/>
      <c r="M975" s="238">
        <v>1</v>
      </c>
      <c r="N975" s="269" t="s">
        <v>3029</v>
      </c>
      <c r="O975" s="269" t="s">
        <v>81</v>
      </c>
      <c r="P975" s="269">
        <v>0</v>
      </c>
      <c r="Q975" s="269"/>
      <c r="R975" s="294">
        <v>1010400858</v>
      </c>
      <c r="S975" s="238">
        <v>1009</v>
      </c>
      <c r="T975" s="269" t="s">
        <v>87</v>
      </c>
      <c r="U975" s="269">
        <v>240</v>
      </c>
      <c r="V975" s="275">
        <v>240</v>
      </c>
      <c r="W975" s="269">
        <v>0</v>
      </c>
      <c r="X975" s="276">
        <v>21551</v>
      </c>
      <c r="Y975" s="293"/>
      <c r="Z975" s="277">
        <v>123568.5</v>
      </c>
      <c r="AA975" s="277"/>
      <c r="AB975" s="278">
        <v>123568.5</v>
      </c>
      <c r="AC975" s="278">
        <v>123568.5</v>
      </c>
      <c r="AD975" s="278">
        <v>0</v>
      </c>
      <c r="AE975" s="278">
        <v>0</v>
      </c>
      <c r="AF975" s="278">
        <v>514.86874999999998</v>
      </c>
      <c r="AG975" s="278">
        <v>514.86874999999998</v>
      </c>
      <c r="AH975" s="278">
        <v>0</v>
      </c>
      <c r="AI975" s="279">
        <v>514.86874999999998</v>
      </c>
      <c r="AJ975" s="277"/>
      <c r="AK975" s="280" t="e">
        <v>#REF!</v>
      </c>
      <c r="AL975" s="280" t="e">
        <v>#REF!</v>
      </c>
      <c r="AM975" s="281">
        <v>0</v>
      </c>
      <c r="AN975" s="281">
        <v>0</v>
      </c>
      <c r="AO975" s="281">
        <v>0</v>
      </c>
      <c r="AP975" s="282">
        <v>0</v>
      </c>
      <c r="AQ975" s="282">
        <v>0</v>
      </c>
      <c r="AR975" s="282">
        <v>0</v>
      </c>
      <c r="AS975" s="282">
        <v>0</v>
      </c>
      <c r="AT975" s="282">
        <v>0</v>
      </c>
      <c r="AU975" s="282">
        <v>0</v>
      </c>
      <c r="AV975" s="282">
        <v>0</v>
      </c>
      <c r="AW975" s="282">
        <v>0</v>
      </c>
      <c r="AX975" s="282">
        <v>0</v>
      </c>
      <c r="AY975" s="282">
        <v>0</v>
      </c>
      <c r="AZ975" s="282">
        <v>0</v>
      </c>
      <c r="BA975" s="282">
        <v>0</v>
      </c>
      <c r="BB975" s="281">
        <v>0</v>
      </c>
      <c r="BC975" s="281">
        <v>0</v>
      </c>
      <c r="BD975" s="283"/>
      <c r="BE975" s="284">
        <v>0.02</v>
      </c>
      <c r="BF975" s="280">
        <v>0</v>
      </c>
      <c r="BG975" s="285"/>
      <c r="BH975" s="286"/>
      <c r="BI975" s="285"/>
      <c r="BJ975" s="280">
        <v>0</v>
      </c>
      <c r="BK975" s="280">
        <v>0</v>
      </c>
      <c r="BL975" s="283"/>
      <c r="BM975" s="287">
        <v>0</v>
      </c>
      <c r="BN975" s="280">
        <v>0</v>
      </c>
      <c r="BO975" s="280">
        <v>0</v>
      </c>
      <c r="BP975" s="280" t="e">
        <v>#REF!</v>
      </c>
      <c r="BQ975" s="288" t="e">
        <v>#REF!</v>
      </c>
      <c r="BR975" s="289"/>
      <c r="BS975" s="290" t="e">
        <v>#REF!</v>
      </c>
      <c r="BU975" s="291"/>
      <c r="BV975" s="291">
        <v>0</v>
      </c>
      <c r="BW975" s="292">
        <v>0</v>
      </c>
      <c r="BX975" s="238" t="s">
        <v>856</v>
      </c>
      <c r="BY975" s="435">
        <f t="shared" ref="BY975:BY1038" si="30">AC975/Z975*100%</f>
        <v>1</v>
      </c>
      <c r="BZ975" s="435">
        <v>1</v>
      </c>
      <c r="CA975" s="436">
        <f t="shared" ref="CA975:CA1038" si="31">BZ975-BY975</f>
        <v>0</v>
      </c>
    </row>
    <row r="976" spans="1:79" s="268" customFormat="1" ht="47.25">
      <c r="A976" s="269">
        <v>962</v>
      </c>
      <c r="B976" s="269" t="s">
        <v>862</v>
      </c>
      <c r="C976" s="269" t="s">
        <v>95</v>
      </c>
      <c r="D976" s="271" t="s">
        <v>863</v>
      </c>
      <c r="E976" s="272">
        <v>41058</v>
      </c>
      <c r="F976" s="238"/>
      <c r="G976" s="238"/>
      <c r="H976" s="272">
        <v>40909</v>
      </c>
      <c r="I976" s="272">
        <v>50405</v>
      </c>
      <c r="J976" s="269"/>
      <c r="K976" s="269" t="s">
        <v>3030</v>
      </c>
      <c r="L976" s="273"/>
      <c r="M976" s="238">
        <v>1</v>
      </c>
      <c r="N976" s="269" t="s">
        <v>3031</v>
      </c>
      <c r="O976" s="269" t="s">
        <v>81</v>
      </c>
      <c r="P976" s="269">
        <v>0</v>
      </c>
      <c r="Q976" s="269"/>
      <c r="R976" s="294">
        <v>1010400859</v>
      </c>
      <c r="S976" s="238">
        <v>1010</v>
      </c>
      <c r="T976" s="269" t="s">
        <v>87</v>
      </c>
      <c r="U976" s="269">
        <v>240</v>
      </c>
      <c r="V976" s="275">
        <v>240</v>
      </c>
      <c r="W976" s="269">
        <v>0</v>
      </c>
      <c r="X976" s="276">
        <v>20455</v>
      </c>
      <c r="Y976" s="293"/>
      <c r="Z976" s="277">
        <v>98612.55</v>
      </c>
      <c r="AA976" s="277"/>
      <c r="AB976" s="278">
        <v>98612.55</v>
      </c>
      <c r="AC976" s="278">
        <v>98612.55</v>
      </c>
      <c r="AD976" s="278">
        <v>0</v>
      </c>
      <c r="AE976" s="278">
        <v>0</v>
      </c>
      <c r="AF976" s="278">
        <v>410.885625</v>
      </c>
      <c r="AG976" s="278">
        <v>410.885625</v>
      </c>
      <c r="AH976" s="278">
        <v>0</v>
      </c>
      <c r="AI976" s="279">
        <v>410.885625</v>
      </c>
      <c r="AJ976" s="277"/>
      <c r="AK976" s="280" t="e">
        <v>#REF!</v>
      </c>
      <c r="AL976" s="280" t="e">
        <v>#REF!</v>
      </c>
      <c r="AM976" s="281">
        <v>0</v>
      </c>
      <c r="AN976" s="281">
        <v>0</v>
      </c>
      <c r="AO976" s="281">
        <v>0</v>
      </c>
      <c r="AP976" s="282">
        <v>0</v>
      </c>
      <c r="AQ976" s="282">
        <v>0</v>
      </c>
      <c r="AR976" s="282">
        <v>0</v>
      </c>
      <c r="AS976" s="282">
        <v>0</v>
      </c>
      <c r="AT976" s="282">
        <v>0</v>
      </c>
      <c r="AU976" s="282">
        <v>0</v>
      </c>
      <c r="AV976" s="282">
        <v>0</v>
      </c>
      <c r="AW976" s="282">
        <v>0</v>
      </c>
      <c r="AX976" s="282">
        <v>0</v>
      </c>
      <c r="AY976" s="282">
        <v>0</v>
      </c>
      <c r="AZ976" s="282">
        <v>0</v>
      </c>
      <c r="BA976" s="282">
        <v>0</v>
      </c>
      <c r="BB976" s="281">
        <v>0</v>
      </c>
      <c r="BC976" s="281">
        <v>0</v>
      </c>
      <c r="BD976" s="283"/>
      <c r="BE976" s="284">
        <v>0.02</v>
      </c>
      <c r="BF976" s="280">
        <v>0</v>
      </c>
      <c r="BG976" s="285"/>
      <c r="BH976" s="286"/>
      <c r="BI976" s="285"/>
      <c r="BJ976" s="280">
        <v>0</v>
      </c>
      <c r="BK976" s="280">
        <v>0</v>
      </c>
      <c r="BL976" s="283"/>
      <c r="BM976" s="287">
        <v>0</v>
      </c>
      <c r="BN976" s="280">
        <v>0</v>
      </c>
      <c r="BO976" s="280">
        <v>0</v>
      </c>
      <c r="BP976" s="280" t="e">
        <v>#REF!</v>
      </c>
      <c r="BQ976" s="288" t="e">
        <v>#REF!</v>
      </c>
      <c r="BR976" s="289"/>
      <c r="BS976" s="290" t="e">
        <v>#REF!</v>
      </c>
      <c r="BU976" s="291"/>
      <c r="BV976" s="291">
        <v>0</v>
      </c>
      <c r="BW976" s="292">
        <v>0</v>
      </c>
      <c r="BX976" s="238" t="s">
        <v>856</v>
      </c>
      <c r="BY976" s="435">
        <f t="shared" si="30"/>
        <v>1</v>
      </c>
      <c r="BZ976" s="435">
        <v>1</v>
      </c>
      <c r="CA976" s="436">
        <f t="shared" si="31"/>
        <v>0</v>
      </c>
    </row>
    <row r="977" spans="1:79" s="268" customFormat="1" ht="47.25">
      <c r="A977" s="269">
        <v>963</v>
      </c>
      <c r="B977" s="269" t="s">
        <v>862</v>
      </c>
      <c r="C977" s="269" t="s">
        <v>95</v>
      </c>
      <c r="D977" s="271" t="s">
        <v>863</v>
      </c>
      <c r="E977" s="272">
        <v>41058</v>
      </c>
      <c r="F977" s="238"/>
      <c r="G977" s="238"/>
      <c r="H977" s="272">
        <v>40909</v>
      </c>
      <c r="I977" s="272">
        <v>50405</v>
      </c>
      <c r="J977" s="269"/>
      <c r="K977" s="269" t="s">
        <v>3032</v>
      </c>
      <c r="L977" s="273"/>
      <c r="M977" s="238">
        <v>1</v>
      </c>
      <c r="N977" s="269" t="s">
        <v>3033</v>
      </c>
      <c r="O977" s="269" t="s">
        <v>81</v>
      </c>
      <c r="P977" s="269">
        <v>0</v>
      </c>
      <c r="Q977" s="269"/>
      <c r="R977" s="294">
        <v>1010400861</v>
      </c>
      <c r="S977" s="238">
        <v>1011</v>
      </c>
      <c r="T977" s="269" t="s">
        <v>87</v>
      </c>
      <c r="U977" s="269">
        <v>240</v>
      </c>
      <c r="V977" s="275">
        <v>240</v>
      </c>
      <c r="W977" s="269">
        <v>0</v>
      </c>
      <c r="X977" s="276">
        <v>21186</v>
      </c>
      <c r="Y977" s="293"/>
      <c r="Z977" s="277">
        <v>627302.74</v>
      </c>
      <c r="AA977" s="277"/>
      <c r="AB977" s="278">
        <v>627302.74</v>
      </c>
      <c r="AC977" s="278">
        <v>432786.06800000003</v>
      </c>
      <c r="AD977" s="278">
        <v>194516.67199999996</v>
      </c>
      <c r="AE977" s="278">
        <v>163151.53499999997</v>
      </c>
      <c r="AF977" s="278">
        <v>2613.7614166666667</v>
      </c>
      <c r="AG977" s="278">
        <v>2613.7614166666667</v>
      </c>
      <c r="AH977" s="278">
        <v>0</v>
      </c>
      <c r="AI977" s="279">
        <v>2613.7614166666667</v>
      </c>
      <c r="AJ977" s="277"/>
      <c r="AK977" s="280" t="e">
        <v>#REF!</v>
      </c>
      <c r="AL977" s="280" t="e">
        <v>#REF!</v>
      </c>
      <c r="AM977" s="281">
        <v>31365.137000000002</v>
      </c>
      <c r="AN977" s="281">
        <v>31365.137000000002</v>
      </c>
      <c r="AO977" s="281">
        <v>194516.67199999996</v>
      </c>
      <c r="AP977" s="282">
        <v>191902.91058333329</v>
      </c>
      <c r="AQ977" s="282">
        <v>189289.14916666661</v>
      </c>
      <c r="AR977" s="282">
        <v>186675.38774999994</v>
      </c>
      <c r="AS977" s="282">
        <v>184061.62633333326</v>
      </c>
      <c r="AT977" s="282">
        <v>181447.86491666659</v>
      </c>
      <c r="AU977" s="282">
        <v>178834.10349999991</v>
      </c>
      <c r="AV977" s="282">
        <v>176220.34208333323</v>
      </c>
      <c r="AW977" s="282">
        <v>173606.58066666656</v>
      </c>
      <c r="AX977" s="282">
        <v>170992.81924999988</v>
      </c>
      <c r="AY977" s="282">
        <v>168379.05783333321</v>
      </c>
      <c r="AZ977" s="282">
        <v>165765.29641666653</v>
      </c>
      <c r="BA977" s="282">
        <v>163151.53499999986</v>
      </c>
      <c r="BB977" s="281">
        <v>178834.10349999991</v>
      </c>
      <c r="BC977" s="281">
        <v>178834.10349999997</v>
      </c>
      <c r="BD977" s="283"/>
      <c r="BE977" s="284">
        <v>0.02</v>
      </c>
      <c r="BF977" s="280">
        <v>0</v>
      </c>
      <c r="BG977" s="285"/>
      <c r="BH977" s="286"/>
      <c r="BI977" s="285"/>
      <c r="BJ977" s="280">
        <v>0</v>
      </c>
      <c r="BK977" s="280">
        <v>0</v>
      </c>
      <c r="BL977" s="283"/>
      <c r="BM977" s="287">
        <v>0</v>
      </c>
      <c r="BN977" s="280">
        <v>0</v>
      </c>
      <c r="BO977" s="280">
        <v>0</v>
      </c>
      <c r="BP977" s="280" t="e">
        <v>#REF!</v>
      </c>
      <c r="BQ977" s="288" t="e">
        <v>#REF!</v>
      </c>
      <c r="BR977" s="289"/>
      <c r="BS977" s="290" t="e">
        <v>#REF!</v>
      </c>
      <c r="BU977" s="291">
        <v>31365.119999999999</v>
      </c>
      <c r="BV977" s="291">
        <v>-1.7000000003463356E-2</v>
      </c>
      <c r="BW977" s="292">
        <v>0</v>
      </c>
      <c r="BX977" s="238" t="s">
        <v>856</v>
      </c>
      <c r="BY977" s="435">
        <f t="shared" si="30"/>
        <v>0.68991579408691894</v>
      </c>
      <c r="BZ977" s="435">
        <v>0.73991579408691888</v>
      </c>
      <c r="CA977" s="436">
        <f t="shared" si="31"/>
        <v>4.9999999999999933E-2</v>
      </c>
    </row>
    <row r="978" spans="1:79" s="268" customFormat="1" ht="47.25">
      <c r="A978" s="269">
        <v>964</v>
      </c>
      <c r="B978" s="269" t="s">
        <v>862</v>
      </c>
      <c r="C978" s="269" t="s">
        <v>95</v>
      </c>
      <c r="D978" s="271" t="s">
        <v>863</v>
      </c>
      <c r="E978" s="272">
        <v>41058</v>
      </c>
      <c r="F978" s="238"/>
      <c r="G978" s="238"/>
      <c r="H978" s="272">
        <v>40909</v>
      </c>
      <c r="I978" s="272">
        <v>50405</v>
      </c>
      <c r="J978" s="269"/>
      <c r="K978" s="269" t="s">
        <v>3034</v>
      </c>
      <c r="L978" s="273"/>
      <c r="M978" s="238">
        <v>1</v>
      </c>
      <c r="N978" s="269" t="s">
        <v>3035</v>
      </c>
      <c r="O978" s="269" t="s">
        <v>81</v>
      </c>
      <c r="P978" s="269">
        <v>0</v>
      </c>
      <c r="Q978" s="269"/>
      <c r="R978" s="294">
        <v>1010400862</v>
      </c>
      <c r="S978" s="238">
        <v>1012</v>
      </c>
      <c r="T978" s="269" t="s">
        <v>87</v>
      </c>
      <c r="U978" s="269">
        <v>240</v>
      </c>
      <c r="V978" s="275">
        <v>240</v>
      </c>
      <c r="W978" s="269">
        <v>0</v>
      </c>
      <c r="X978" s="276">
        <v>20821</v>
      </c>
      <c r="Y978" s="293"/>
      <c r="Z978" s="277">
        <v>170920.56</v>
      </c>
      <c r="AA978" s="277"/>
      <c r="AB978" s="278">
        <v>170920.56</v>
      </c>
      <c r="AC978" s="278">
        <v>170920.56</v>
      </c>
      <c r="AD978" s="278">
        <v>0</v>
      </c>
      <c r="AE978" s="278">
        <v>0</v>
      </c>
      <c r="AF978" s="278">
        <v>712.16899999999998</v>
      </c>
      <c r="AG978" s="278">
        <v>712.16899999999998</v>
      </c>
      <c r="AH978" s="278">
        <v>0</v>
      </c>
      <c r="AI978" s="279">
        <v>712.16899999999998</v>
      </c>
      <c r="AJ978" s="277"/>
      <c r="AK978" s="280" t="e">
        <v>#REF!</v>
      </c>
      <c r="AL978" s="280" t="e">
        <v>#REF!</v>
      </c>
      <c r="AM978" s="281">
        <v>0</v>
      </c>
      <c r="AN978" s="281">
        <v>0</v>
      </c>
      <c r="AO978" s="281">
        <v>0</v>
      </c>
      <c r="AP978" s="282">
        <v>0</v>
      </c>
      <c r="AQ978" s="282">
        <v>0</v>
      </c>
      <c r="AR978" s="282">
        <v>0</v>
      </c>
      <c r="AS978" s="282">
        <v>0</v>
      </c>
      <c r="AT978" s="282">
        <v>0</v>
      </c>
      <c r="AU978" s="282">
        <v>0</v>
      </c>
      <c r="AV978" s="282">
        <v>0</v>
      </c>
      <c r="AW978" s="282">
        <v>0</v>
      </c>
      <c r="AX978" s="282">
        <v>0</v>
      </c>
      <c r="AY978" s="282">
        <v>0</v>
      </c>
      <c r="AZ978" s="282">
        <v>0</v>
      </c>
      <c r="BA978" s="282">
        <v>0</v>
      </c>
      <c r="BB978" s="281">
        <v>0</v>
      </c>
      <c r="BC978" s="281">
        <v>0</v>
      </c>
      <c r="BD978" s="283"/>
      <c r="BE978" s="284">
        <v>0.02</v>
      </c>
      <c r="BF978" s="280">
        <v>0</v>
      </c>
      <c r="BG978" s="285"/>
      <c r="BH978" s="286"/>
      <c r="BI978" s="285"/>
      <c r="BJ978" s="280">
        <v>0</v>
      </c>
      <c r="BK978" s="280">
        <v>0</v>
      </c>
      <c r="BL978" s="283"/>
      <c r="BM978" s="287">
        <v>0</v>
      </c>
      <c r="BN978" s="280">
        <v>0</v>
      </c>
      <c r="BO978" s="280">
        <v>0</v>
      </c>
      <c r="BP978" s="280" t="e">
        <v>#REF!</v>
      </c>
      <c r="BQ978" s="288" t="e">
        <v>#REF!</v>
      </c>
      <c r="BR978" s="289"/>
      <c r="BS978" s="290" t="e">
        <v>#REF!</v>
      </c>
      <c r="BU978" s="291"/>
      <c r="BV978" s="291">
        <v>0</v>
      </c>
      <c r="BW978" s="292">
        <v>0</v>
      </c>
      <c r="BX978" s="238" t="s">
        <v>856</v>
      </c>
      <c r="BY978" s="435">
        <f t="shared" si="30"/>
        <v>1</v>
      </c>
      <c r="BZ978" s="435">
        <v>1</v>
      </c>
      <c r="CA978" s="436">
        <f t="shared" si="31"/>
        <v>0</v>
      </c>
    </row>
    <row r="979" spans="1:79" s="268" customFormat="1" ht="47.25">
      <c r="A979" s="269">
        <v>965</v>
      </c>
      <c r="B979" s="269" t="s">
        <v>862</v>
      </c>
      <c r="C979" s="269" t="s">
        <v>95</v>
      </c>
      <c r="D979" s="271" t="s">
        <v>863</v>
      </c>
      <c r="E979" s="272">
        <v>41058</v>
      </c>
      <c r="F979" s="238"/>
      <c r="G979" s="238"/>
      <c r="H979" s="272">
        <v>40909</v>
      </c>
      <c r="I979" s="272">
        <v>50405</v>
      </c>
      <c r="J979" s="269"/>
      <c r="K979" s="269" t="s">
        <v>3036</v>
      </c>
      <c r="L979" s="273"/>
      <c r="M979" s="238">
        <v>1</v>
      </c>
      <c r="N979" s="269" t="s">
        <v>3037</v>
      </c>
      <c r="O979" s="269" t="s">
        <v>81</v>
      </c>
      <c r="P979" s="269">
        <v>0</v>
      </c>
      <c r="Q979" s="269"/>
      <c r="R979" s="294">
        <v>1010400863</v>
      </c>
      <c r="S979" s="238">
        <v>1013</v>
      </c>
      <c r="T979" s="269" t="s">
        <v>87</v>
      </c>
      <c r="U979" s="269">
        <v>240</v>
      </c>
      <c r="V979" s="275">
        <v>240</v>
      </c>
      <c r="W979" s="269">
        <v>0</v>
      </c>
      <c r="X979" s="276">
        <v>20821</v>
      </c>
      <c r="Y979" s="293"/>
      <c r="Z979" s="277">
        <v>590734.67000000004</v>
      </c>
      <c r="AA979" s="277"/>
      <c r="AB979" s="278">
        <v>590734.67000000004</v>
      </c>
      <c r="AC979" s="278">
        <v>299775.26037499995</v>
      </c>
      <c r="AD979" s="278">
        <v>290959.40962500009</v>
      </c>
      <c r="AE979" s="278">
        <v>261422.67612500009</v>
      </c>
      <c r="AF979" s="278">
        <v>2461.3944583333337</v>
      </c>
      <c r="AG979" s="278">
        <v>2461.3944583333337</v>
      </c>
      <c r="AH979" s="278">
        <v>0</v>
      </c>
      <c r="AI979" s="279">
        <v>2461.3944583333337</v>
      </c>
      <c r="AJ979" s="277"/>
      <c r="AK979" s="280" t="e">
        <v>#REF!</v>
      </c>
      <c r="AL979" s="280" t="e">
        <v>#REF!</v>
      </c>
      <c r="AM979" s="281">
        <v>29536.733500000002</v>
      </c>
      <c r="AN979" s="281">
        <v>29536.733500000002</v>
      </c>
      <c r="AO979" s="281">
        <v>290959.40962500009</v>
      </c>
      <c r="AP979" s="282">
        <v>288498.01516666677</v>
      </c>
      <c r="AQ979" s="282">
        <v>286036.62070833344</v>
      </c>
      <c r="AR979" s="282">
        <v>283575.22625000012</v>
      </c>
      <c r="AS979" s="282">
        <v>281113.8317916668</v>
      </c>
      <c r="AT979" s="282">
        <v>278652.43733333348</v>
      </c>
      <c r="AU979" s="282">
        <v>276191.04287500016</v>
      </c>
      <c r="AV979" s="282">
        <v>273729.64841666684</v>
      </c>
      <c r="AW979" s="282">
        <v>271268.25395833352</v>
      </c>
      <c r="AX979" s="282">
        <v>268806.8595000002</v>
      </c>
      <c r="AY979" s="282">
        <v>266345.46504166687</v>
      </c>
      <c r="AZ979" s="282">
        <v>263884.07058333355</v>
      </c>
      <c r="BA979" s="282">
        <v>261422.67612500023</v>
      </c>
      <c r="BB979" s="281">
        <v>276191.04287500022</v>
      </c>
      <c r="BC979" s="281">
        <v>276191.0428750001</v>
      </c>
      <c r="BD979" s="283"/>
      <c r="BE979" s="284">
        <v>0.02</v>
      </c>
      <c r="BF979" s="280">
        <v>0</v>
      </c>
      <c r="BG979" s="285"/>
      <c r="BH979" s="286"/>
      <c r="BI979" s="285"/>
      <c r="BJ979" s="280">
        <v>0</v>
      </c>
      <c r="BK979" s="280">
        <v>0</v>
      </c>
      <c r="BL979" s="283"/>
      <c r="BM979" s="287">
        <v>0</v>
      </c>
      <c r="BN979" s="280">
        <v>0</v>
      </c>
      <c r="BO979" s="280">
        <v>0</v>
      </c>
      <c r="BP979" s="280" t="e">
        <v>#REF!</v>
      </c>
      <c r="BQ979" s="288" t="e">
        <v>#REF!</v>
      </c>
      <c r="BR979" s="289"/>
      <c r="BS979" s="290" t="e">
        <v>#REF!</v>
      </c>
      <c r="BU979" s="291">
        <v>29536.68</v>
      </c>
      <c r="BV979" s="291">
        <v>-5.3500000001804437E-2</v>
      </c>
      <c r="BW979" s="292">
        <v>0</v>
      </c>
      <c r="BX979" s="238" t="s">
        <v>856</v>
      </c>
      <c r="BY979" s="435">
        <f t="shared" si="30"/>
        <v>0.50746176853814917</v>
      </c>
      <c r="BZ979" s="435">
        <v>0.55746176853814911</v>
      </c>
      <c r="CA979" s="436">
        <f t="shared" si="31"/>
        <v>4.9999999999999933E-2</v>
      </c>
    </row>
    <row r="980" spans="1:79" s="268" customFormat="1" ht="47.25">
      <c r="A980" s="269">
        <v>966</v>
      </c>
      <c r="B980" s="269" t="s">
        <v>862</v>
      </c>
      <c r="C980" s="269" t="s">
        <v>95</v>
      </c>
      <c r="D980" s="271" t="s">
        <v>863</v>
      </c>
      <c r="E980" s="272">
        <v>41058</v>
      </c>
      <c r="F980" s="238"/>
      <c r="G980" s="238"/>
      <c r="H980" s="272">
        <v>40909</v>
      </c>
      <c r="I980" s="272">
        <v>50405</v>
      </c>
      <c r="J980" s="269"/>
      <c r="K980" s="269" t="s">
        <v>3038</v>
      </c>
      <c r="L980" s="273"/>
      <c r="M980" s="238">
        <v>1</v>
      </c>
      <c r="N980" s="269" t="s">
        <v>3039</v>
      </c>
      <c r="O980" s="269" t="s">
        <v>81</v>
      </c>
      <c r="P980" s="269">
        <v>0</v>
      </c>
      <c r="Q980" s="269"/>
      <c r="R980" s="294">
        <v>1010400864</v>
      </c>
      <c r="S980" s="238">
        <v>1014</v>
      </c>
      <c r="T980" s="269" t="s">
        <v>87</v>
      </c>
      <c r="U980" s="269">
        <v>240</v>
      </c>
      <c r="V980" s="275">
        <v>240</v>
      </c>
      <c r="W980" s="269">
        <v>0</v>
      </c>
      <c r="X980" s="276">
        <v>21551</v>
      </c>
      <c r="Y980" s="293"/>
      <c r="Z980" s="277">
        <v>67266.679999999993</v>
      </c>
      <c r="AA980" s="277"/>
      <c r="AB980" s="278">
        <v>67266.679999999993</v>
      </c>
      <c r="AC980" s="278">
        <v>67266.679999999993</v>
      </c>
      <c r="AD980" s="278">
        <v>0</v>
      </c>
      <c r="AE980" s="278">
        <v>0</v>
      </c>
      <c r="AF980" s="278">
        <v>280.27783333333332</v>
      </c>
      <c r="AG980" s="278">
        <v>280.27783333333332</v>
      </c>
      <c r="AH980" s="278">
        <v>0</v>
      </c>
      <c r="AI980" s="279">
        <v>280.27783333333332</v>
      </c>
      <c r="AJ980" s="277"/>
      <c r="AK980" s="280" t="e">
        <v>#REF!</v>
      </c>
      <c r="AL980" s="280" t="e">
        <v>#REF!</v>
      </c>
      <c r="AM980" s="281">
        <v>0</v>
      </c>
      <c r="AN980" s="281">
        <v>0</v>
      </c>
      <c r="AO980" s="281">
        <v>0</v>
      </c>
      <c r="AP980" s="282">
        <v>0</v>
      </c>
      <c r="AQ980" s="282">
        <v>0</v>
      </c>
      <c r="AR980" s="282">
        <v>0</v>
      </c>
      <c r="AS980" s="282">
        <v>0</v>
      </c>
      <c r="AT980" s="282">
        <v>0</v>
      </c>
      <c r="AU980" s="282">
        <v>0</v>
      </c>
      <c r="AV980" s="282">
        <v>0</v>
      </c>
      <c r="AW980" s="282">
        <v>0</v>
      </c>
      <c r="AX980" s="282">
        <v>0</v>
      </c>
      <c r="AY980" s="282">
        <v>0</v>
      </c>
      <c r="AZ980" s="282">
        <v>0</v>
      </c>
      <c r="BA980" s="282">
        <v>0</v>
      </c>
      <c r="BB980" s="281">
        <v>0</v>
      </c>
      <c r="BC980" s="281">
        <v>0</v>
      </c>
      <c r="BD980" s="283"/>
      <c r="BE980" s="284">
        <v>0.02</v>
      </c>
      <c r="BF980" s="280">
        <v>0</v>
      </c>
      <c r="BG980" s="285"/>
      <c r="BH980" s="286"/>
      <c r="BI980" s="285"/>
      <c r="BJ980" s="280">
        <v>0</v>
      </c>
      <c r="BK980" s="280">
        <v>0</v>
      </c>
      <c r="BL980" s="283"/>
      <c r="BM980" s="287">
        <v>0</v>
      </c>
      <c r="BN980" s="280">
        <v>0</v>
      </c>
      <c r="BO980" s="280">
        <v>0</v>
      </c>
      <c r="BP980" s="280" t="e">
        <v>#REF!</v>
      </c>
      <c r="BQ980" s="288" t="e">
        <v>#REF!</v>
      </c>
      <c r="BR980" s="289"/>
      <c r="BS980" s="290" t="e">
        <v>#REF!</v>
      </c>
      <c r="BU980" s="291"/>
      <c r="BV980" s="291">
        <v>0</v>
      </c>
      <c r="BW980" s="292">
        <v>0</v>
      </c>
      <c r="BX980" s="238" t="s">
        <v>856</v>
      </c>
      <c r="BY980" s="435">
        <f t="shared" si="30"/>
        <v>1</v>
      </c>
      <c r="BZ980" s="435">
        <v>1</v>
      </c>
      <c r="CA980" s="436">
        <f t="shared" si="31"/>
        <v>0</v>
      </c>
    </row>
    <row r="981" spans="1:79" s="268" customFormat="1" ht="26.25" customHeight="1">
      <c r="A981" s="269">
        <v>967</v>
      </c>
      <c r="B981" s="269" t="s">
        <v>862</v>
      </c>
      <c r="C981" s="269" t="s">
        <v>95</v>
      </c>
      <c r="D981" s="271" t="s">
        <v>863</v>
      </c>
      <c r="E981" s="272">
        <v>41058</v>
      </c>
      <c r="F981" s="238"/>
      <c r="G981" s="238"/>
      <c r="H981" s="272">
        <v>40909</v>
      </c>
      <c r="I981" s="272">
        <v>50405</v>
      </c>
      <c r="J981" s="269"/>
      <c r="K981" s="269" t="s">
        <v>3040</v>
      </c>
      <c r="L981" s="273"/>
      <c r="M981" s="238">
        <v>1</v>
      </c>
      <c r="N981" s="269" t="s">
        <v>3041</v>
      </c>
      <c r="O981" s="269" t="s">
        <v>81</v>
      </c>
      <c r="P981" s="269">
        <v>0</v>
      </c>
      <c r="Q981" s="269"/>
      <c r="R981" s="294">
        <v>1010400865</v>
      </c>
      <c r="S981" s="238">
        <v>1015</v>
      </c>
      <c r="T981" s="269" t="s">
        <v>158</v>
      </c>
      <c r="U981" s="269">
        <v>39</v>
      </c>
      <c r="V981" s="275">
        <v>39</v>
      </c>
      <c r="W981" s="269"/>
      <c r="X981" s="276">
        <v>37773</v>
      </c>
      <c r="Y981" s="293"/>
      <c r="Z981" s="277">
        <v>596444.49</v>
      </c>
      <c r="AA981" s="277"/>
      <c r="AB981" s="278">
        <v>596444.49</v>
      </c>
      <c r="AC981" s="278">
        <v>94655.66</v>
      </c>
      <c r="AD981" s="278">
        <v>501788.82999999996</v>
      </c>
      <c r="AE981" s="278">
        <v>319320.18999999994</v>
      </c>
      <c r="AF981" s="278">
        <v>15205.72</v>
      </c>
      <c r="AG981" s="278">
        <v>15205.72</v>
      </c>
      <c r="AH981" s="278">
        <v>0</v>
      </c>
      <c r="AI981" s="279"/>
      <c r="AJ981" s="277"/>
      <c r="AK981" s="280" t="e">
        <v>#REF!</v>
      </c>
      <c r="AL981" s="280" t="e">
        <v>#REF!</v>
      </c>
      <c r="AM981" s="281">
        <v>182468.63999999998</v>
      </c>
      <c r="AN981" s="281">
        <v>182468.63999999998</v>
      </c>
      <c r="AO981" s="281">
        <v>501788.82999999996</v>
      </c>
      <c r="AP981" s="282">
        <v>486583.11</v>
      </c>
      <c r="AQ981" s="282">
        <v>471377.39</v>
      </c>
      <c r="AR981" s="282">
        <v>456171.67000000004</v>
      </c>
      <c r="AS981" s="282">
        <v>440965.95000000007</v>
      </c>
      <c r="AT981" s="282">
        <v>425760.2300000001</v>
      </c>
      <c r="AU981" s="282">
        <v>410554.51000000013</v>
      </c>
      <c r="AV981" s="282">
        <v>395348.79000000015</v>
      </c>
      <c r="AW981" s="282">
        <v>380143.07000000018</v>
      </c>
      <c r="AX981" s="282">
        <v>364937.35000000021</v>
      </c>
      <c r="AY981" s="282">
        <v>349731.63000000024</v>
      </c>
      <c r="AZ981" s="282">
        <v>334525.91000000027</v>
      </c>
      <c r="BA981" s="282">
        <v>319320.19000000029</v>
      </c>
      <c r="BB981" s="281">
        <v>410554.51000000013</v>
      </c>
      <c r="BC981" s="281">
        <v>410554.50999999995</v>
      </c>
      <c r="BD981" s="283"/>
      <c r="BE981" s="284">
        <v>0.02</v>
      </c>
      <c r="BF981" s="280">
        <v>0</v>
      </c>
      <c r="BG981" s="285"/>
      <c r="BH981" s="286"/>
      <c r="BI981" s="285"/>
      <c r="BJ981" s="280">
        <v>0</v>
      </c>
      <c r="BK981" s="280">
        <v>0</v>
      </c>
      <c r="BL981" s="283"/>
      <c r="BM981" s="287">
        <v>0</v>
      </c>
      <c r="BN981" s="280">
        <v>0</v>
      </c>
      <c r="BO981" s="280">
        <v>0</v>
      </c>
      <c r="BP981" s="280" t="e">
        <v>#REF!</v>
      </c>
      <c r="BQ981" s="288" t="e">
        <v>#REF!</v>
      </c>
      <c r="BR981" s="289"/>
      <c r="BS981" s="290" t="e">
        <v>#REF!</v>
      </c>
      <c r="BU981" s="308">
        <v>182468.64</v>
      </c>
      <c r="BV981" s="291">
        <v>0</v>
      </c>
      <c r="BW981" s="292">
        <v>0</v>
      </c>
      <c r="BX981" s="238" t="s">
        <v>856</v>
      </c>
      <c r="BY981" s="435">
        <f t="shared" si="30"/>
        <v>0.15869986492791643</v>
      </c>
      <c r="BZ981" s="435">
        <v>0.4646271440951697</v>
      </c>
      <c r="CA981" s="436">
        <f t="shared" si="31"/>
        <v>0.30592727916725326</v>
      </c>
    </row>
    <row r="982" spans="1:79" s="268" customFormat="1" ht="47.25">
      <c r="A982" s="269">
        <v>968</v>
      </c>
      <c r="B982" s="269" t="s">
        <v>862</v>
      </c>
      <c r="C982" s="269" t="s">
        <v>95</v>
      </c>
      <c r="D982" s="271" t="s">
        <v>863</v>
      </c>
      <c r="E982" s="272">
        <v>41058</v>
      </c>
      <c r="F982" s="238"/>
      <c r="G982" s="238"/>
      <c r="H982" s="272">
        <v>40909</v>
      </c>
      <c r="I982" s="272">
        <v>50405</v>
      </c>
      <c r="J982" s="269"/>
      <c r="K982" s="269" t="s">
        <v>3042</v>
      </c>
      <c r="L982" s="273"/>
      <c r="M982" s="238">
        <v>1</v>
      </c>
      <c r="N982" s="269" t="s">
        <v>3043</v>
      </c>
      <c r="O982" s="269" t="s">
        <v>81</v>
      </c>
      <c r="P982" s="269">
        <v>0</v>
      </c>
      <c r="Q982" s="269"/>
      <c r="R982" s="294">
        <v>1010400866</v>
      </c>
      <c r="S982" s="238">
        <v>1016</v>
      </c>
      <c r="T982" s="269" t="s">
        <v>87</v>
      </c>
      <c r="U982" s="269">
        <v>240</v>
      </c>
      <c r="V982" s="275">
        <v>240</v>
      </c>
      <c r="W982" s="269">
        <v>0</v>
      </c>
      <c r="X982" s="276">
        <v>20455</v>
      </c>
      <c r="Y982" s="293"/>
      <c r="Z982" s="277">
        <v>650770.86</v>
      </c>
      <c r="AA982" s="277"/>
      <c r="AB982" s="278">
        <v>650770.86</v>
      </c>
      <c r="AC982" s="278">
        <v>391886.49200000003</v>
      </c>
      <c r="AD982" s="278">
        <v>258884.36799999996</v>
      </c>
      <c r="AE982" s="278">
        <v>226345.82499999995</v>
      </c>
      <c r="AF982" s="278">
        <v>2711.5452500000001</v>
      </c>
      <c r="AG982" s="278">
        <v>2711.5452500000001</v>
      </c>
      <c r="AH982" s="278">
        <v>0</v>
      </c>
      <c r="AI982" s="279">
        <v>2711.5452500000001</v>
      </c>
      <c r="AJ982" s="277"/>
      <c r="AK982" s="280" t="e">
        <v>#REF!</v>
      </c>
      <c r="AL982" s="280" t="e">
        <v>#REF!</v>
      </c>
      <c r="AM982" s="281">
        <v>32538.543000000001</v>
      </c>
      <c r="AN982" s="281">
        <v>32538.543000000001</v>
      </c>
      <c r="AO982" s="281">
        <v>258884.36799999996</v>
      </c>
      <c r="AP982" s="282">
        <v>256172.82274999996</v>
      </c>
      <c r="AQ982" s="282">
        <v>253461.27749999997</v>
      </c>
      <c r="AR982" s="282">
        <v>250749.73224999997</v>
      </c>
      <c r="AS982" s="282">
        <v>248038.18699999998</v>
      </c>
      <c r="AT982" s="282">
        <v>245326.64174999998</v>
      </c>
      <c r="AU982" s="282">
        <v>242615.09649999999</v>
      </c>
      <c r="AV982" s="282">
        <v>239903.55124999999</v>
      </c>
      <c r="AW982" s="282">
        <v>237192.00599999999</v>
      </c>
      <c r="AX982" s="282">
        <v>234480.46075</v>
      </c>
      <c r="AY982" s="282">
        <v>231768.9155</v>
      </c>
      <c r="AZ982" s="282">
        <v>229057.37025000001</v>
      </c>
      <c r="BA982" s="282">
        <v>226345.82500000001</v>
      </c>
      <c r="BB982" s="281">
        <v>242615.09650000001</v>
      </c>
      <c r="BC982" s="281">
        <v>242615.09649999996</v>
      </c>
      <c r="BD982" s="283"/>
      <c r="BE982" s="284">
        <v>0.02</v>
      </c>
      <c r="BF982" s="280">
        <v>0</v>
      </c>
      <c r="BG982" s="285"/>
      <c r="BH982" s="286"/>
      <c r="BI982" s="285"/>
      <c r="BJ982" s="280">
        <v>0</v>
      </c>
      <c r="BK982" s="280">
        <v>0</v>
      </c>
      <c r="BL982" s="283"/>
      <c r="BM982" s="287">
        <v>0</v>
      </c>
      <c r="BN982" s="280">
        <v>0</v>
      </c>
      <c r="BO982" s="280">
        <v>0</v>
      </c>
      <c r="BP982" s="280" t="e">
        <v>#REF!</v>
      </c>
      <c r="BQ982" s="288" t="e">
        <v>#REF!</v>
      </c>
      <c r="BR982" s="289"/>
      <c r="BS982" s="290" t="e">
        <v>#REF!</v>
      </c>
      <c r="BU982" s="291">
        <v>32538.6</v>
      </c>
      <c r="BV982" s="291">
        <v>5.6999999997060513E-2</v>
      </c>
      <c r="BW982" s="292">
        <v>0</v>
      </c>
      <c r="BX982" s="238" t="s">
        <v>856</v>
      </c>
      <c r="BY982" s="435">
        <f t="shared" si="30"/>
        <v>0.60218813731149556</v>
      </c>
      <c r="BZ982" s="435">
        <v>0.6521881373114955</v>
      </c>
      <c r="CA982" s="436">
        <f t="shared" si="31"/>
        <v>4.9999999999999933E-2</v>
      </c>
    </row>
    <row r="983" spans="1:79" s="268" customFormat="1" ht="47.25">
      <c r="A983" s="269">
        <v>969</v>
      </c>
      <c r="B983" s="269" t="s">
        <v>862</v>
      </c>
      <c r="C983" s="269" t="s">
        <v>95</v>
      </c>
      <c r="D983" s="271" t="s">
        <v>863</v>
      </c>
      <c r="E983" s="272">
        <v>41058</v>
      </c>
      <c r="F983" s="238"/>
      <c r="G983" s="238"/>
      <c r="H983" s="272">
        <v>40909</v>
      </c>
      <c r="I983" s="272">
        <v>50405</v>
      </c>
      <c r="J983" s="269"/>
      <c r="K983" s="269" t="s">
        <v>3044</v>
      </c>
      <c r="L983" s="273"/>
      <c r="M983" s="238">
        <v>1</v>
      </c>
      <c r="N983" s="269" t="s">
        <v>3045</v>
      </c>
      <c r="O983" s="269" t="s">
        <v>81</v>
      </c>
      <c r="P983" s="269">
        <v>0</v>
      </c>
      <c r="Q983" s="269"/>
      <c r="R983" s="294">
        <v>1010400867</v>
      </c>
      <c r="S983" s="238">
        <v>1017</v>
      </c>
      <c r="T983" s="269" t="s">
        <v>87</v>
      </c>
      <c r="U983" s="269">
        <v>240</v>
      </c>
      <c r="V983" s="275">
        <v>240</v>
      </c>
      <c r="W983" s="269">
        <v>0</v>
      </c>
      <c r="X983" s="276">
        <v>22647</v>
      </c>
      <c r="Y983" s="293"/>
      <c r="Z983" s="277">
        <v>100873.41</v>
      </c>
      <c r="AA983" s="277"/>
      <c r="AB983" s="278">
        <v>100873.41</v>
      </c>
      <c r="AC983" s="278">
        <v>100873.41</v>
      </c>
      <c r="AD983" s="278">
        <v>0</v>
      </c>
      <c r="AE983" s="278">
        <v>0</v>
      </c>
      <c r="AF983" s="278">
        <v>420.30587500000001</v>
      </c>
      <c r="AG983" s="278">
        <v>420.30587500000001</v>
      </c>
      <c r="AH983" s="278">
        <v>0</v>
      </c>
      <c r="AI983" s="279">
        <v>420.30587500000001</v>
      </c>
      <c r="AJ983" s="277"/>
      <c r="AK983" s="280" t="e">
        <v>#REF!</v>
      </c>
      <c r="AL983" s="280" t="e">
        <v>#REF!</v>
      </c>
      <c r="AM983" s="281">
        <v>0</v>
      </c>
      <c r="AN983" s="281">
        <v>0</v>
      </c>
      <c r="AO983" s="281">
        <v>0</v>
      </c>
      <c r="AP983" s="282">
        <v>0</v>
      </c>
      <c r="AQ983" s="282">
        <v>0</v>
      </c>
      <c r="AR983" s="282">
        <v>0</v>
      </c>
      <c r="AS983" s="282">
        <v>0</v>
      </c>
      <c r="AT983" s="282">
        <v>0</v>
      </c>
      <c r="AU983" s="282">
        <v>0</v>
      </c>
      <c r="AV983" s="282">
        <v>0</v>
      </c>
      <c r="AW983" s="282">
        <v>0</v>
      </c>
      <c r="AX983" s="282">
        <v>0</v>
      </c>
      <c r="AY983" s="282">
        <v>0</v>
      </c>
      <c r="AZ983" s="282">
        <v>0</v>
      </c>
      <c r="BA983" s="282">
        <v>0</v>
      </c>
      <c r="BB983" s="281">
        <v>0</v>
      </c>
      <c r="BC983" s="281">
        <v>0</v>
      </c>
      <c r="BD983" s="283"/>
      <c r="BE983" s="284">
        <v>0.02</v>
      </c>
      <c r="BF983" s="280">
        <v>0</v>
      </c>
      <c r="BG983" s="285"/>
      <c r="BH983" s="286"/>
      <c r="BI983" s="285"/>
      <c r="BJ983" s="280">
        <v>0</v>
      </c>
      <c r="BK983" s="280">
        <v>0</v>
      </c>
      <c r="BL983" s="283"/>
      <c r="BM983" s="287">
        <v>0</v>
      </c>
      <c r="BN983" s="280">
        <v>0</v>
      </c>
      <c r="BO983" s="280">
        <v>0</v>
      </c>
      <c r="BP983" s="280" t="e">
        <v>#REF!</v>
      </c>
      <c r="BQ983" s="288" t="e">
        <v>#REF!</v>
      </c>
      <c r="BR983" s="289"/>
      <c r="BS983" s="290" t="e">
        <v>#REF!</v>
      </c>
      <c r="BU983" s="291"/>
      <c r="BV983" s="291">
        <v>0</v>
      </c>
      <c r="BW983" s="292">
        <v>0</v>
      </c>
      <c r="BX983" s="238" t="s">
        <v>856</v>
      </c>
      <c r="BY983" s="435">
        <f t="shared" si="30"/>
        <v>1</v>
      </c>
      <c r="BZ983" s="435">
        <v>1</v>
      </c>
      <c r="CA983" s="436">
        <f t="shared" si="31"/>
        <v>0</v>
      </c>
    </row>
    <row r="984" spans="1:79" s="268" customFormat="1" ht="47.25">
      <c r="A984" s="269">
        <v>970</v>
      </c>
      <c r="B984" s="269" t="s">
        <v>862</v>
      </c>
      <c r="C984" s="269" t="s">
        <v>95</v>
      </c>
      <c r="D984" s="271" t="s">
        <v>863</v>
      </c>
      <c r="E984" s="272">
        <v>41058</v>
      </c>
      <c r="F984" s="238"/>
      <c r="G984" s="238"/>
      <c r="H984" s="272">
        <v>40909</v>
      </c>
      <c r="I984" s="272">
        <v>50405</v>
      </c>
      <c r="J984" s="269"/>
      <c r="K984" s="269" t="s">
        <v>3046</v>
      </c>
      <c r="L984" s="273"/>
      <c r="M984" s="238">
        <v>1</v>
      </c>
      <c r="N984" s="269" t="s">
        <v>3047</v>
      </c>
      <c r="O984" s="269" t="s">
        <v>81</v>
      </c>
      <c r="P984" s="269">
        <v>0</v>
      </c>
      <c r="Q984" s="269"/>
      <c r="R984" s="294">
        <v>1010400868</v>
      </c>
      <c r="S984" s="238">
        <v>1018</v>
      </c>
      <c r="T984" s="269" t="s">
        <v>87</v>
      </c>
      <c r="U984" s="269">
        <v>240</v>
      </c>
      <c r="V984" s="275">
        <v>240</v>
      </c>
      <c r="W984" s="269">
        <v>0</v>
      </c>
      <c r="X984" s="276">
        <v>21186</v>
      </c>
      <c r="Y984" s="293"/>
      <c r="Z984" s="277">
        <v>145503.98000000001</v>
      </c>
      <c r="AA984" s="277"/>
      <c r="AB984" s="278">
        <v>145503.98000000001</v>
      </c>
      <c r="AC984" s="278">
        <v>145503.98000000001</v>
      </c>
      <c r="AD984" s="278">
        <v>0</v>
      </c>
      <c r="AE984" s="278">
        <v>0</v>
      </c>
      <c r="AF984" s="278">
        <v>606.26658333333341</v>
      </c>
      <c r="AG984" s="278">
        <v>606.26658333333341</v>
      </c>
      <c r="AH984" s="278">
        <v>0</v>
      </c>
      <c r="AI984" s="279">
        <v>606.26658333333341</v>
      </c>
      <c r="AJ984" s="277"/>
      <c r="AK984" s="280" t="e">
        <v>#REF!</v>
      </c>
      <c r="AL984" s="280" t="e">
        <v>#REF!</v>
      </c>
      <c r="AM984" s="281">
        <v>0</v>
      </c>
      <c r="AN984" s="281">
        <v>0</v>
      </c>
      <c r="AO984" s="281">
        <v>0</v>
      </c>
      <c r="AP984" s="282">
        <v>0</v>
      </c>
      <c r="AQ984" s="282">
        <v>0</v>
      </c>
      <c r="AR984" s="282">
        <v>0</v>
      </c>
      <c r="AS984" s="282">
        <v>0</v>
      </c>
      <c r="AT984" s="282">
        <v>0</v>
      </c>
      <c r="AU984" s="282">
        <v>0</v>
      </c>
      <c r="AV984" s="282">
        <v>0</v>
      </c>
      <c r="AW984" s="282">
        <v>0</v>
      </c>
      <c r="AX984" s="282">
        <v>0</v>
      </c>
      <c r="AY984" s="282">
        <v>0</v>
      </c>
      <c r="AZ984" s="282">
        <v>0</v>
      </c>
      <c r="BA984" s="282">
        <v>0</v>
      </c>
      <c r="BB984" s="281">
        <v>0</v>
      </c>
      <c r="BC984" s="281">
        <v>0</v>
      </c>
      <c r="BD984" s="283"/>
      <c r="BE984" s="284">
        <v>0.02</v>
      </c>
      <c r="BF984" s="280">
        <v>0</v>
      </c>
      <c r="BG984" s="285"/>
      <c r="BH984" s="286"/>
      <c r="BI984" s="285"/>
      <c r="BJ984" s="280">
        <v>0</v>
      </c>
      <c r="BK984" s="280">
        <v>0</v>
      </c>
      <c r="BL984" s="283"/>
      <c r="BM984" s="287">
        <v>0</v>
      </c>
      <c r="BN984" s="280">
        <v>0</v>
      </c>
      <c r="BO984" s="280">
        <v>0</v>
      </c>
      <c r="BP984" s="280" t="e">
        <v>#REF!</v>
      </c>
      <c r="BQ984" s="288" t="e">
        <v>#REF!</v>
      </c>
      <c r="BR984" s="289"/>
      <c r="BS984" s="290" t="e">
        <v>#REF!</v>
      </c>
      <c r="BU984" s="291"/>
      <c r="BV984" s="291">
        <v>0</v>
      </c>
      <c r="BW984" s="292">
        <v>0</v>
      </c>
      <c r="BX984" s="238" t="s">
        <v>856</v>
      </c>
      <c r="BY984" s="435">
        <f t="shared" si="30"/>
        <v>1</v>
      </c>
      <c r="BZ984" s="435">
        <v>1</v>
      </c>
      <c r="CA984" s="436">
        <f t="shared" si="31"/>
        <v>0</v>
      </c>
    </row>
    <row r="985" spans="1:79" s="268" customFormat="1" ht="47.25">
      <c r="A985" s="269">
        <v>971</v>
      </c>
      <c r="B985" s="269" t="s">
        <v>862</v>
      </c>
      <c r="C985" s="269" t="s">
        <v>95</v>
      </c>
      <c r="D985" s="271" t="s">
        <v>863</v>
      </c>
      <c r="E985" s="272">
        <v>41058</v>
      </c>
      <c r="F985" s="238"/>
      <c r="G985" s="238"/>
      <c r="H985" s="272">
        <v>40909</v>
      </c>
      <c r="I985" s="272">
        <v>50405</v>
      </c>
      <c r="J985" s="269"/>
      <c r="K985" s="269" t="s">
        <v>3048</v>
      </c>
      <c r="L985" s="273"/>
      <c r="M985" s="238">
        <v>1</v>
      </c>
      <c r="N985" s="269" t="s">
        <v>3049</v>
      </c>
      <c r="O985" s="269" t="s">
        <v>81</v>
      </c>
      <c r="P985" s="269">
        <v>0</v>
      </c>
      <c r="Q985" s="269"/>
      <c r="R985" s="294">
        <v>1010400869</v>
      </c>
      <c r="S985" s="238">
        <v>1019</v>
      </c>
      <c r="T985" s="269" t="s">
        <v>87</v>
      </c>
      <c r="U985" s="269">
        <v>240</v>
      </c>
      <c r="V985" s="275">
        <v>240</v>
      </c>
      <c r="W985" s="269">
        <v>0</v>
      </c>
      <c r="X985" s="276">
        <v>19725</v>
      </c>
      <c r="Y985" s="293"/>
      <c r="Z985" s="277">
        <v>410378.34</v>
      </c>
      <c r="AA985" s="277"/>
      <c r="AB985" s="278">
        <v>410378.34</v>
      </c>
      <c r="AC985" s="278">
        <v>125912.94325000001</v>
      </c>
      <c r="AD985" s="278">
        <v>284465.39675000001</v>
      </c>
      <c r="AE985" s="278">
        <v>263946.47975</v>
      </c>
      <c r="AF985" s="278">
        <v>1709.90975</v>
      </c>
      <c r="AG985" s="278">
        <v>1709.90975</v>
      </c>
      <c r="AH985" s="278">
        <v>0</v>
      </c>
      <c r="AI985" s="279">
        <v>1709.90975</v>
      </c>
      <c r="AJ985" s="277"/>
      <c r="AK985" s="280" t="e">
        <v>#REF!</v>
      </c>
      <c r="AL985" s="280" t="e">
        <v>#REF!</v>
      </c>
      <c r="AM985" s="281">
        <v>20518.917000000001</v>
      </c>
      <c r="AN985" s="281">
        <v>20518.917000000001</v>
      </c>
      <c r="AO985" s="281">
        <v>284465.39675000001</v>
      </c>
      <c r="AP985" s="282">
        <v>282755.48700000002</v>
      </c>
      <c r="AQ985" s="282">
        <v>281045.57725000003</v>
      </c>
      <c r="AR985" s="282">
        <v>279335.66750000004</v>
      </c>
      <c r="AS985" s="282">
        <v>277625.75775000005</v>
      </c>
      <c r="AT985" s="282">
        <v>275915.84800000006</v>
      </c>
      <c r="AU985" s="282">
        <v>274205.93825000006</v>
      </c>
      <c r="AV985" s="282">
        <v>272496.02850000007</v>
      </c>
      <c r="AW985" s="282">
        <v>270786.11875000008</v>
      </c>
      <c r="AX985" s="282">
        <v>269076.20900000009</v>
      </c>
      <c r="AY985" s="282">
        <v>267366.2992500001</v>
      </c>
      <c r="AZ985" s="282">
        <v>265656.38950000011</v>
      </c>
      <c r="BA985" s="282">
        <v>263946.47975000012</v>
      </c>
      <c r="BB985" s="281">
        <v>274205.93825000006</v>
      </c>
      <c r="BC985" s="281">
        <v>274205.93825000001</v>
      </c>
      <c r="BD985" s="283"/>
      <c r="BE985" s="284">
        <v>0.02</v>
      </c>
      <c r="BF985" s="280">
        <v>0</v>
      </c>
      <c r="BG985" s="285"/>
      <c r="BH985" s="286"/>
      <c r="BI985" s="285"/>
      <c r="BJ985" s="280">
        <v>0</v>
      </c>
      <c r="BK985" s="280">
        <v>0</v>
      </c>
      <c r="BL985" s="283"/>
      <c r="BM985" s="287">
        <v>0</v>
      </c>
      <c r="BN985" s="280">
        <v>0</v>
      </c>
      <c r="BO985" s="280">
        <v>0</v>
      </c>
      <c r="BP985" s="280" t="e">
        <v>#REF!</v>
      </c>
      <c r="BQ985" s="288" t="e">
        <v>#REF!</v>
      </c>
      <c r="BR985" s="289"/>
      <c r="BS985" s="290" t="e">
        <v>#REF!</v>
      </c>
      <c r="BU985" s="291">
        <v>20518.919999999998</v>
      </c>
      <c r="BV985" s="291">
        <v>2.9999999969732016E-3</v>
      </c>
      <c r="BW985" s="292">
        <v>0</v>
      </c>
      <c r="BX985" s="238" t="s">
        <v>856</v>
      </c>
      <c r="BY985" s="435">
        <f t="shared" si="30"/>
        <v>0.30682161063861219</v>
      </c>
      <c r="BZ985" s="435">
        <v>0.35682161063861223</v>
      </c>
      <c r="CA985" s="436">
        <f t="shared" si="31"/>
        <v>5.0000000000000044E-2</v>
      </c>
    </row>
    <row r="986" spans="1:79" s="268" customFormat="1" ht="47.25">
      <c r="A986" s="269">
        <v>972</v>
      </c>
      <c r="B986" s="269" t="s">
        <v>862</v>
      </c>
      <c r="C986" s="269" t="s">
        <v>95</v>
      </c>
      <c r="D986" s="271" t="s">
        <v>863</v>
      </c>
      <c r="E986" s="272">
        <v>41058</v>
      </c>
      <c r="F986" s="238"/>
      <c r="G986" s="238"/>
      <c r="H986" s="272">
        <v>40909</v>
      </c>
      <c r="I986" s="272">
        <v>50405</v>
      </c>
      <c r="J986" s="269"/>
      <c r="K986" s="269" t="s">
        <v>3050</v>
      </c>
      <c r="L986" s="273"/>
      <c r="M986" s="238">
        <v>1</v>
      </c>
      <c r="N986" s="269" t="s">
        <v>3051</v>
      </c>
      <c r="O986" s="269" t="s">
        <v>81</v>
      </c>
      <c r="P986" s="269">
        <v>0</v>
      </c>
      <c r="Q986" s="269"/>
      <c r="R986" s="294">
        <v>1010400870</v>
      </c>
      <c r="S986" s="238">
        <v>1020</v>
      </c>
      <c r="T986" s="269" t="s">
        <v>87</v>
      </c>
      <c r="U986" s="269">
        <v>240</v>
      </c>
      <c r="V986" s="275">
        <v>240</v>
      </c>
      <c r="W986" s="269">
        <v>0</v>
      </c>
      <c r="X986" s="276">
        <v>32629</v>
      </c>
      <c r="Y986" s="293"/>
      <c r="Z986" s="277">
        <v>643034.11</v>
      </c>
      <c r="AA986" s="277"/>
      <c r="AB986" s="278">
        <v>643034.11</v>
      </c>
      <c r="AC986" s="278">
        <v>643034.11</v>
      </c>
      <c r="AD986" s="278">
        <v>0</v>
      </c>
      <c r="AE986" s="278">
        <v>0</v>
      </c>
      <c r="AF986" s="278">
        <v>2679.3087916666668</v>
      </c>
      <c r="AG986" s="278">
        <v>2679.3087916666668</v>
      </c>
      <c r="AH986" s="278">
        <v>0</v>
      </c>
      <c r="AI986" s="279">
        <v>2679.3087916666668</v>
      </c>
      <c r="AJ986" s="277"/>
      <c r="AK986" s="280" t="e">
        <v>#REF!</v>
      </c>
      <c r="AL986" s="280" t="e">
        <v>#REF!</v>
      </c>
      <c r="AM986" s="281">
        <v>0</v>
      </c>
      <c r="AN986" s="281">
        <v>0</v>
      </c>
      <c r="AO986" s="281">
        <v>0</v>
      </c>
      <c r="AP986" s="282">
        <v>0</v>
      </c>
      <c r="AQ986" s="282">
        <v>0</v>
      </c>
      <c r="AR986" s="282">
        <v>0</v>
      </c>
      <c r="AS986" s="282">
        <v>0</v>
      </c>
      <c r="AT986" s="282">
        <v>0</v>
      </c>
      <c r="AU986" s="282">
        <v>0</v>
      </c>
      <c r="AV986" s="282">
        <v>0</v>
      </c>
      <c r="AW986" s="282">
        <v>0</v>
      </c>
      <c r="AX986" s="282">
        <v>0</v>
      </c>
      <c r="AY986" s="282">
        <v>0</v>
      </c>
      <c r="AZ986" s="282">
        <v>0</v>
      </c>
      <c r="BA986" s="282">
        <v>0</v>
      </c>
      <c r="BB986" s="281">
        <v>0</v>
      </c>
      <c r="BC986" s="281">
        <v>0</v>
      </c>
      <c r="BD986" s="283"/>
      <c r="BE986" s="284">
        <v>0.02</v>
      </c>
      <c r="BF986" s="280">
        <v>0</v>
      </c>
      <c r="BG986" s="285"/>
      <c r="BH986" s="286"/>
      <c r="BI986" s="285"/>
      <c r="BJ986" s="280">
        <v>0</v>
      </c>
      <c r="BK986" s="280">
        <v>0</v>
      </c>
      <c r="BL986" s="283"/>
      <c r="BM986" s="287">
        <v>0</v>
      </c>
      <c r="BN986" s="280">
        <v>0</v>
      </c>
      <c r="BO986" s="280">
        <v>0</v>
      </c>
      <c r="BP986" s="280" t="e">
        <v>#REF!</v>
      </c>
      <c r="BQ986" s="288" t="e">
        <v>#REF!</v>
      </c>
      <c r="BR986" s="289"/>
      <c r="BS986" s="290" t="e">
        <v>#REF!</v>
      </c>
      <c r="BU986" s="291"/>
      <c r="BV986" s="291">
        <v>0</v>
      </c>
      <c r="BW986" s="292">
        <v>0</v>
      </c>
      <c r="BX986" s="238" t="s">
        <v>856</v>
      </c>
      <c r="BY986" s="435">
        <f t="shared" si="30"/>
        <v>1</v>
      </c>
      <c r="BZ986" s="435">
        <v>1</v>
      </c>
      <c r="CA986" s="436">
        <f t="shared" si="31"/>
        <v>0</v>
      </c>
    </row>
    <row r="987" spans="1:79" s="268" customFormat="1" ht="47.25">
      <c r="A987" s="269">
        <v>973</v>
      </c>
      <c r="B987" s="269" t="s">
        <v>862</v>
      </c>
      <c r="C987" s="269" t="s">
        <v>95</v>
      </c>
      <c r="D987" s="271" t="s">
        <v>863</v>
      </c>
      <c r="E987" s="272">
        <v>41058</v>
      </c>
      <c r="F987" s="238"/>
      <c r="G987" s="238"/>
      <c r="H987" s="272">
        <v>40909</v>
      </c>
      <c r="I987" s="272">
        <v>50405</v>
      </c>
      <c r="J987" s="269"/>
      <c r="K987" s="269" t="s">
        <v>3052</v>
      </c>
      <c r="L987" s="273"/>
      <c r="M987" s="238">
        <v>1</v>
      </c>
      <c r="N987" s="269" t="s">
        <v>3053</v>
      </c>
      <c r="O987" s="269" t="s">
        <v>81</v>
      </c>
      <c r="P987" s="269">
        <v>0</v>
      </c>
      <c r="Q987" s="269"/>
      <c r="R987" s="294">
        <v>1010400872</v>
      </c>
      <c r="S987" s="238">
        <v>1021</v>
      </c>
      <c r="T987" s="269" t="s">
        <v>87</v>
      </c>
      <c r="U987" s="269">
        <v>240</v>
      </c>
      <c r="V987" s="275">
        <v>240</v>
      </c>
      <c r="W987" s="269">
        <v>0</v>
      </c>
      <c r="X987" s="276">
        <v>20821</v>
      </c>
      <c r="Y987" s="293"/>
      <c r="Z987" s="277">
        <v>150884.15</v>
      </c>
      <c r="AA987" s="277"/>
      <c r="AB987" s="278">
        <v>150884.15</v>
      </c>
      <c r="AC987" s="278">
        <v>150884.15</v>
      </c>
      <c r="AD987" s="278">
        <v>0</v>
      </c>
      <c r="AE987" s="278">
        <v>0</v>
      </c>
      <c r="AF987" s="278">
        <v>628.68395833333329</v>
      </c>
      <c r="AG987" s="278">
        <v>628.68395833333329</v>
      </c>
      <c r="AH987" s="278">
        <v>0</v>
      </c>
      <c r="AI987" s="279">
        <v>628.68395833333329</v>
      </c>
      <c r="AJ987" s="277"/>
      <c r="AK987" s="280" t="e">
        <v>#REF!</v>
      </c>
      <c r="AL987" s="280" t="e">
        <v>#REF!</v>
      </c>
      <c r="AM987" s="281">
        <v>0</v>
      </c>
      <c r="AN987" s="281">
        <v>0</v>
      </c>
      <c r="AO987" s="281">
        <v>0</v>
      </c>
      <c r="AP987" s="282">
        <v>0</v>
      </c>
      <c r="AQ987" s="282">
        <v>0</v>
      </c>
      <c r="AR987" s="282">
        <v>0</v>
      </c>
      <c r="AS987" s="282">
        <v>0</v>
      </c>
      <c r="AT987" s="282">
        <v>0</v>
      </c>
      <c r="AU987" s="282">
        <v>0</v>
      </c>
      <c r="AV987" s="282">
        <v>0</v>
      </c>
      <c r="AW987" s="282">
        <v>0</v>
      </c>
      <c r="AX987" s="282">
        <v>0</v>
      </c>
      <c r="AY987" s="282">
        <v>0</v>
      </c>
      <c r="AZ987" s="282">
        <v>0</v>
      </c>
      <c r="BA987" s="282">
        <v>0</v>
      </c>
      <c r="BB987" s="281">
        <v>0</v>
      </c>
      <c r="BC987" s="281">
        <v>0</v>
      </c>
      <c r="BD987" s="283"/>
      <c r="BE987" s="284">
        <v>0.02</v>
      </c>
      <c r="BF987" s="280">
        <v>0</v>
      </c>
      <c r="BG987" s="285"/>
      <c r="BH987" s="286"/>
      <c r="BI987" s="285"/>
      <c r="BJ987" s="280">
        <v>0</v>
      </c>
      <c r="BK987" s="280">
        <v>0</v>
      </c>
      <c r="BL987" s="283"/>
      <c r="BM987" s="287">
        <v>0</v>
      </c>
      <c r="BN987" s="280">
        <v>0</v>
      </c>
      <c r="BO987" s="280">
        <v>0</v>
      </c>
      <c r="BP987" s="280" t="e">
        <v>#REF!</v>
      </c>
      <c r="BQ987" s="288" t="e">
        <v>#REF!</v>
      </c>
      <c r="BR987" s="289"/>
      <c r="BS987" s="290" t="e">
        <v>#REF!</v>
      </c>
      <c r="BU987" s="291"/>
      <c r="BV987" s="291">
        <v>0</v>
      </c>
      <c r="BW987" s="292">
        <v>0</v>
      </c>
      <c r="BX987" s="238" t="s">
        <v>856</v>
      </c>
      <c r="BY987" s="435">
        <f t="shared" si="30"/>
        <v>1</v>
      </c>
      <c r="BZ987" s="435">
        <v>1</v>
      </c>
      <c r="CA987" s="436">
        <f t="shared" si="31"/>
        <v>0</v>
      </c>
    </row>
    <row r="988" spans="1:79" s="268" customFormat="1" ht="47.25">
      <c r="A988" s="269">
        <v>974</v>
      </c>
      <c r="B988" s="269" t="s">
        <v>862</v>
      </c>
      <c r="C988" s="269" t="s">
        <v>95</v>
      </c>
      <c r="D988" s="271" t="s">
        <v>863</v>
      </c>
      <c r="E988" s="272">
        <v>41058</v>
      </c>
      <c r="F988" s="238"/>
      <c r="G988" s="238"/>
      <c r="H988" s="272">
        <v>40909</v>
      </c>
      <c r="I988" s="272">
        <v>50405</v>
      </c>
      <c r="J988" s="269"/>
      <c r="K988" s="269" t="s">
        <v>3054</v>
      </c>
      <c r="L988" s="273"/>
      <c r="M988" s="238">
        <v>1</v>
      </c>
      <c r="N988" s="269" t="s">
        <v>3055</v>
      </c>
      <c r="O988" s="269" t="s">
        <v>81</v>
      </c>
      <c r="P988" s="269">
        <v>0</v>
      </c>
      <c r="Q988" s="269"/>
      <c r="R988" s="294">
        <v>1010400873</v>
      </c>
      <c r="S988" s="238">
        <v>1022</v>
      </c>
      <c r="T988" s="269" t="s">
        <v>87</v>
      </c>
      <c r="U988" s="269">
        <v>240</v>
      </c>
      <c r="V988" s="275">
        <v>240</v>
      </c>
      <c r="W988" s="269">
        <v>0</v>
      </c>
      <c r="X988" s="276">
        <v>19725</v>
      </c>
      <c r="Y988" s="293"/>
      <c r="Z988" s="277">
        <v>74960.14</v>
      </c>
      <c r="AA988" s="277"/>
      <c r="AB988" s="278">
        <v>74960.14</v>
      </c>
      <c r="AC988" s="278">
        <v>74960.14</v>
      </c>
      <c r="AD988" s="278">
        <v>0</v>
      </c>
      <c r="AE988" s="278">
        <v>0</v>
      </c>
      <c r="AF988" s="278">
        <v>312.33391666666665</v>
      </c>
      <c r="AG988" s="278">
        <v>312.33391666666665</v>
      </c>
      <c r="AH988" s="278">
        <v>0</v>
      </c>
      <c r="AI988" s="279">
        <v>312.33391666666665</v>
      </c>
      <c r="AJ988" s="277"/>
      <c r="AK988" s="280" t="e">
        <v>#REF!</v>
      </c>
      <c r="AL988" s="280" t="e">
        <v>#REF!</v>
      </c>
      <c r="AM988" s="281">
        <v>0</v>
      </c>
      <c r="AN988" s="281">
        <v>0</v>
      </c>
      <c r="AO988" s="281">
        <v>0</v>
      </c>
      <c r="AP988" s="282">
        <v>0</v>
      </c>
      <c r="AQ988" s="282">
        <v>0</v>
      </c>
      <c r="AR988" s="282">
        <v>0</v>
      </c>
      <c r="AS988" s="282">
        <v>0</v>
      </c>
      <c r="AT988" s="282">
        <v>0</v>
      </c>
      <c r="AU988" s="282">
        <v>0</v>
      </c>
      <c r="AV988" s="282">
        <v>0</v>
      </c>
      <c r="AW988" s="282">
        <v>0</v>
      </c>
      <c r="AX988" s="282">
        <v>0</v>
      </c>
      <c r="AY988" s="282">
        <v>0</v>
      </c>
      <c r="AZ988" s="282">
        <v>0</v>
      </c>
      <c r="BA988" s="282">
        <v>0</v>
      </c>
      <c r="BB988" s="281">
        <v>0</v>
      </c>
      <c r="BC988" s="281">
        <v>0</v>
      </c>
      <c r="BD988" s="283"/>
      <c r="BE988" s="284">
        <v>0.02</v>
      </c>
      <c r="BF988" s="280">
        <v>0</v>
      </c>
      <c r="BG988" s="285"/>
      <c r="BH988" s="286"/>
      <c r="BI988" s="285"/>
      <c r="BJ988" s="280">
        <v>0</v>
      </c>
      <c r="BK988" s="280">
        <v>0</v>
      </c>
      <c r="BL988" s="283"/>
      <c r="BM988" s="287">
        <v>0</v>
      </c>
      <c r="BN988" s="280">
        <v>0</v>
      </c>
      <c r="BO988" s="280">
        <v>0</v>
      </c>
      <c r="BP988" s="280" t="e">
        <v>#REF!</v>
      </c>
      <c r="BQ988" s="288" t="e">
        <v>#REF!</v>
      </c>
      <c r="BR988" s="289"/>
      <c r="BS988" s="290" t="e">
        <v>#REF!</v>
      </c>
      <c r="BU988" s="291"/>
      <c r="BV988" s="291">
        <v>0</v>
      </c>
      <c r="BW988" s="292">
        <v>0</v>
      </c>
      <c r="BX988" s="238" t="s">
        <v>856</v>
      </c>
      <c r="BY988" s="435">
        <f t="shared" si="30"/>
        <v>1</v>
      </c>
      <c r="BZ988" s="435">
        <v>1</v>
      </c>
      <c r="CA988" s="436">
        <f t="shared" si="31"/>
        <v>0</v>
      </c>
    </row>
    <row r="989" spans="1:79" s="268" customFormat="1" ht="47.25">
      <c r="A989" s="269">
        <v>975</v>
      </c>
      <c r="B989" s="269" t="s">
        <v>862</v>
      </c>
      <c r="C989" s="269" t="s">
        <v>95</v>
      </c>
      <c r="D989" s="271" t="s">
        <v>863</v>
      </c>
      <c r="E989" s="272">
        <v>41058</v>
      </c>
      <c r="F989" s="238"/>
      <c r="G989" s="238"/>
      <c r="H989" s="272">
        <v>40909</v>
      </c>
      <c r="I989" s="272">
        <v>50405</v>
      </c>
      <c r="J989" s="269"/>
      <c r="K989" s="269" t="s">
        <v>3056</v>
      </c>
      <c r="L989" s="273"/>
      <c r="M989" s="238">
        <v>1</v>
      </c>
      <c r="N989" s="269" t="s">
        <v>3057</v>
      </c>
      <c r="O989" s="269" t="s">
        <v>81</v>
      </c>
      <c r="P989" s="269">
        <v>0</v>
      </c>
      <c r="Q989" s="269"/>
      <c r="R989" s="294">
        <v>1010400874</v>
      </c>
      <c r="S989" s="238">
        <v>1023</v>
      </c>
      <c r="T989" s="269" t="s">
        <v>87</v>
      </c>
      <c r="U989" s="269">
        <v>240</v>
      </c>
      <c r="V989" s="275">
        <v>240</v>
      </c>
      <c r="W989" s="269">
        <v>0</v>
      </c>
      <c r="X989" s="276">
        <v>23743</v>
      </c>
      <c r="Y989" s="293"/>
      <c r="Z989" s="277">
        <v>300788.59999999998</v>
      </c>
      <c r="AA989" s="277"/>
      <c r="AB989" s="278">
        <v>300788.59999999998</v>
      </c>
      <c r="AC989" s="278">
        <v>300788.59999999998</v>
      </c>
      <c r="AD989" s="278">
        <v>0</v>
      </c>
      <c r="AE989" s="278">
        <v>0</v>
      </c>
      <c r="AF989" s="278">
        <v>1253.2858333333331</v>
      </c>
      <c r="AG989" s="278">
        <v>1253.2858333333331</v>
      </c>
      <c r="AH989" s="278">
        <v>0</v>
      </c>
      <c r="AI989" s="279">
        <v>1253.2858333333331</v>
      </c>
      <c r="AJ989" s="277"/>
      <c r="AK989" s="280" t="e">
        <v>#REF!</v>
      </c>
      <c r="AL989" s="280" t="e">
        <v>#REF!</v>
      </c>
      <c r="AM989" s="281">
        <v>0</v>
      </c>
      <c r="AN989" s="281">
        <v>0</v>
      </c>
      <c r="AO989" s="281">
        <v>0</v>
      </c>
      <c r="AP989" s="282">
        <v>0</v>
      </c>
      <c r="AQ989" s="282">
        <v>0</v>
      </c>
      <c r="AR989" s="282">
        <v>0</v>
      </c>
      <c r="AS989" s="282">
        <v>0</v>
      </c>
      <c r="AT989" s="282">
        <v>0</v>
      </c>
      <c r="AU989" s="282">
        <v>0</v>
      </c>
      <c r="AV989" s="282">
        <v>0</v>
      </c>
      <c r="AW989" s="282">
        <v>0</v>
      </c>
      <c r="AX989" s="282">
        <v>0</v>
      </c>
      <c r="AY989" s="282">
        <v>0</v>
      </c>
      <c r="AZ989" s="282">
        <v>0</v>
      </c>
      <c r="BA989" s="282">
        <v>0</v>
      </c>
      <c r="BB989" s="281">
        <v>0</v>
      </c>
      <c r="BC989" s="281">
        <v>0</v>
      </c>
      <c r="BD989" s="283"/>
      <c r="BE989" s="284">
        <v>0.02</v>
      </c>
      <c r="BF989" s="280">
        <v>0</v>
      </c>
      <c r="BG989" s="285"/>
      <c r="BH989" s="286"/>
      <c r="BI989" s="285"/>
      <c r="BJ989" s="280">
        <v>0</v>
      </c>
      <c r="BK989" s="280">
        <v>0</v>
      </c>
      <c r="BL989" s="283"/>
      <c r="BM989" s="287">
        <v>0</v>
      </c>
      <c r="BN989" s="280">
        <v>0</v>
      </c>
      <c r="BO989" s="280">
        <v>0</v>
      </c>
      <c r="BP989" s="280" t="e">
        <v>#REF!</v>
      </c>
      <c r="BQ989" s="288" t="e">
        <v>#REF!</v>
      </c>
      <c r="BR989" s="289"/>
      <c r="BS989" s="290" t="e">
        <v>#REF!</v>
      </c>
      <c r="BU989" s="291"/>
      <c r="BV989" s="291">
        <v>0</v>
      </c>
      <c r="BW989" s="292">
        <v>0</v>
      </c>
      <c r="BX989" s="238" t="s">
        <v>856</v>
      </c>
      <c r="BY989" s="435">
        <f t="shared" si="30"/>
        <v>1</v>
      </c>
      <c r="BZ989" s="435">
        <v>1</v>
      </c>
      <c r="CA989" s="436">
        <f t="shared" si="31"/>
        <v>0</v>
      </c>
    </row>
    <row r="990" spans="1:79" s="268" customFormat="1" ht="47.25">
      <c r="A990" s="269">
        <v>976</v>
      </c>
      <c r="B990" s="269" t="s">
        <v>862</v>
      </c>
      <c r="C990" s="269" t="s">
        <v>95</v>
      </c>
      <c r="D990" s="271" t="s">
        <v>863</v>
      </c>
      <c r="E990" s="272">
        <v>41058</v>
      </c>
      <c r="F990" s="238"/>
      <c r="G990" s="238"/>
      <c r="H990" s="272">
        <v>40909</v>
      </c>
      <c r="I990" s="272">
        <v>50405</v>
      </c>
      <c r="J990" s="269"/>
      <c r="K990" s="269" t="s">
        <v>3058</v>
      </c>
      <c r="L990" s="273"/>
      <c r="M990" s="238">
        <v>1</v>
      </c>
      <c r="N990" s="269" t="s">
        <v>3059</v>
      </c>
      <c r="O990" s="269" t="s">
        <v>81</v>
      </c>
      <c r="P990" s="269">
        <v>0</v>
      </c>
      <c r="Q990" s="269"/>
      <c r="R990" s="294">
        <v>1010400875</v>
      </c>
      <c r="S990" s="238">
        <v>1024</v>
      </c>
      <c r="T990" s="269" t="s">
        <v>87</v>
      </c>
      <c r="U990" s="269">
        <v>240</v>
      </c>
      <c r="V990" s="275">
        <v>240</v>
      </c>
      <c r="W990" s="269">
        <v>0</v>
      </c>
      <c r="X990" s="276">
        <v>23743</v>
      </c>
      <c r="Y990" s="293"/>
      <c r="Z990" s="277">
        <v>60800.59</v>
      </c>
      <c r="AA990" s="277"/>
      <c r="AB990" s="278">
        <v>60800.59</v>
      </c>
      <c r="AC990" s="278">
        <v>60800.59</v>
      </c>
      <c r="AD990" s="278">
        <v>0</v>
      </c>
      <c r="AE990" s="278">
        <v>0</v>
      </c>
      <c r="AF990" s="278">
        <v>253.33579166666667</v>
      </c>
      <c r="AG990" s="278">
        <v>253.33579166666667</v>
      </c>
      <c r="AH990" s="278">
        <v>0</v>
      </c>
      <c r="AI990" s="279">
        <v>253.33579166666667</v>
      </c>
      <c r="AJ990" s="277"/>
      <c r="AK990" s="280" t="e">
        <v>#REF!</v>
      </c>
      <c r="AL990" s="280" t="e">
        <v>#REF!</v>
      </c>
      <c r="AM990" s="281">
        <v>0</v>
      </c>
      <c r="AN990" s="281">
        <v>0</v>
      </c>
      <c r="AO990" s="281">
        <v>0</v>
      </c>
      <c r="AP990" s="282">
        <v>0</v>
      </c>
      <c r="AQ990" s="282">
        <v>0</v>
      </c>
      <c r="AR990" s="282">
        <v>0</v>
      </c>
      <c r="AS990" s="282">
        <v>0</v>
      </c>
      <c r="AT990" s="282">
        <v>0</v>
      </c>
      <c r="AU990" s="282">
        <v>0</v>
      </c>
      <c r="AV990" s="282">
        <v>0</v>
      </c>
      <c r="AW990" s="282">
        <v>0</v>
      </c>
      <c r="AX990" s="282">
        <v>0</v>
      </c>
      <c r="AY990" s="282">
        <v>0</v>
      </c>
      <c r="AZ990" s="282">
        <v>0</v>
      </c>
      <c r="BA990" s="282">
        <v>0</v>
      </c>
      <c r="BB990" s="281">
        <v>0</v>
      </c>
      <c r="BC990" s="281">
        <v>0</v>
      </c>
      <c r="BD990" s="283"/>
      <c r="BE990" s="284">
        <v>0.02</v>
      </c>
      <c r="BF990" s="280">
        <v>0</v>
      </c>
      <c r="BG990" s="285"/>
      <c r="BH990" s="286"/>
      <c r="BI990" s="285"/>
      <c r="BJ990" s="280">
        <v>0</v>
      </c>
      <c r="BK990" s="280">
        <v>0</v>
      </c>
      <c r="BL990" s="283"/>
      <c r="BM990" s="287">
        <v>0</v>
      </c>
      <c r="BN990" s="280">
        <v>0</v>
      </c>
      <c r="BO990" s="280">
        <v>0</v>
      </c>
      <c r="BP990" s="280" t="e">
        <v>#REF!</v>
      </c>
      <c r="BQ990" s="288" t="e">
        <v>#REF!</v>
      </c>
      <c r="BR990" s="289"/>
      <c r="BS990" s="290" t="e">
        <v>#REF!</v>
      </c>
      <c r="BU990" s="291"/>
      <c r="BV990" s="291">
        <v>0</v>
      </c>
      <c r="BW990" s="292">
        <v>0</v>
      </c>
      <c r="BX990" s="238" t="s">
        <v>856</v>
      </c>
      <c r="BY990" s="435">
        <f t="shared" si="30"/>
        <v>1</v>
      </c>
      <c r="BZ990" s="435">
        <v>1</v>
      </c>
      <c r="CA990" s="436">
        <f t="shared" si="31"/>
        <v>0</v>
      </c>
    </row>
    <row r="991" spans="1:79" s="268" customFormat="1" ht="47.25">
      <c r="A991" s="269">
        <v>977</v>
      </c>
      <c r="B991" s="269" t="s">
        <v>862</v>
      </c>
      <c r="C991" s="269" t="s">
        <v>95</v>
      </c>
      <c r="D991" s="271" t="s">
        <v>863</v>
      </c>
      <c r="E991" s="272">
        <v>41058</v>
      </c>
      <c r="F991" s="238"/>
      <c r="G991" s="238"/>
      <c r="H991" s="272">
        <v>40909</v>
      </c>
      <c r="I991" s="272">
        <v>50405</v>
      </c>
      <c r="J991" s="269"/>
      <c r="K991" s="269" t="s">
        <v>3060</v>
      </c>
      <c r="L991" s="273"/>
      <c r="M991" s="238">
        <v>1</v>
      </c>
      <c r="N991" s="269" t="s">
        <v>3061</v>
      </c>
      <c r="O991" s="269" t="s">
        <v>81</v>
      </c>
      <c r="P991" s="269">
        <v>0</v>
      </c>
      <c r="Q991" s="269"/>
      <c r="R991" s="294">
        <v>1010400876</v>
      </c>
      <c r="S991" s="238">
        <v>1025</v>
      </c>
      <c r="T991" s="269" t="s">
        <v>87</v>
      </c>
      <c r="U991" s="269">
        <v>240</v>
      </c>
      <c r="V991" s="275">
        <v>240</v>
      </c>
      <c r="W991" s="269">
        <v>0</v>
      </c>
      <c r="X991" s="276">
        <v>19725</v>
      </c>
      <c r="Y991" s="293"/>
      <c r="Z991" s="277">
        <v>611070.46</v>
      </c>
      <c r="AA991" s="277"/>
      <c r="AB991" s="278">
        <v>611070.46</v>
      </c>
      <c r="AC991" s="278">
        <v>412022.64199999993</v>
      </c>
      <c r="AD991" s="278">
        <v>199047.81800000003</v>
      </c>
      <c r="AE991" s="278">
        <v>168494.29500000004</v>
      </c>
      <c r="AF991" s="278">
        <v>2546.1269166666666</v>
      </c>
      <c r="AG991" s="278">
        <v>2546.1269166666666</v>
      </c>
      <c r="AH991" s="278">
        <v>0</v>
      </c>
      <c r="AI991" s="279">
        <v>2546.1269166666666</v>
      </c>
      <c r="AJ991" s="277"/>
      <c r="AK991" s="280" t="e">
        <v>#REF!</v>
      </c>
      <c r="AL991" s="280" t="e">
        <v>#REF!</v>
      </c>
      <c r="AM991" s="281">
        <v>30553.523000000001</v>
      </c>
      <c r="AN991" s="281">
        <v>30553.523000000001</v>
      </c>
      <c r="AO991" s="281">
        <v>199047.81800000003</v>
      </c>
      <c r="AP991" s="282">
        <v>196501.69108333337</v>
      </c>
      <c r="AQ991" s="282">
        <v>193955.56416666671</v>
      </c>
      <c r="AR991" s="282">
        <v>191409.43725000005</v>
      </c>
      <c r="AS991" s="282">
        <v>188863.31033333339</v>
      </c>
      <c r="AT991" s="282">
        <v>186317.18341666672</v>
      </c>
      <c r="AU991" s="282">
        <v>183771.05650000006</v>
      </c>
      <c r="AV991" s="282">
        <v>181224.9295833334</v>
      </c>
      <c r="AW991" s="282">
        <v>178678.80266666674</v>
      </c>
      <c r="AX991" s="282">
        <v>176132.67575000008</v>
      </c>
      <c r="AY991" s="282">
        <v>173586.54883333342</v>
      </c>
      <c r="AZ991" s="282">
        <v>171040.42191666676</v>
      </c>
      <c r="BA991" s="282">
        <v>168494.2950000001</v>
      </c>
      <c r="BB991" s="281">
        <v>183771.05650000006</v>
      </c>
      <c r="BC991" s="281">
        <v>183771.05650000004</v>
      </c>
      <c r="BD991" s="283"/>
      <c r="BE991" s="284">
        <v>0.02</v>
      </c>
      <c r="BF991" s="280">
        <v>0</v>
      </c>
      <c r="BG991" s="285"/>
      <c r="BH991" s="286"/>
      <c r="BI991" s="285"/>
      <c r="BJ991" s="280">
        <v>0</v>
      </c>
      <c r="BK991" s="280">
        <v>0</v>
      </c>
      <c r="BL991" s="283"/>
      <c r="BM991" s="287">
        <v>0</v>
      </c>
      <c r="BN991" s="280">
        <v>0</v>
      </c>
      <c r="BO991" s="280">
        <v>0</v>
      </c>
      <c r="BP991" s="280" t="e">
        <v>#REF!</v>
      </c>
      <c r="BQ991" s="288" t="e">
        <v>#REF!</v>
      </c>
      <c r="BR991" s="289"/>
      <c r="BS991" s="290" t="e">
        <v>#REF!</v>
      </c>
      <c r="BU991" s="291">
        <v>30553.56</v>
      </c>
      <c r="BV991" s="291">
        <v>3.7000000000261934E-2</v>
      </c>
      <c r="BW991" s="292">
        <v>0</v>
      </c>
      <c r="BX991" s="238" t="s">
        <v>856</v>
      </c>
      <c r="BY991" s="435">
        <f t="shared" si="30"/>
        <v>0.67426372074997698</v>
      </c>
      <c r="BZ991" s="435">
        <v>0.72426372074997691</v>
      </c>
      <c r="CA991" s="436">
        <f t="shared" si="31"/>
        <v>4.9999999999999933E-2</v>
      </c>
    </row>
    <row r="992" spans="1:79" s="268" customFormat="1" ht="47.25">
      <c r="A992" s="269">
        <v>978</v>
      </c>
      <c r="B992" s="269" t="s">
        <v>862</v>
      </c>
      <c r="C992" s="269" t="s">
        <v>95</v>
      </c>
      <c r="D992" s="271" t="s">
        <v>863</v>
      </c>
      <c r="E992" s="272">
        <v>41058</v>
      </c>
      <c r="F992" s="238"/>
      <c r="G992" s="238"/>
      <c r="H992" s="272">
        <v>40909</v>
      </c>
      <c r="I992" s="272">
        <v>50405</v>
      </c>
      <c r="J992" s="269"/>
      <c r="K992" s="269" t="s">
        <v>3062</v>
      </c>
      <c r="L992" s="273"/>
      <c r="M992" s="238">
        <v>1</v>
      </c>
      <c r="N992" s="269" t="s">
        <v>3063</v>
      </c>
      <c r="O992" s="269" t="s">
        <v>81</v>
      </c>
      <c r="P992" s="269">
        <v>0</v>
      </c>
      <c r="Q992" s="269"/>
      <c r="R992" s="294">
        <v>1010400877</v>
      </c>
      <c r="S992" s="238">
        <v>1026</v>
      </c>
      <c r="T992" s="269" t="s">
        <v>87</v>
      </c>
      <c r="U992" s="269">
        <v>240</v>
      </c>
      <c r="V992" s="275">
        <v>240</v>
      </c>
      <c r="W992" s="269">
        <v>0</v>
      </c>
      <c r="X992" s="276">
        <v>20911</v>
      </c>
      <c r="Y992" s="293"/>
      <c r="Z992" s="277">
        <v>27664.33</v>
      </c>
      <c r="AA992" s="277"/>
      <c r="AB992" s="278">
        <v>27664.33</v>
      </c>
      <c r="AC992" s="278">
        <v>27664.33</v>
      </c>
      <c r="AD992" s="278">
        <v>0</v>
      </c>
      <c r="AE992" s="278">
        <v>0</v>
      </c>
      <c r="AF992" s="278">
        <v>115.26804166666668</v>
      </c>
      <c r="AG992" s="278">
        <v>115.26804166666668</v>
      </c>
      <c r="AH992" s="278">
        <v>0</v>
      </c>
      <c r="AI992" s="279">
        <v>115.26804166666668</v>
      </c>
      <c r="AJ992" s="277"/>
      <c r="AK992" s="280" t="e">
        <v>#REF!</v>
      </c>
      <c r="AL992" s="280" t="e">
        <v>#REF!</v>
      </c>
      <c r="AM992" s="281">
        <v>0</v>
      </c>
      <c r="AN992" s="281">
        <v>0</v>
      </c>
      <c r="AO992" s="281">
        <v>0</v>
      </c>
      <c r="AP992" s="282">
        <v>0</v>
      </c>
      <c r="AQ992" s="282">
        <v>0</v>
      </c>
      <c r="AR992" s="282">
        <v>0</v>
      </c>
      <c r="AS992" s="282">
        <v>0</v>
      </c>
      <c r="AT992" s="282">
        <v>0</v>
      </c>
      <c r="AU992" s="282">
        <v>0</v>
      </c>
      <c r="AV992" s="282">
        <v>0</v>
      </c>
      <c r="AW992" s="282">
        <v>0</v>
      </c>
      <c r="AX992" s="282">
        <v>0</v>
      </c>
      <c r="AY992" s="282">
        <v>0</v>
      </c>
      <c r="AZ992" s="282">
        <v>0</v>
      </c>
      <c r="BA992" s="282">
        <v>0</v>
      </c>
      <c r="BB992" s="281">
        <v>0</v>
      </c>
      <c r="BC992" s="281">
        <v>0</v>
      </c>
      <c r="BD992" s="283"/>
      <c r="BE992" s="284">
        <v>0.02</v>
      </c>
      <c r="BF992" s="280">
        <v>0</v>
      </c>
      <c r="BG992" s="285"/>
      <c r="BH992" s="286"/>
      <c r="BI992" s="285"/>
      <c r="BJ992" s="280">
        <v>0</v>
      </c>
      <c r="BK992" s="280">
        <v>0</v>
      </c>
      <c r="BL992" s="283"/>
      <c r="BM992" s="287">
        <v>0</v>
      </c>
      <c r="BN992" s="280">
        <v>0</v>
      </c>
      <c r="BO992" s="280">
        <v>0</v>
      </c>
      <c r="BP992" s="280" t="e">
        <v>#REF!</v>
      </c>
      <c r="BQ992" s="288" t="e">
        <v>#REF!</v>
      </c>
      <c r="BR992" s="289"/>
      <c r="BS992" s="290" t="e">
        <v>#REF!</v>
      </c>
      <c r="BU992" s="291"/>
      <c r="BV992" s="291">
        <v>0</v>
      </c>
      <c r="BW992" s="292">
        <v>0</v>
      </c>
      <c r="BX992" s="238" t="s">
        <v>856</v>
      </c>
      <c r="BY992" s="435">
        <f t="shared" si="30"/>
        <v>1</v>
      </c>
      <c r="BZ992" s="435">
        <v>1</v>
      </c>
      <c r="CA992" s="436">
        <f t="shared" si="31"/>
        <v>0</v>
      </c>
    </row>
    <row r="993" spans="1:79" s="268" customFormat="1" ht="47.25">
      <c r="A993" s="269">
        <v>979</v>
      </c>
      <c r="B993" s="269" t="s">
        <v>862</v>
      </c>
      <c r="C993" s="269" t="s">
        <v>95</v>
      </c>
      <c r="D993" s="271" t="s">
        <v>863</v>
      </c>
      <c r="E993" s="272">
        <v>41058</v>
      </c>
      <c r="F993" s="238"/>
      <c r="G993" s="238"/>
      <c r="H993" s="272">
        <v>40909</v>
      </c>
      <c r="I993" s="272">
        <v>50405</v>
      </c>
      <c r="J993" s="269"/>
      <c r="K993" s="269" t="s">
        <v>3064</v>
      </c>
      <c r="L993" s="273"/>
      <c r="M993" s="238">
        <v>1</v>
      </c>
      <c r="N993" s="269" t="s">
        <v>3065</v>
      </c>
      <c r="O993" s="269" t="s">
        <v>81</v>
      </c>
      <c r="P993" s="269">
        <v>0</v>
      </c>
      <c r="Q993" s="269"/>
      <c r="R993" s="294">
        <v>1010400878</v>
      </c>
      <c r="S993" s="238">
        <v>1027</v>
      </c>
      <c r="T993" s="269" t="s">
        <v>87</v>
      </c>
      <c r="U993" s="269">
        <v>240</v>
      </c>
      <c r="V993" s="275">
        <v>240</v>
      </c>
      <c r="W993" s="269">
        <v>0</v>
      </c>
      <c r="X993" s="276">
        <v>20090</v>
      </c>
      <c r="Y993" s="293"/>
      <c r="Z993" s="277">
        <v>127484.04</v>
      </c>
      <c r="AA993" s="277"/>
      <c r="AB993" s="278">
        <v>127484.04</v>
      </c>
      <c r="AC993" s="278">
        <v>127484.04</v>
      </c>
      <c r="AD993" s="278">
        <v>0</v>
      </c>
      <c r="AE993" s="278">
        <v>0</v>
      </c>
      <c r="AF993" s="278">
        <v>531.18349999999998</v>
      </c>
      <c r="AG993" s="278">
        <v>531.18349999999998</v>
      </c>
      <c r="AH993" s="278">
        <v>0</v>
      </c>
      <c r="AI993" s="279">
        <v>531.18349999999998</v>
      </c>
      <c r="AJ993" s="277"/>
      <c r="AK993" s="280" t="e">
        <v>#REF!</v>
      </c>
      <c r="AL993" s="280" t="e">
        <v>#REF!</v>
      </c>
      <c r="AM993" s="281">
        <v>0</v>
      </c>
      <c r="AN993" s="281">
        <v>0</v>
      </c>
      <c r="AO993" s="281">
        <v>0</v>
      </c>
      <c r="AP993" s="282">
        <v>0</v>
      </c>
      <c r="AQ993" s="282">
        <v>0</v>
      </c>
      <c r="AR993" s="282">
        <v>0</v>
      </c>
      <c r="AS993" s="282">
        <v>0</v>
      </c>
      <c r="AT993" s="282">
        <v>0</v>
      </c>
      <c r="AU993" s="282">
        <v>0</v>
      </c>
      <c r="AV993" s="282">
        <v>0</v>
      </c>
      <c r="AW993" s="282">
        <v>0</v>
      </c>
      <c r="AX993" s="282">
        <v>0</v>
      </c>
      <c r="AY993" s="282">
        <v>0</v>
      </c>
      <c r="AZ993" s="282">
        <v>0</v>
      </c>
      <c r="BA993" s="282">
        <v>0</v>
      </c>
      <c r="BB993" s="281">
        <v>0</v>
      </c>
      <c r="BC993" s="281">
        <v>0</v>
      </c>
      <c r="BD993" s="283"/>
      <c r="BE993" s="284">
        <v>0.02</v>
      </c>
      <c r="BF993" s="280">
        <v>0</v>
      </c>
      <c r="BG993" s="285"/>
      <c r="BH993" s="286"/>
      <c r="BI993" s="285"/>
      <c r="BJ993" s="280">
        <v>0</v>
      </c>
      <c r="BK993" s="280">
        <v>0</v>
      </c>
      <c r="BL993" s="283"/>
      <c r="BM993" s="287">
        <v>0</v>
      </c>
      <c r="BN993" s="280">
        <v>0</v>
      </c>
      <c r="BO993" s="280">
        <v>0</v>
      </c>
      <c r="BP993" s="280" t="e">
        <v>#REF!</v>
      </c>
      <c r="BQ993" s="288" t="e">
        <v>#REF!</v>
      </c>
      <c r="BR993" s="289"/>
      <c r="BS993" s="290" t="e">
        <v>#REF!</v>
      </c>
      <c r="BU993" s="291"/>
      <c r="BV993" s="291">
        <v>0</v>
      </c>
      <c r="BW993" s="292">
        <v>0</v>
      </c>
      <c r="BX993" s="238" t="s">
        <v>856</v>
      </c>
      <c r="BY993" s="435">
        <f t="shared" si="30"/>
        <v>1</v>
      </c>
      <c r="BZ993" s="435">
        <v>1</v>
      </c>
      <c r="CA993" s="436">
        <f t="shared" si="31"/>
        <v>0</v>
      </c>
    </row>
    <row r="994" spans="1:79" s="268" customFormat="1" ht="47.25">
      <c r="A994" s="269">
        <v>980</v>
      </c>
      <c r="B994" s="269" t="s">
        <v>862</v>
      </c>
      <c r="C994" s="269" t="s">
        <v>95</v>
      </c>
      <c r="D994" s="271" t="s">
        <v>863</v>
      </c>
      <c r="E994" s="272">
        <v>41058</v>
      </c>
      <c r="F994" s="238"/>
      <c r="G994" s="238"/>
      <c r="H994" s="272">
        <v>40909</v>
      </c>
      <c r="I994" s="272">
        <v>50405</v>
      </c>
      <c r="J994" s="269"/>
      <c r="K994" s="269" t="s">
        <v>3066</v>
      </c>
      <c r="L994" s="273"/>
      <c r="M994" s="238">
        <v>1</v>
      </c>
      <c r="N994" s="269" t="s">
        <v>3067</v>
      </c>
      <c r="O994" s="269" t="s">
        <v>81</v>
      </c>
      <c r="P994" s="269">
        <v>0</v>
      </c>
      <c r="Q994" s="269"/>
      <c r="R994" s="294">
        <v>1010400879</v>
      </c>
      <c r="S994" s="238">
        <v>1028</v>
      </c>
      <c r="T994" s="269" t="s">
        <v>87</v>
      </c>
      <c r="U994" s="269">
        <v>240</v>
      </c>
      <c r="V994" s="275">
        <v>240</v>
      </c>
      <c r="W994" s="269">
        <v>0</v>
      </c>
      <c r="X994" s="276">
        <v>20090</v>
      </c>
      <c r="Y994" s="293"/>
      <c r="Z994" s="277">
        <v>113101.68</v>
      </c>
      <c r="AA994" s="277"/>
      <c r="AB994" s="278">
        <v>113101.68</v>
      </c>
      <c r="AC994" s="278">
        <v>113101.68</v>
      </c>
      <c r="AD994" s="278">
        <v>0</v>
      </c>
      <c r="AE994" s="278">
        <v>0</v>
      </c>
      <c r="AF994" s="278">
        <v>471.25699999999995</v>
      </c>
      <c r="AG994" s="278">
        <v>471.25699999999995</v>
      </c>
      <c r="AH994" s="278">
        <v>0</v>
      </c>
      <c r="AI994" s="279">
        <v>471.25699999999995</v>
      </c>
      <c r="AJ994" s="277"/>
      <c r="AK994" s="280" t="e">
        <v>#REF!</v>
      </c>
      <c r="AL994" s="280" t="e">
        <v>#REF!</v>
      </c>
      <c r="AM994" s="281">
        <v>0</v>
      </c>
      <c r="AN994" s="281">
        <v>0</v>
      </c>
      <c r="AO994" s="281">
        <v>0</v>
      </c>
      <c r="AP994" s="282">
        <v>0</v>
      </c>
      <c r="AQ994" s="282">
        <v>0</v>
      </c>
      <c r="AR994" s="282">
        <v>0</v>
      </c>
      <c r="AS994" s="282">
        <v>0</v>
      </c>
      <c r="AT994" s="282">
        <v>0</v>
      </c>
      <c r="AU994" s="282">
        <v>0</v>
      </c>
      <c r="AV994" s="282">
        <v>0</v>
      </c>
      <c r="AW994" s="282">
        <v>0</v>
      </c>
      <c r="AX994" s="282">
        <v>0</v>
      </c>
      <c r="AY994" s="282">
        <v>0</v>
      </c>
      <c r="AZ994" s="282">
        <v>0</v>
      </c>
      <c r="BA994" s="282">
        <v>0</v>
      </c>
      <c r="BB994" s="281">
        <v>0</v>
      </c>
      <c r="BC994" s="281">
        <v>0</v>
      </c>
      <c r="BD994" s="283"/>
      <c r="BE994" s="284">
        <v>0.02</v>
      </c>
      <c r="BF994" s="280">
        <v>0</v>
      </c>
      <c r="BG994" s="285"/>
      <c r="BH994" s="286"/>
      <c r="BI994" s="285"/>
      <c r="BJ994" s="280">
        <v>0</v>
      </c>
      <c r="BK994" s="280">
        <v>0</v>
      </c>
      <c r="BL994" s="283"/>
      <c r="BM994" s="287">
        <v>0</v>
      </c>
      <c r="BN994" s="280">
        <v>0</v>
      </c>
      <c r="BO994" s="280">
        <v>0</v>
      </c>
      <c r="BP994" s="280" t="e">
        <v>#REF!</v>
      </c>
      <c r="BQ994" s="288" t="e">
        <v>#REF!</v>
      </c>
      <c r="BR994" s="289"/>
      <c r="BS994" s="290" t="e">
        <v>#REF!</v>
      </c>
      <c r="BU994" s="291"/>
      <c r="BV994" s="291">
        <v>0</v>
      </c>
      <c r="BW994" s="292">
        <v>0</v>
      </c>
      <c r="BX994" s="238" t="s">
        <v>856</v>
      </c>
      <c r="BY994" s="435">
        <f t="shared" si="30"/>
        <v>1</v>
      </c>
      <c r="BZ994" s="435">
        <v>1</v>
      </c>
      <c r="CA994" s="436">
        <f t="shared" si="31"/>
        <v>0</v>
      </c>
    </row>
    <row r="995" spans="1:79" s="268" customFormat="1" ht="47.25">
      <c r="A995" s="269">
        <v>981</v>
      </c>
      <c r="B995" s="269" t="s">
        <v>862</v>
      </c>
      <c r="C995" s="269" t="s">
        <v>95</v>
      </c>
      <c r="D995" s="271" t="s">
        <v>863</v>
      </c>
      <c r="E995" s="272">
        <v>41058</v>
      </c>
      <c r="F995" s="238"/>
      <c r="G995" s="238"/>
      <c r="H995" s="272">
        <v>40909</v>
      </c>
      <c r="I995" s="272">
        <v>50405</v>
      </c>
      <c r="J995" s="269"/>
      <c r="K995" s="269" t="s">
        <v>3068</v>
      </c>
      <c r="L995" s="273"/>
      <c r="M995" s="238">
        <v>1</v>
      </c>
      <c r="N995" s="269" t="s">
        <v>3069</v>
      </c>
      <c r="O995" s="269" t="s">
        <v>81</v>
      </c>
      <c r="P995" s="269">
        <v>0</v>
      </c>
      <c r="Q995" s="269"/>
      <c r="R995" s="294">
        <v>1010400880</v>
      </c>
      <c r="S995" s="238">
        <v>1029</v>
      </c>
      <c r="T995" s="269" t="s">
        <v>87</v>
      </c>
      <c r="U995" s="269">
        <v>240</v>
      </c>
      <c r="V995" s="275">
        <v>240</v>
      </c>
      <c r="W995" s="269">
        <v>0</v>
      </c>
      <c r="X995" s="276">
        <v>20455</v>
      </c>
      <c r="Y995" s="293"/>
      <c r="Z995" s="277">
        <v>67266.679999999993</v>
      </c>
      <c r="AA995" s="277"/>
      <c r="AB995" s="278">
        <v>67266.679999999993</v>
      </c>
      <c r="AC995" s="278">
        <v>67266.679999999993</v>
      </c>
      <c r="AD995" s="278">
        <v>0</v>
      </c>
      <c r="AE995" s="278">
        <v>0</v>
      </c>
      <c r="AF995" s="278">
        <v>280.27783333333332</v>
      </c>
      <c r="AG995" s="278">
        <v>280.27783333333332</v>
      </c>
      <c r="AH995" s="278">
        <v>0</v>
      </c>
      <c r="AI995" s="279">
        <v>280.27783333333332</v>
      </c>
      <c r="AJ995" s="277"/>
      <c r="AK995" s="280" t="e">
        <v>#REF!</v>
      </c>
      <c r="AL995" s="280" t="e">
        <v>#REF!</v>
      </c>
      <c r="AM995" s="281">
        <v>0</v>
      </c>
      <c r="AN995" s="281">
        <v>0</v>
      </c>
      <c r="AO995" s="281">
        <v>0</v>
      </c>
      <c r="AP995" s="282">
        <v>0</v>
      </c>
      <c r="AQ995" s="282">
        <v>0</v>
      </c>
      <c r="AR995" s="282">
        <v>0</v>
      </c>
      <c r="AS995" s="282">
        <v>0</v>
      </c>
      <c r="AT995" s="282">
        <v>0</v>
      </c>
      <c r="AU995" s="282">
        <v>0</v>
      </c>
      <c r="AV995" s="282">
        <v>0</v>
      </c>
      <c r="AW995" s="282">
        <v>0</v>
      </c>
      <c r="AX995" s="282">
        <v>0</v>
      </c>
      <c r="AY995" s="282">
        <v>0</v>
      </c>
      <c r="AZ995" s="282">
        <v>0</v>
      </c>
      <c r="BA995" s="282">
        <v>0</v>
      </c>
      <c r="BB995" s="281">
        <v>0</v>
      </c>
      <c r="BC995" s="281">
        <v>0</v>
      </c>
      <c r="BD995" s="283"/>
      <c r="BE995" s="284">
        <v>0.02</v>
      </c>
      <c r="BF995" s="280">
        <v>0</v>
      </c>
      <c r="BG995" s="285"/>
      <c r="BH995" s="286"/>
      <c r="BI995" s="285"/>
      <c r="BJ995" s="280">
        <v>0</v>
      </c>
      <c r="BK995" s="280">
        <v>0</v>
      </c>
      <c r="BL995" s="283"/>
      <c r="BM995" s="287">
        <v>0</v>
      </c>
      <c r="BN995" s="280">
        <v>0</v>
      </c>
      <c r="BO995" s="280">
        <v>0</v>
      </c>
      <c r="BP995" s="280" t="e">
        <v>#REF!</v>
      </c>
      <c r="BQ995" s="288" t="e">
        <v>#REF!</v>
      </c>
      <c r="BR995" s="289"/>
      <c r="BS995" s="290" t="e">
        <v>#REF!</v>
      </c>
      <c r="BU995" s="291"/>
      <c r="BV995" s="291">
        <v>0</v>
      </c>
      <c r="BW995" s="292">
        <v>0</v>
      </c>
      <c r="BX995" s="238" t="s">
        <v>856</v>
      </c>
      <c r="BY995" s="435">
        <f t="shared" si="30"/>
        <v>1</v>
      </c>
      <c r="BZ995" s="435">
        <v>1</v>
      </c>
      <c r="CA995" s="436">
        <f t="shared" si="31"/>
        <v>0</v>
      </c>
    </row>
    <row r="996" spans="1:79" s="268" customFormat="1" ht="47.25">
      <c r="A996" s="269">
        <v>982</v>
      </c>
      <c r="B996" s="269" t="s">
        <v>862</v>
      </c>
      <c r="C996" s="269" t="s">
        <v>95</v>
      </c>
      <c r="D996" s="271" t="s">
        <v>863</v>
      </c>
      <c r="E996" s="272">
        <v>41058</v>
      </c>
      <c r="F996" s="238"/>
      <c r="G996" s="238"/>
      <c r="H996" s="272">
        <v>40909</v>
      </c>
      <c r="I996" s="272">
        <v>50405</v>
      </c>
      <c r="J996" s="269"/>
      <c r="K996" s="269" t="s">
        <v>3070</v>
      </c>
      <c r="L996" s="273"/>
      <c r="M996" s="238">
        <v>1</v>
      </c>
      <c r="N996" s="269" t="s">
        <v>3071</v>
      </c>
      <c r="O996" s="269" t="s">
        <v>81</v>
      </c>
      <c r="P996" s="269">
        <v>0</v>
      </c>
      <c r="Q996" s="269"/>
      <c r="R996" s="294">
        <v>1010400881</v>
      </c>
      <c r="S996" s="238">
        <v>1030</v>
      </c>
      <c r="T996" s="269" t="s">
        <v>87</v>
      </c>
      <c r="U996" s="269">
        <v>240</v>
      </c>
      <c r="V996" s="275">
        <v>240</v>
      </c>
      <c r="W996" s="269">
        <v>0</v>
      </c>
      <c r="X996" s="276">
        <v>21551</v>
      </c>
      <c r="Y996" s="293"/>
      <c r="Z996" s="277">
        <v>627302.74</v>
      </c>
      <c r="AA996" s="277"/>
      <c r="AB996" s="278">
        <v>627302.74</v>
      </c>
      <c r="AC996" s="278">
        <v>432786.06800000003</v>
      </c>
      <c r="AD996" s="278">
        <v>194516.67199999996</v>
      </c>
      <c r="AE996" s="278">
        <v>163151.53499999997</v>
      </c>
      <c r="AF996" s="278">
        <v>2613.7614166666667</v>
      </c>
      <c r="AG996" s="278">
        <v>2613.7614166666667</v>
      </c>
      <c r="AH996" s="278">
        <v>0</v>
      </c>
      <c r="AI996" s="279">
        <v>2613.7614166666667</v>
      </c>
      <c r="AJ996" s="277"/>
      <c r="AK996" s="280" t="e">
        <v>#REF!</v>
      </c>
      <c r="AL996" s="280" t="e">
        <v>#REF!</v>
      </c>
      <c r="AM996" s="281">
        <v>31365.137000000002</v>
      </c>
      <c r="AN996" s="281">
        <v>31365.137000000002</v>
      </c>
      <c r="AO996" s="281">
        <v>194516.67199999996</v>
      </c>
      <c r="AP996" s="282">
        <v>191902.91058333329</v>
      </c>
      <c r="AQ996" s="282">
        <v>189289.14916666661</v>
      </c>
      <c r="AR996" s="282">
        <v>186675.38774999994</v>
      </c>
      <c r="AS996" s="282">
        <v>184061.62633333326</v>
      </c>
      <c r="AT996" s="282">
        <v>181447.86491666659</v>
      </c>
      <c r="AU996" s="282">
        <v>178834.10349999991</v>
      </c>
      <c r="AV996" s="282">
        <v>176220.34208333323</v>
      </c>
      <c r="AW996" s="282">
        <v>173606.58066666656</v>
      </c>
      <c r="AX996" s="282">
        <v>170992.81924999988</v>
      </c>
      <c r="AY996" s="282">
        <v>168379.05783333321</v>
      </c>
      <c r="AZ996" s="282">
        <v>165765.29641666653</v>
      </c>
      <c r="BA996" s="282">
        <v>163151.53499999986</v>
      </c>
      <c r="BB996" s="281">
        <v>178834.10349999991</v>
      </c>
      <c r="BC996" s="281">
        <v>178834.10349999997</v>
      </c>
      <c r="BD996" s="283"/>
      <c r="BE996" s="284">
        <v>0.02</v>
      </c>
      <c r="BF996" s="280">
        <v>0</v>
      </c>
      <c r="BG996" s="285"/>
      <c r="BH996" s="286"/>
      <c r="BI996" s="285"/>
      <c r="BJ996" s="280">
        <v>0</v>
      </c>
      <c r="BK996" s="280">
        <v>0</v>
      </c>
      <c r="BL996" s="283"/>
      <c r="BM996" s="287">
        <v>0</v>
      </c>
      <c r="BN996" s="280">
        <v>0</v>
      </c>
      <c r="BO996" s="280">
        <v>0</v>
      </c>
      <c r="BP996" s="280" t="e">
        <v>#REF!</v>
      </c>
      <c r="BQ996" s="288" t="e">
        <v>#REF!</v>
      </c>
      <c r="BR996" s="289"/>
      <c r="BS996" s="290" t="e">
        <v>#REF!</v>
      </c>
      <c r="BU996" s="291">
        <v>31365.119999999999</v>
      </c>
      <c r="BV996" s="291">
        <v>-1.7000000003463356E-2</v>
      </c>
      <c r="BW996" s="292">
        <v>0</v>
      </c>
      <c r="BX996" s="238" t="s">
        <v>856</v>
      </c>
      <c r="BY996" s="435">
        <f t="shared" si="30"/>
        <v>0.68991579408691894</v>
      </c>
      <c r="BZ996" s="435">
        <v>0.73991579408691888</v>
      </c>
      <c r="CA996" s="436">
        <f t="shared" si="31"/>
        <v>4.9999999999999933E-2</v>
      </c>
    </row>
    <row r="997" spans="1:79" s="268" customFormat="1" ht="47.25">
      <c r="A997" s="269">
        <v>983</v>
      </c>
      <c r="B997" s="269" t="s">
        <v>862</v>
      </c>
      <c r="C997" s="269" t="s">
        <v>95</v>
      </c>
      <c r="D997" s="271" t="s">
        <v>863</v>
      </c>
      <c r="E997" s="272">
        <v>41058</v>
      </c>
      <c r="F997" s="238"/>
      <c r="G997" s="238"/>
      <c r="H997" s="272">
        <v>40909</v>
      </c>
      <c r="I997" s="272">
        <v>50405</v>
      </c>
      <c r="J997" s="269"/>
      <c r="K997" s="269" t="s">
        <v>3072</v>
      </c>
      <c r="L997" s="273"/>
      <c r="M997" s="238">
        <v>1</v>
      </c>
      <c r="N997" s="269" t="s">
        <v>3073</v>
      </c>
      <c r="O997" s="269" t="s">
        <v>81</v>
      </c>
      <c r="P997" s="269">
        <v>0</v>
      </c>
      <c r="Q997" s="269"/>
      <c r="R997" s="294">
        <v>1010400883</v>
      </c>
      <c r="S997" s="238">
        <v>1031</v>
      </c>
      <c r="T997" s="269" t="s">
        <v>87</v>
      </c>
      <c r="U997" s="269">
        <v>240</v>
      </c>
      <c r="V997" s="275">
        <v>240</v>
      </c>
      <c r="W997" s="269">
        <v>0</v>
      </c>
      <c r="X997" s="276">
        <v>20821</v>
      </c>
      <c r="Y997" s="293"/>
      <c r="Z997" s="277">
        <v>100873.41</v>
      </c>
      <c r="AA997" s="277"/>
      <c r="AB997" s="278">
        <v>100873.41</v>
      </c>
      <c r="AC997" s="278">
        <v>100873.41</v>
      </c>
      <c r="AD997" s="278">
        <v>0</v>
      </c>
      <c r="AE997" s="278">
        <v>0</v>
      </c>
      <c r="AF997" s="278">
        <v>420.30587500000001</v>
      </c>
      <c r="AG997" s="278">
        <v>420.30587500000001</v>
      </c>
      <c r="AH997" s="278">
        <v>0</v>
      </c>
      <c r="AI997" s="279">
        <v>420.30587500000001</v>
      </c>
      <c r="AJ997" s="277"/>
      <c r="AK997" s="280" t="e">
        <v>#REF!</v>
      </c>
      <c r="AL997" s="280" t="e">
        <v>#REF!</v>
      </c>
      <c r="AM997" s="281">
        <v>0</v>
      </c>
      <c r="AN997" s="281">
        <v>0</v>
      </c>
      <c r="AO997" s="281">
        <v>0</v>
      </c>
      <c r="AP997" s="282">
        <v>0</v>
      </c>
      <c r="AQ997" s="282">
        <v>0</v>
      </c>
      <c r="AR997" s="282">
        <v>0</v>
      </c>
      <c r="AS997" s="282">
        <v>0</v>
      </c>
      <c r="AT997" s="282">
        <v>0</v>
      </c>
      <c r="AU997" s="282">
        <v>0</v>
      </c>
      <c r="AV997" s="282">
        <v>0</v>
      </c>
      <c r="AW997" s="282">
        <v>0</v>
      </c>
      <c r="AX997" s="282">
        <v>0</v>
      </c>
      <c r="AY997" s="282">
        <v>0</v>
      </c>
      <c r="AZ997" s="282">
        <v>0</v>
      </c>
      <c r="BA997" s="282">
        <v>0</v>
      </c>
      <c r="BB997" s="281">
        <v>0</v>
      </c>
      <c r="BC997" s="281">
        <v>0</v>
      </c>
      <c r="BD997" s="283"/>
      <c r="BE997" s="284">
        <v>0.02</v>
      </c>
      <c r="BF997" s="280">
        <v>0</v>
      </c>
      <c r="BG997" s="285"/>
      <c r="BH997" s="286"/>
      <c r="BI997" s="285"/>
      <c r="BJ997" s="280">
        <v>0</v>
      </c>
      <c r="BK997" s="280">
        <v>0</v>
      </c>
      <c r="BL997" s="283"/>
      <c r="BM997" s="287">
        <v>0</v>
      </c>
      <c r="BN997" s="280">
        <v>0</v>
      </c>
      <c r="BO997" s="280">
        <v>0</v>
      </c>
      <c r="BP997" s="280" t="e">
        <v>#REF!</v>
      </c>
      <c r="BQ997" s="288" t="e">
        <v>#REF!</v>
      </c>
      <c r="BR997" s="289"/>
      <c r="BS997" s="290" t="e">
        <v>#REF!</v>
      </c>
      <c r="BU997" s="291"/>
      <c r="BV997" s="291">
        <v>0</v>
      </c>
      <c r="BW997" s="292">
        <v>0</v>
      </c>
      <c r="BX997" s="238" t="s">
        <v>856</v>
      </c>
      <c r="BY997" s="435">
        <f t="shared" si="30"/>
        <v>1</v>
      </c>
      <c r="BZ997" s="435">
        <v>1</v>
      </c>
      <c r="CA997" s="436">
        <f t="shared" si="31"/>
        <v>0</v>
      </c>
    </row>
    <row r="998" spans="1:79" s="268" customFormat="1" ht="47.25">
      <c r="A998" s="269">
        <v>984</v>
      </c>
      <c r="B998" s="269" t="s">
        <v>862</v>
      </c>
      <c r="C998" s="269" t="s">
        <v>95</v>
      </c>
      <c r="D998" s="271" t="s">
        <v>863</v>
      </c>
      <c r="E998" s="272">
        <v>41058</v>
      </c>
      <c r="F998" s="238"/>
      <c r="G998" s="238"/>
      <c r="H998" s="272">
        <v>40909</v>
      </c>
      <c r="I998" s="272">
        <v>50405</v>
      </c>
      <c r="J998" s="269"/>
      <c r="K998" s="269" t="s">
        <v>3074</v>
      </c>
      <c r="L998" s="273"/>
      <c r="M998" s="238">
        <v>1</v>
      </c>
      <c r="N998" s="269" t="s">
        <v>3075</v>
      </c>
      <c r="O998" s="269" t="s">
        <v>81</v>
      </c>
      <c r="P998" s="269">
        <v>0</v>
      </c>
      <c r="Q998" s="269"/>
      <c r="R998" s="294">
        <v>1010400884</v>
      </c>
      <c r="S998" s="238">
        <v>1032</v>
      </c>
      <c r="T998" s="269" t="s">
        <v>87</v>
      </c>
      <c r="U998" s="269">
        <v>240</v>
      </c>
      <c r="V998" s="275">
        <v>240</v>
      </c>
      <c r="W998" s="269"/>
      <c r="X998" s="276">
        <v>20821</v>
      </c>
      <c r="Y998" s="293"/>
      <c r="Z998" s="277">
        <v>799346.1</v>
      </c>
      <c r="AA998" s="277"/>
      <c r="AB998" s="278">
        <v>799346.1</v>
      </c>
      <c r="AC998" s="278">
        <v>115255.77</v>
      </c>
      <c r="AD998" s="278">
        <v>684090.33</v>
      </c>
      <c r="AE998" s="278">
        <v>645550.04999999993</v>
      </c>
      <c r="AF998" s="278">
        <v>3211.69</v>
      </c>
      <c r="AG998" s="278">
        <v>3211.69</v>
      </c>
      <c r="AH998" s="278">
        <v>0</v>
      </c>
      <c r="AI998" s="278">
        <v>3211.69</v>
      </c>
      <c r="AJ998" s="277"/>
      <c r="AK998" s="280" t="e">
        <v>#REF!</v>
      </c>
      <c r="AL998" s="280" t="e">
        <v>#REF!</v>
      </c>
      <c r="AM998" s="281">
        <v>38540.28</v>
      </c>
      <c r="AN998" s="281">
        <v>38540.28</v>
      </c>
      <c r="AO998" s="281">
        <v>684090.33</v>
      </c>
      <c r="AP998" s="282">
        <v>680878.64</v>
      </c>
      <c r="AQ998" s="282">
        <v>677666.95000000007</v>
      </c>
      <c r="AR998" s="282">
        <v>674455.26000000013</v>
      </c>
      <c r="AS998" s="282">
        <v>671243.57000000018</v>
      </c>
      <c r="AT998" s="282">
        <v>668031.88000000024</v>
      </c>
      <c r="AU998" s="282">
        <v>664820.19000000029</v>
      </c>
      <c r="AV998" s="282">
        <v>661608.50000000035</v>
      </c>
      <c r="AW998" s="282">
        <v>658396.81000000041</v>
      </c>
      <c r="AX998" s="282">
        <v>655185.12000000046</v>
      </c>
      <c r="AY998" s="282">
        <v>651973.43000000052</v>
      </c>
      <c r="AZ998" s="282">
        <v>648761.74000000057</v>
      </c>
      <c r="BA998" s="282">
        <v>645550.05000000063</v>
      </c>
      <c r="BB998" s="281">
        <v>664820.19000000018</v>
      </c>
      <c r="BC998" s="281">
        <v>664820.18999999994</v>
      </c>
      <c r="BD998" s="283"/>
      <c r="BE998" s="284">
        <v>0.02</v>
      </c>
      <c r="BF998" s="280">
        <v>0</v>
      </c>
      <c r="BG998" s="285"/>
      <c r="BH998" s="286"/>
      <c r="BI998" s="285"/>
      <c r="BJ998" s="280">
        <v>0</v>
      </c>
      <c r="BK998" s="280">
        <v>0</v>
      </c>
      <c r="BL998" s="283"/>
      <c r="BM998" s="287">
        <v>0</v>
      </c>
      <c r="BN998" s="280">
        <v>0</v>
      </c>
      <c r="BO998" s="280">
        <v>0</v>
      </c>
      <c r="BP998" s="280" t="e">
        <v>#REF!</v>
      </c>
      <c r="BQ998" s="288" t="e">
        <v>#REF!</v>
      </c>
      <c r="BR998" s="289"/>
      <c r="BS998" s="290" t="e">
        <v>#REF!</v>
      </c>
      <c r="BU998" s="308">
        <v>38540.28</v>
      </c>
      <c r="BV998" s="291">
        <v>0</v>
      </c>
      <c r="BW998" s="292">
        <v>0</v>
      </c>
      <c r="BX998" s="238" t="s">
        <v>856</v>
      </c>
      <c r="BY998" s="435">
        <f t="shared" si="30"/>
        <v>0.14418756781324135</v>
      </c>
      <c r="BZ998" s="435">
        <v>0.1924023273523196</v>
      </c>
      <c r="CA998" s="436">
        <f t="shared" si="31"/>
        <v>4.821475953907825E-2</v>
      </c>
    </row>
    <row r="999" spans="1:79" s="268" customFormat="1" ht="47.25">
      <c r="A999" s="269">
        <v>985</v>
      </c>
      <c r="B999" s="269" t="s">
        <v>862</v>
      </c>
      <c r="C999" s="269" t="s">
        <v>95</v>
      </c>
      <c r="D999" s="271" t="s">
        <v>863</v>
      </c>
      <c r="E999" s="272">
        <v>41058</v>
      </c>
      <c r="F999" s="238"/>
      <c r="G999" s="238"/>
      <c r="H999" s="272">
        <v>40909</v>
      </c>
      <c r="I999" s="272">
        <v>50405</v>
      </c>
      <c r="J999" s="269"/>
      <c r="K999" s="269" t="s">
        <v>3076</v>
      </c>
      <c r="L999" s="273"/>
      <c r="M999" s="238">
        <v>1</v>
      </c>
      <c r="N999" s="269" t="s">
        <v>3077</v>
      </c>
      <c r="O999" s="269" t="s">
        <v>81</v>
      </c>
      <c r="P999" s="269">
        <v>0</v>
      </c>
      <c r="Q999" s="269"/>
      <c r="R999" s="294">
        <v>1010400885</v>
      </c>
      <c r="S999" s="238">
        <v>1033</v>
      </c>
      <c r="T999" s="269" t="s">
        <v>87</v>
      </c>
      <c r="U999" s="269">
        <v>240</v>
      </c>
      <c r="V999" s="275">
        <v>240</v>
      </c>
      <c r="W999" s="269">
        <v>0</v>
      </c>
      <c r="X999" s="276">
        <v>22282</v>
      </c>
      <c r="Y999" s="293"/>
      <c r="Z999" s="277">
        <v>414333.41</v>
      </c>
      <c r="AA999" s="277"/>
      <c r="AB999" s="278">
        <v>414333.41</v>
      </c>
      <c r="AC999" s="278">
        <v>148026.31862500001</v>
      </c>
      <c r="AD999" s="278">
        <v>266307.09137499996</v>
      </c>
      <c r="AE999" s="278">
        <v>245590.42087499995</v>
      </c>
      <c r="AF999" s="278">
        <v>1726.3892083333333</v>
      </c>
      <c r="AG999" s="278">
        <v>1726.3892083333333</v>
      </c>
      <c r="AH999" s="278">
        <v>0</v>
      </c>
      <c r="AI999" s="279">
        <v>1726.3892083333333</v>
      </c>
      <c r="AJ999" s="277"/>
      <c r="AK999" s="280" t="e">
        <v>#REF!</v>
      </c>
      <c r="AL999" s="280" t="e">
        <v>#REF!</v>
      </c>
      <c r="AM999" s="281">
        <v>20716.6705</v>
      </c>
      <c r="AN999" s="281">
        <v>20716.6705</v>
      </c>
      <c r="AO999" s="281">
        <v>266307.09137499996</v>
      </c>
      <c r="AP999" s="282">
        <v>264580.70216666663</v>
      </c>
      <c r="AQ999" s="282">
        <v>262854.31295833329</v>
      </c>
      <c r="AR999" s="282">
        <v>261127.92374999996</v>
      </c>
      <c r="AS999" s="282">
        <v>259401.53454166662</v>
      </c>
      <c r="AT999" s="282">
        <v>257675.14533333329</v>
      </c>
      <c r="AU999" s="282">
        <v>255948.75612499996</v>
      </c>
      <c r="AV999" s="282">
        <v>254222.36691666662</v>
      </c>
      <c r="AW999" s="282">
        <v>252495.97770833329</v>
      </c>
      <c r="AX999" s="282">
        <v>250769.58849999995</v>
      </c>
      <c r="AY999" s="282">
        <v>249043.19929166662</v>
      </c>
      <c r="AZ999" s="282">
        <v>247316.81008333329</v>
      </c>
      <c r="BA999" s="282">
        <v>245590.42087499995</v>
      </c>
      <c r="BB999" s="281">
        <v>255948.75612499996</v>
      </c>
      <c r="BC999" s="281">
        <v>255948.75612499996</v>
      </c>
      <c r="BD999" s="283"/>
      <c r="BE999" s="284">
        <v>0.02</v>
      </c>
      <c r="BF999" s="280">
        <v>0</v>
      </c>
      <c r="BG999" s="285"/>
      <c r="BH999" s="286"/>
      <c r="BI999" s="285"/>
      <c r="BJ999" s="280">
        <v>0</v>
      </c>
      <c r="BK999" s="280">
        <v>0</v>
      </c>
      <c r="BL999" s="283"/>
      <c r="BM999" s="287">
        <v>0</v>
      </c>
      <c r="BN999" s="280">
        <v>0</v>
      </c>
      <c r="BO999" s="280">
        <v>0</v>
      </c>
      <c r="BP999" s="280" t="e">
        <v>#REF!</v>
      </c>
      <c r="BQ999" s="288" t="e">
        <v>#REF!</v>
      </c>
      <c r="BR999" s="289"/>
      <c r="BS999" s="290" t="e">
        <v>#REF!</v>
      </c>
      <c r="BU999" s="291">
        <v>20716.68</v>
      </c>
      <c r="BV999" s="291">
        <v>9.5000000001164153E-3</v>
      </c>
      <c r="BW999" s="292">
        <v>0</v>
      </c>
      <c r="BX999" s="238" t="s">
        <v>856</v>
      </c>
      <c r="BY999" s="435">
        <f t="shared" si="30"/>
        <v>0.35726377610967947</v>
      </c>
      <c r="BZ999" s="435">
        <v>0.40726377610967945</v>
      </c>
      <c r="CA999" s="436">
        <f t="shared" si="31"/>
        <v>4.9999999999999989E-2</v>
      </c>
    </row>
    <row r="1000" spans="1:79" s="268" customFormat="1" ht="47.25">
      <c r="A1000" s="269">
        <v>986</v>
      </c>
      <c r="B1000" s="269" t="s">
        <v>862</v>
      </c>
      <c r="C1000" s="269" t="s">
        <v>95</v>
      </c>
      <c r="D1000" s="271" t="s">
        <v>863</v>
      </c>
      <c r="E1000" s="272">
        <v>41058</v>
      </c>
      <c r="F1000" s="238"/>
      <c r="G1000" s="238"/>
      <c r="H1000" s="272">
        <v>40909</v>
      </c>
      <c r="I1000" s="272">
        <v>50405</v>
      </c>
      <c r="J1000" s="269"/>
      <c r="K1000" s="269" t="s">
        <v>3078</v>
      </c>
      <c r="L1000" s="273"/>
      <c r="M1000" s="238">
        <v>1</v>
      </c>
      <c r="N1000" s="269" t="s">
        <v>3079</v>
      </c>
      <c r="O1000" s="269" t="s">
        <v>81</v>
      </c>
      <c r="P1000" s="269">
        <v>0</v>
      </c>
      <c r="Q1000" s="269"/>
      <c r="R1000" s="294">
        <v>1010400886</v>
      </c>
      <c r="S1000" s="238">
        <v>1034</v>
      </c>
      <c r="T1000" s="269" t="s">
        <v>87</v>
      </c>
      <c r="U1000" s="269">
        <v>240</v>
      </c>
      <c r="V1000" s="275">
        <v>240</v>
      </c>
      <c r="W1000" s="269">
        <v>0</v>
      </c>
      <c r="X1000" s="276">
        <v>22282</v>
      </c>
      <c r="Y1000" s="293"/>
      <c r="Z1000" s="277">
        <v>556553.03</v>
      </c>
      <c r="AA1000" s="277"/>
      <c r="AB1000" s="278">
        <v>556553.03</v>
      </c>
      <c r="AC1000" s="278">
        <v>302544.68599999999</v>
      </c>
      <c r="AD1000" s="278">
        <v>254008.34400000004</v>
      </c>
      <c r="AE1000" s="278">
        <v>226180.69250000003</v>
      </c>
      <c r="AF1000" s="278">
        <v>2318.9709583333333</v>
      </c>
      <c r="AG1000" s="278">
        <v>2318.9709583333333</v>
      </c>
      <c r="AH1000" s="278">
        <v>0</v>
      </c>
      <c r="AI1000" s="279">
        <v>2318.9709583333333</v>
      </c>
      <c r="AJ1000" s="277"/>
      <c r="AK1000" s="280" t="e">
        <v>#REF!</v>
      </c>
      <c r="AL1000" s="280" t="e">
        <v>#REF!</v>
      </c>
      <c r="AM1000" s="281">
        <v>27827.6515</v>
      </c>
      <c r="AN1000" s="281">
        <v>27827.6515</v>
      </c>
      <c r="AO1000" s="281">
        <v>254008.34400000004</v>
      </c>
      <c r="AP1000" s="282">
        <v>251689.37304166669</v>
      </c>
      <c r="AQ1000" s="282">
        <v>249370.40208333335</v>
      </c>
      <c r="AR1000" s="282">
        <v>247051.431125</v>
      </c>
      <c r="AS1000" s="282">
        <v>244732.46016666666</v>
      </c>
      <c r="AT1000" s="282">
        <v>242413.48920833331</v>
      </c>
      <c r="AU1000" s="282">
        <v>240094.51824999996</v>
      </c>
      <c r="AV1000" s="282">
        <v>237775.54729166662</v>
      </c>
      <c r="AW1000" s="282">
        <v>235456.57633333327</v>
      </c>
      <c r="AX1000" s="282">
        <v>233137.60537499993</v>
      </c>
      <c r="AY1000" s="282">
        <v>230818.63441666658</v>
      </c>
      <c r="AZ1000" s="282">
        <v>228499.66345833323</v>
      </c>
      <c r="BA1000" s="282">
        <v>226180.69249999989</v>
      </c>
      <c r="BB1000" s="281">
        <v>240094.51824999994</v>
      </c>
      <c r="BC1000" s="281">
        <v>240094.51825000002</v>
      </c>
      <c r="BD1000" s="283"/>
      <c r="BE1000" s="284">
        <v>0.02</v>
      </c>
      <c r="BF1000" s="280">
        <v>0</v>
      </c>
      <c r="BG1000" s="285"/>
      <c r="BH1000" s="286"/>
      <c r="BI1000" s="285"/>
      <c r="BJ1000" s="280">
        <v>0</v>
      </c>
      <c r="BK1000" s="280">
        <v>0</v>
      </c>
      <c r="BL1000" s="283"/>
      <c r="BM1000" s="287">
        <v>0</v>
      </c>
      <c r="BN1000" s="280">
        <v>0</v>
      </c>
      <c r="BO1000" s="280">
        <v>0</v>
      </c>
      <c r="BP1000" s="280" t="e">
        <v>#REF!</v>
      </c>
      <c r="BQ1000" s="288" t="e">
        <v>#REF!</v>
      </c>
      <c r="BR1000" s="289"/>
      <c r="BS1000" s="290" t="e">
        <v>#REF!</v>
      </c>
      <c r="BU1000" s="291">
        <v>27827.64</v>
      </c>
      <c r="BV1000" s="291">
        <v>-1.1500000000523869E-2</v>
      </c>
      <c r="BW1000" s="292">
        <v>0</v>
      </c>
      <c r="BX1000" s="238" t="s">
        <v>856</v>
      </c>
      <c r="BY1000" s="435">
        <f t="shared" si="30"/>
        <v>0.54360441807315285</v>
      </c>
      <c r="BZ1000" s="435">
        <v>0.59360441807315278</v>
      </c>
      <c r="CA1000" s="436">
        <f t="shared" si="31"/>
        <v>4.9999999999999933E-2</v>
      </c>
    </row>
    <row r="1001" spans="1:79" s="268" customFormat="1" ht="47.25">
      <c r="A1001" s="269">
        <v>987</v>
      </c>
      <c r="B1001" s="269" t="s">
        <v>862</v>
      </c>
      <c r="C1001" s="269" t="s">
        <v>95</v>
      </c>
      <c r="D1001" s="271" t="s">
        <v>863</v>
      </c>
      <c r="E1001" s="272">
        <v>41058</v>
      </c>
      <c r="F1001" s="238"/>
      <c r="G1001" s="238"/>
      <c r="H1001" s="272">
        <v>40909</v>
      </c>
      <c r="I1001" s="272">
        <v>50405</v>
      </c>
      <c r="J1001" s="269"/>
      <c r="K1001" s="269" t="s">
        <v>3080</v>
      </c>
      <c r="L1001" s="273"/>
      <c r="M1001" s="238">
        <v>1</v>
      </c>
      <c r="N1001" s="269" t="s">
        <v>3081</v>
      </c>
      <c r="O1001" s="269" t="s">
        <v>81</v>
      </c>
      <c r="P1001" s="269">
        <v>0</v>
      </c>
      <c r="Q1001" s="269"/>
      <c r="R1001" s="294">
        <v>1010400887</v>
      </c>
      <c r="S1001" s="238">
        <v>1035</v>
      </c>
      <c r="T1001" s="269" t="s">
        <v>87</v>
      </c>
      <c r="U1001" s="269">
        <v>240</v>
      </c>
      <c r="V1001" s="275">
        <v>240</v>
      </c>
      <c r="W1001" s="269">
        <v>0</v>
      </c>
      <c r="X1001" s="276">
        <v>22282</v>
      </c>
      <c r="Y1001" s="293"/>
      <c r="Z1001" s="277">
        <v>100873.41</v>
      </c>
      <c r="AA1001" s="277"/>
      <c r="AB1001" s="278">
        <v>100873.41</v>
      </c>
      <c r="AC1001" s="278">
        <v>100873.41</v>
      </c>
      <c r="AD1001" s="278">
        <v>0</v>
      </c>
      <c r="AE1001" s="278">
        <v>0</v>
      </c>
      <c r="AF1001" s="278">
        <v>420.30587500000001</v>
      </c>
      <c r="AG1001" s="278">
        <v>420.30587500000001</v>
      </c>
      <c r="AH1001" s="278">
        <v>0</v>
      </c>
      <c r="AI1001" s="279">
        <v>420.30587500000001</v>
      </c>
      <c r="AJ1001" s="277"/>
      <c r="AK1001" s="280" t="e">
        <v>#REF!</v>
      </c>
      <c r="AL1001" s="280" t="e">
        <v>#REF!</v>
      </c>
      <c r="AM1001" s="281">
        <v>0</v>
      </c>
      <c r="AN1001" s="281">
        <v>0</v>
      </c>
      <c r="AO1001" s="281">
        <v>0</v>
      </c>
      <c r="AP1001" s="282">
        <v>0</v>
      </c>
      <c r="AQ1001" s="282">
        <v>0</v>
      </c>
      <c r="AR1001" s="282">
        <v>0</v>
      </c>
      <c r="AS1001" s="282">
        <v>0</v>
      </c>
      <c r="AT1001" s="282">
        <v>0</v>
      </c>
      <c r="AU1001" s="282">
        <v>0</v>
      </c>
      <c r="AV1001" s="282">
        <v>0</v>
      </c>
      <c r="AW1001" s="282">
        <v>0</v>
      </c>
      <c r="AX1001" s="282">
        <v>0</v>
      </c>
      <c r="AY1001" s="282">
        <v>0</v>
      </c>
      <c r="AZ1001" s="282">
        <v>0</v>
      </c>
      <c r="BA1001" s="282">
        <v>0</v>
      </c>
      <c r="BB1001" s="281">
        <v>0</v>
      </c>
      <c r="BC1001" s="281">
        <v>0</v>
      </c>
      <c r="BD1001" s="283"/>
      <c r="BE1001" s="284">
        <v>0.02</v>
      </c>
      <c r="BF1001" s="280">
        <v>0</v>
      </c>
      <c r="BG1001" s="285"/>
      <c r="BH1001" s="286"/>
      <c r="BI1001" s="285"/>
      <c r="BJ1001" s="280">
        <v>0</v>
      </c>
      <c r="BK1001" s="280">
        <v>0</v>
      </c>
      <c r="BL1001" s="283"/>
      <c r="BM1001" s="287">
        <v>0</v>
      </c>
      <c r="BN1001" s="280">
        <v>0</v>
      </c>
      <c r="BO1001" s="280">
        <v>0</v>
      </c>
      <c r="BP1001" s="280" t="e">
        <v>#REF!</v>
      </c>
      <c r="BQ1001" s="288" t="e">
        <v>#REF!</v>
      </c>
      <c r="BR1001" s="289"/>
      <c r="BS1001" s="290" t="e">
        <v>#REF!</v>
      </c>
      <c r="BU1001" s="291"/>
      <c r="BV1001" s="291">
        <v>0</v>
      </c>
      <c r="BW1001" s="292">
        <v>0</v>
      </c>
      <c r="BX1001" s="238" t="s">
        <v>856</v>
      </c>
      <c r="BY1001" s="435">
        <f t="shared" si="30"/>
        <v>1</v>
      </c>
      <c r="BZ1001" s="435">
        <v>1</v>
      </c>
      <c r="CA1001" s="436">
        <f t="shared" si="31"/>
        <v>0</v>
      </c>
    </row>
    <row r="1002" spans="1:79" s="268" customFormat="1" ht="47.25">
      <c r="A1002" s="269">
        <v>988</v>
      </c>
      <c r="B1002" s="269" t="s">
        <v>862</v>
      </c>
      <c r="C1002" s="269" t="s">
        <v>95</v>
      </c>
      <c r="D1002" s="271" t="s">
        <v>863</v>
      </c>
      <c r="E1002" s="272">
        <v>41058</v>
      </c>
      <c r="F1002" s="238"/>
      <c r="G1002" s="238"/>
      <c r="H1002" s="272">
        <v>40909</v>
      </c>
      <c r="I1002" s="272">
        <v>50405</v>
      </c>
      <c r="J1002" s="269"/>
      <c r="K1002" s="269" t="s">
        <v>3082</v>
      </c>
      <c r="L1002" s="273"/>
      <c r="M1002" s="238">
        <v>1</v>
      </c>
      <c r="N1002" s="269" t="s">
        <v>3083</v>
      </c>
      <c r="O1002" s="269" t="s">
        <v>81</v>
      </c>
      <c r="P1002" s="269">
        <v>0</v>
      </c>
      <c r="Q1002" s="269"/>
      <c r="R1002" s="294">
        <v>1010400888</v>
      </c>
      <c r="S1002" s="238">
        <v>1036</v>
      </c>
      <c r="T1002" s="269" t="s">
        <v>87</v>
      </c>
      <c r="U1002" s="269">
        <v>240</v>
      </c>
      <c r="V1002" s="275">
        <v>240</v>
      </c>
      <c r="W1002" s="269">
        <v>0</v>
      </c>
      <c r="X1002" s="276">
        <v>22282</v>
      </c>
      <c r="Y1002" s="293"/>
      <c r="Z1002" s="277">
        <v>650235.91</v>
      </c>
      <c r="AA1002" s="277"/>
      <c r="AB1002" s="278">
        <v>650235.91</v>
      </c>
      <c r="AC1002" s="278">
        <v>493869.24200000003</v>
      </c>
      <c r="AD1002" s="278">
        <v>156366.66800000001</v>
      </c>
      <c r="AE1002" s="278">
        <v>123854.8725</v>
      </c>
      <c r="AF1002" s="278">
        <v>2709.316291666667</v>
      </c>
      <c r="AG1002" s="278">
        <v>2709.316291666667</v>
      </c>
      <c r="AH1002" s="278">
        <v>0</v>
      </c>
      <c r="AI1002" s="279">
        <v>2709.316291666667</v>
      </c>
      <c r="AJ1002" s="277"/>
      <c r="AK1002" s="280" t="e">
        <v>#REF!</v>
      </c>
      <c r="AL1002" s="280" t="e">
        <v>#REF!</v>
      </c>
      <c r="AM1002" s="281">
        <v>32511.795500000004</v>
      </c>
      <c r="AN1002" s="281">
        <v>32511.795500000004</v>
      </c>
      <c r="AO1002" s="281">
        <v>156366.66800000001</v>
      </c>
      <c r="AP1002" s="282">
        <v>153657.35170833333</v>
      </c>
      <c r="AQ1002" s="282">
        <v>150948.03541666665</v>
      </c>
      <c r="AR1002" s="282">
        <v>148238.71912499997</v>
      </c>
      <c r="AS1002" s="282">
        <v>145529.4028333333</v>
      </c>
      <c r="AT1002" s="282">
        <v>142820.08654166662</v>
      </c>
      <c r="AU1002" s="282">
        <v>140110.77024999994</v>
      </c>
      <c r="AV1002" s="282">
        <v>137401.45395833327</v>
      </c>
      <c r="AW1002" s="282">
        <v>134692.13766666659</v>
      </c>
      <c r="AX1002" s="282">
        <v>131982.82137499991</v>
      </c>
      <c r="AY1002" s="282">
        <v>129273.50508333325</v>
      </c>
      <c r="AZ1002" s="282">
        <v>126564.18879166659</v>
      </c>
      <c r="BA1002" s="282">
        <v>123854.87249999992</v>
      </c>
      <c r="BB1002" s="281">
        <v>140110.77024999994</v>
      </c>
      <c r="BC1002" s="281">
        <v>140110.77025</v>
      </c>
      <c r="BD1002" s="283"/>
      <c r="BE1002" s="284">
        <v>0.02</v>
      </c>
      <c r="BF1002" s="280">
        <v>0</v>
      </c>
      <c r="BG1002" s="285"/>
      <c r="BH1002" s="286"/>
      <c r="BI1002" s="285"/>
      <c r="BJ1002" s="280">
        <v>0</v>
      </c>
      <c r="BK1002" s="280">
        <v>0</v>
      </c>
      <c r="BL1002" s="283"/>
      <c r="BM1002" s="287">
        <v>0</v>
      </c>
      <c r="BN1002" s="280">
        <v>0</v>
      </c>
      <c r="BO1002" s="280">
        <v>0</v>
      </c>
      <c r="BP1002" s="280" t="e">
        <v>#REF!</v>
      </c>
      <c r="BQ1002" s="288" t="e">
        <v>#REF!</v>
      </c>
      <c r="BR1002" s="289"/>
      <c r="BS1002" s="290" t="e">
        <v>#REF!</v>
      </c>
      <c r="BU1002" s="291">
        <v>32511.84</v>
      </c>
      <c r="BV1002" s="291">
        <v>4.4499999996332917E-2</v>
      </c>
      <c r="BW1002" s="292">
        <v>0</v>
      </c>
      <c r="BX1002" s="238" t="s">
        <v>856</v>
      </c>
      <c r="BY1002" s="435">
        <f t="shared" si="30"/>
        <v>0.7595231736739978</v>
      </c>
      <c r="BZ1002" s="435">
        <v>0.80952317367399773</v>
      </c>
      <c r="CA1002" s="436">
        <f t="shared" si="31"/>
        <v>4.9999999999999933E-2</v>
      </c>
    </row>
    <row r="1003" spans="1:79" s="268" customFormat="1" ht="47.25">
      <c r="A1003" s="269">
        <v>989</v>
      </c>
      <c r="B1003" s="269" t="s">
        <v>862</v>
      </c>
      <c r="C1003" s="269" t="s">
        <v>95</v>
      </c>
      <c r="D1003" s="271" t="s">
        <v>863</v>
      </c>
      <c r="E1003" s="272">
        <v>41058</v>
      </c>
      <c r="F1003" s="238"/>
      <c r="G1003" s="238"/>
      <c r="H1003" s="272">
        <v>40909</v>
      </c>
      <c r="I1003" s="272">
        <v>50405</v>
      </c>
      <c r="J1003" s="269"/>
      <c r="K1003" s="269" t="s">
        <v>3084</v>
      </c>
      <c r="L1003" s="273"/>
      <c r="M1003" s="238">
        <v>1</v>
      </c>
      <c r="N1003" s="269" t="s">
        <v>3085</v>
      </c>
      <c r="O1003" s="269" t="s">
        <v>81</v>
      </c>
      <c r="P1003" s="269">
        <v>0</v>
      </c>
      <c r="Q1003" s="269"/>
      <c r="R1003" s="294">
        <v>1010400889</v>
      </c>
      <c r="S1003" s="238">
        <v>1037</v>
      </c>
      <c r="T1003" s="269" t="s">
        <v>87</v>
      </c>
      <c r="U1003" s="269">
        <v>240</v>
      </c>
      <c r="V1003" s="275">
        <v>240</v>
      </c>
      <c r="W1003" s="269">
        <v>0</v>
      </c>
      <c r="X1003" s="276">
        <v>21551</v>
      </c>
      <c r="Y1003" s="293"/>
      <c r="Z1003" s="277">
        <v>127484.04</v>
      </c>
      <c r="AA1003" s="277"/>
      <c r="AB1003" s="278">
        <v>127484.04</v>
      </c>
      <c r="AC1003" s="278">
        <v>127484.04</v>
      </c>
      <c r="AD1003" s="278">
        <v>0</v>
      </c>
      <c r="AE1003" s="278">
        <v>0</v>
      </c>
      <c r="AF1003" s="278">
        <v>531.18349999999998</v>
      </c>
      <c r="AG1003" s="278">
        <v>531.18349999999998</v>
      </c>
      <c r="AH1003" s="278">
        <v>0</v>
      </c>
      <c r="AI1003" s="279">
        <v>531.18349999999998</v>
      </c>
      <c r="AJ1003" s="277"/>
      <c r="AK1003" s="280" t="e">
        <v>#REF!</v>
      </c>
      <c r="AL1003" s="280" t="e">
        <v>#REF!</v>
      </c>
      <c r="AM1003" s="281">
        <v>0</v>
      </c>
      <c r="AN1003" s="281">
        <v>0</v>
      </c>
      <c r="AO1003" s="281">
        <v>0</v>
      </c>
      <c r="AP1003" s="282">
        <v>0</v>
      </c>
      <c r="AQ1003" s="282">
        <v>0</v>
      </c>
      <c r="AR1003" s="282">
        <v>0</v>
      </c>
      <c r="AS1003" s="282">
        <v>0</v>
      </c>
      <c r="AT1003" s="282">
        <v>0</v>
      </c>
      <c r="AU1003" s="282">
        <v>0</v>
      </c>
      <c r="AV1003" s="282">
        <v>0</v>
      </c>
      <c r="AW1003" s="282">
        <v>0</v>
      </c>
      <c r="AX1003" s="282">
        <v>0</v>
      </c>
      <c r="AY1003" s="282">
        <v>0</v>
      </c>
      <c r="AZ1003" s="282">
        <v>0</v>
      </c>
      <c r="BA1003" s="282">
        <v>0</v>
      </c>
      <c r="BB1003" s="281">
        <v>0</v>
      </c>
      <c r="BC1003" s="281">
        <v>0</v>
      </c>
      <c r="BD1003" s="283"/>
      <c r="BE1003" s="284">
        <v>0.02</v>
      </c>
      <c r="BF1003" s="280">
        <v>0</v>
      </c>
      <c r="BG1003" s="285"/>
      <c r="BH1003" s="286"/>
      <c r="BI1003" s="285"/>
      <c r="BJ1003" s="280">
        <v>0</v>
      </c>
      <c r="BK1003" s="280">
        <v>0</v>
      </c>
      <c r="BL1003" s="283"/>
      <c r="BM1003" s="287">
        <v>0</v>
      </c>
      <c r="BN1003" s="280">
        <v>0</v>
      </c>
      <c r="BO1003" s="280">
        <v>0</v>
      </c>
      <c r="BP1003" s="280" t="e">
        <v>#REF!</v>
      </c>
      <c r="BQ1003" s="288" t="e">
        <v>#REF!</v>
      </c>
      <c r="BR1003" s="289"/>
      <c r="BS1003" s="290" t="e">
        <v>#REF!</v>
      </c>
      <c r="BU1003" s="291"/>
      <c r="BV1003" s="291">
        <v>0</v>
      </c>
      <c r="BW1003" s="292">
        <v>0</v>
      </c>
      <c r="BX1003" s="238" t="s">
        <v>856</v>
      </c>
      <c r="BY1003" s="435">
        <f t="shared" si="30"/>
        <v>1</v>
      </c>
      <c r="BZ1003" s="435">
        <v>1</v>
      </c>
      <c r="CA1003" s="436">
        <f t="shared" si="31"/>
        <v>0</v>
      </c>
    </row>
    <row r="1004" spans="1:79" s="268" customFormat="1" ht="47.25">
      <c r="A1004" s="269">
        <v>990</v>
      </c>
      <c r="B1004" s="269" t="s">
        <v>862</v>
      </c>
      <c r="C1004" s="269" t="s">
        <v>95</v>
      </c>
      <c r="D1004" s="271" t="s">
        <v>863</v>
      </c>
      <c r="E1004" s="272">
        <v>41058</v>
      </c>
      <c r="F1004" s="238"/>
      <c r="G1004" s="238"/>
      <c r="H1004" s="272">
        <v>40909</v>
      </c>
      <c r="I1004" s="272">
        <v>50405</v>
      </c>
      <c r="J1004" s="269"/>
      <c r="K1004" s="269" t="s">
        <v>3086</v>
      </c>
      <c r="L1004" s="273"/>
      <c r="M1004" s="238">
        <v>1</v>
      </c>
      <c r="N1004" s="269" t="s">
        <v>3087</v>
      </c>
      <c r="O1004" s="269" t="s">
        <v>81</v>
      </c>
      <c r="P1004" s="269">
        <v>0</v>
      </c>
      <c r="Q1004" s="269"/>
      <c r="R1004" s="294">
        <v>1010400890</v>
      </c>
      <c r="S1004" s="238">
        <v>1038</v>
      </c>
      <c r="T1004" s="269" t="s">
        <v>87</v>
      </c>
      <c r="U1004" s="269">
        <v>240</v>
      </c>
      <c r="V1004" s="275">
        <v>240</v>
      </c>
      <c r="W1004" s="269">
        <v>0</v>
      </c>
      <c r="X1004" s="276">
        <v>22282</v>
      </c>
      <c r="Y1004" s="293"/>
      <c r="Z1004" s="277">
        <v>113101.68</v>
      </c>
      <c r="AA1004" s="277"/>
      <c r="AB1004" s="278">
        <v>113101.68</v>
      </c>
      <c r="AC1004" s="278">
        <v>113101.68</v>
      </c>
      <c r="AD1004" s="278">
        <v>0</v>
      </c>
      <c r="AE1004" s="278">
        <v>0</v>
      </c>
      <c r="AF1004" s="278">
        <v>471.25699999999995</v>
      </c>
      <c r="AG1004" s="278">
        <v>471.25699999999995</v>
      </c>
      <c r="AH1004" s="278">
        <v>0</v>
      </c>
      <c r="AI1004" s="279">
        <v>471.25699999999995</v>
      </c>
      <c r="AJ1004" s="277"/>
      <c r="AK1004" s="280" t="e">
        <v>#REF!</v>
      </c>
      <c r="AL1004" s="280" t="e">
        <v>#REF!</v>
      </c>
      <c r="AM1004" s="281">
        <v>0</v>
      </c>
      <c r="AN1004" s="281">
        <v>0</v>
      </c>
      <c r="AO1004" s="281">
        <v>0</v>
      </c>
      <c r="AP1004" s="282">
        <v>0</v>
      </c>
      <c r="AQ1004" s="282">
        <v>0</v>
      </c>
      <c r="AR1004" s="282">
        <v>0</v>
      </c>
      <c r="AS1004" s="282">
        <v>0</v>
      </c>
      <c r="AT1004" s="282">
        <v>0</v>
      </c>
      <c r="AU1004" s="282">
        <v>0</v>
      </c>
      <c r="AV1004" s="282">
        <v>0</v>
      </c>
      <c r="AW1004" s="282">
        <v>0</v>
      </c>
      <c r="AX1004" s="282">
        <v>0</v>
      </c>
      <c r="AY1004" s="282">
        <v>0</v>
      </c>
      <c r="AZ1004" s="282">
        <v>0</v>
      </c>
      <c r="BA1004" s="282">
        <v>0</v>
      </c>
      <c r="BB1004" s="281">
        <v>0</v>
      </c>
      <c r="BC1004" s="281">
        <v>0</v>
      </c>
      <c r="BD1004" s="283"/>
      <c r="BE1004" s="284">
        <v>0.02</v>
      </c>
      <c r="BF1004" s="280">
        <v>0</v>
      </c>
      <c r="BG1004" s="285"/>
      <c r="BH1004" s="286"/>
      <c r="BI1004" s="285"/>
      <c r="BJ1004" s="280">
        <v>0</v>
      </c>
      <c r="BK1004" s="280">
        <v>0</v>
      </c>
      <c r="BL1004" s="283"/>
      <c r="BM1004" s="287">
        <v>0</v>
      </c>
      <c r="BN1004" s="280">
        <v>0</v>
      </c>
      <c r="BO1004" s="280">
        <v>0</v>
      </c>
      <c r="BP1004" s="280" t="e">
        <v>#REF!</v>
      </c>
      <c r="BQ1004" s="288" t="e">
        <v>#REF!</v>
      </c>
      <c r="BR1004" s="289"/>
      <c r="BS1004" s="290" t="e">
        <v>#REF!</v>
      </c>
      <c r="BU1004" s="291"/>
      <c r="BV1004" s="291">
        <v>0</v>
      </c>
      <c r="BW1004" s="292">
        <v>0</v>
      </c>
      <c r="BX1004" s="238" t="s">
        <v>856</v>
      </c>
      <c r="BY1004" s="435">
        <f t="shared" si="30"/>
        <v>1</v>
      </c>
      <c r="BZ1004" s="435">
        <v>1</v>
      </c>
      <c r="CA1004" s="436">
        <f t="shared" si="31"/>
        <v>0</v>
      </c>
    </row>
    <row r="1005" spans="1:79" s="268" customFormat="1" ht="47.25">
      <c r="A1005" s="269">
        <v>991</v>
      </c>
      <c r="B1005" s="269" t="s">
        <v>862</v>
      </c>
      <c r="C1005" s="269" t="s">
        <v>95</v>
      </c>
      <c r="D1005" s="271" t="s">
        <v>863</v>
      </c>
      <c r="E1005" s="272">
        <v>41058</v>
      </c>
      <c r="F1005" s="238"/>
      <c r="G1005" s="238"/>
      <c r="H1005" s="272">
        <v>40909</v>
      </c>
      <c r="I1005" s="272">
        <v>50405</v>
      </c>
      <c r="J1005" s="269"/>
      <c r="K1005" s="269" t="s">
        <v>3088</v>
      </c>
      <c r="L1005" s="273"/>
      <c r="M1005" s="238">
        <v>1</v>
      </c>
      <c r="N1005" s="269" t="s">
        <v>3089</v>
      </c>
      <c r="O1005" s="269" t="s">
        <v>81</v>
      </c>
      <c r="P1005" s="269">
        <v>0</v>
      </c>
      <c r="Q1005" s="269"/>
      <c r="R1005" s="294">
        <v>1010400891</v>
      </c>
      <c r="S1005" s="238">
        <v>1039</v>
      </c>
      <c r="T1005" s="269" t="s">
        <v>266</v>
      </c>
      <c r="U1005" s="269">
        <v>300</v>
      </c>
      <c r="V1005" s="275">
        <v>300</v>
      </c>
      <c r="W1005" s="269">
        <v>0</v>
      </c>
      <c r="X1005" s="276">
        <v>22647</v>
      </c>
      <c r="Y1005" s="293"/>
      <c r="Z1005" s="277">
        <v>611230.41</v>
      </c>
      <c r="AA1005" s="277"/>
      <c r="AB1005" s="278">
        <v>611230.41</v>
      </c>
      <c r="AC1005" s="278">
        <v>226058.31690000001</v>
      </c>
      <c r="AD1005" s="278">
        <v>385172.09310000006</v>
      </c>
      <c r="AE1005" s="278">
        <v>360722.87670000008</v>
      </c>
      <c r="AF1005" s="278">
        <v>2037.4347</v>
      </c>
      <c r="AG1005" s="278">
        <v>2037.4347</v>
      </c>
      <c r="AH1005" s="278">
        <v>0</v>
      </c>
      <c r="AI1005" s="279">
        <v>2037.4347</v>
      </c>
      <c r="AJ1005" s="277"/>
      <c r="AK1005" s="280" t="e">
        <v>#REF!</v>
      </c>
      <c r="AL1005" s="280" t="e">
        <v>#REF!</v>
      </c>
      <c r="AM1005" s="281">
        <v>24449.216400000001</v>
      </c>
      <c r="AN1005" s="281">
        <v>24449.216400000001</v>
      </c>
      <c r="AO1005" s="281">
        <v>385172.09310000006</v>
      </c>
      <c r="AP1005" s="282">
        <v>383134.65840000007</v>
      </c>
      <c r="AQ1005" s="282">
        <v>381097.22370000009</v>
      </c>
      <c r="AR1005" s="282">
        <v>379059.78900000011</v>
      </c>
      <c r="AS1005" s="282">
        <v>377022.35430000012</v>
      </c>
      <c r="AT1005" s="282">
        <v>374984.91960000014</v>
      </c>
      <c r="AU1005" s="282">
        <v>372947.48490000016</v>
      </c>
      <c r="AV1005" s="282">
        <v>370910.05020000017</v>
      </c>
      <c r="AW1005" s="282">
        <v>368872.61550000019</v>
      </c>
      <c r="AX1005" s="282">
        <v>366835.18080000021</v>
      </c>
      <c r="AY1005" s="282">
        <v>364797.74610000022</v>
      </c>
      <c r="AZ1005" s="282">
        <v>362760.31140000024</v>
      </c>
      <c r="BA1005" s="282">
        <v>360722.87670000026</v>
      </c>
      <c r="BB1005" s="281">
        <v>372947.4849000001</v>
      </c>
      <c r="BC1005" s="281">
        <v>372947.48490000004</v>
      </c>
      <c r="BD1005" s="283"/>
      <c r="BE1005" s="284">
        <v>0.02</v>
      </c>
      <c r="BF1005" s="280">
        <v>0</v>
      </c>
      <c r="BG1005" s="285"/>
      <c r="BH1005" s="286"/>
      <c r="BI1005" s="285"/>
      <c r="BJ1005" s="280">
        <v>0</v>
      </c>
      <c r="BK1005" s="280">
        <v>0</v>
      </c>
      <c r="BL1005" s="283"/>
      <c r="BM1005" s="287">
        <v>0</v>
      </c>
      <c r="BN1005" s="280">
        <v>0</v>
      </c>
      <c r="BO1005" s="280">
        <v>0</v>
      </c>
      <c r="BP1005" s="280" t="e">
        <v>#REF!</v>
      </c>
      <c r="BQ1005" s="288" t="e">
        <v>#REF!</v>
      </c>
      <c r="BR1005" s="289"/>
      <c r="BS1005" s="290" t="e">
        <v>#REF!</v>
      </c>
      <c r="BU1005" s="291">
        <v>24449.16</v>
      </c>
      <c r="BV1005" s="291">
        <v>-5.6400000001303852E-2</v>
      </c>
      <c r="BW1005" s="292">
        <v>0</v>
      </c>
      <c r="BX1005" s="238" t="s">
        <v>856</v>
      </c>
      <c r="BY1005" s="435">
        <f t="shared" si="30"/>
        <v>0.3698414103774712</v>
      </c>
      <c r="BZ1005" s="435">
        <v>0.40984141037747124</v>
      </c>
      <c r="CA1005" s="436">
        <f t="shared" si="31"/>
        <v>4.0000000000000036E-2</v>
      </c>
    </row>
    <row r="1006" spans="1:79" s="268" customFormat="1" ht="47.25">
      <c r="A1006" s="269">
        <v>992</v>
      </c>
      <c r="B1006" s="269" t="s">
        <v>862</v>
      </c>
      <c r="C1006" s="269" t="s">
        <v>95</v>
      </c>
      <c r="D1006" s="271" t="s">
        <v>863</v>
      </c>
      <c r="E1006" s="272">
        <v>41058</v>
      </c>
      <c r="F1006" s="238"/>
      <c r="G1006" s="238"/>
      <c r="H1006" s="272">
        <v>40909</v>
      </c>
      <c r="I1006" s="272">
        <v>50405</v>
      </c>
      <c r="J1006" s="269"/>
      <c r="K1006" s="269" t="s">
        <v>3090</v>
      </c>
      <c r="L1006" s="273"/>
      <c r="M1006" s="238">
        <v>1</v>
      </c>
      <c r="N1006" s="269" t="s">
        <v>3091</v>
      </c>
      <c r="O1006" s="269" t="s">
        <v>81</v>
      </c>
      <c r="P1006" s="269">
        <v>0</v>
      </c>
      <c r="Q1006" s="269"/>
      <c r="R1006" s="294">
        <v>1010400892</v>
      </c>
      <c r="S1006" s="238">
        <v>1040</v>
      </c>
      <c r="T1006" s="269" t="s">
        <v>87</v>
      </c>
      <c r="U1006" s="269">
        <v>240</v>
      </c>
      <c r="V1006" s="275">
        <v>240</v>
      </c>
      <c r="W1006" s="269">
        <v>0</v>
      </c>
      <c r="X1006" s="276">
        <v>22647</v>
      </c>
      <c r="Y1006" s="293"/>
      <c r="Z1006" s="277">
        <v>1703603.19</v>
      </c>
      <c r="AA1006" s="277"/>
      <c r="AB1006" s="278">
        <v>1703603.19</v>
      </c>
      <c r="AC1006" s="278">
        <v>970201.06887500011</v>
      </c>
      <c r="AD1006" s="278">
        <v>733402.12112499983</v>
      </c>
      <c r="AE1006" s="278">
        <v>648221.96162499976</v>
      </c>
      <c r="AF1006" s="278">
        <v>7098.3466250000001</v>
      </c>
      <c r="AG1006" s="278">
        <v>7098.3466250000001</v>
      </c>
      <c r="AH1006" s="278">
        <v>0</v>
      </c>
      <c r="AI1006" s="279">
        <v>7098.3466250000001</v>
      </c>
      <c r="AJ1006" s="277"/>
      <c r="AK1006" s="280" t="e">
        <v>#REF!</v>
      </c>
      <c r="AL1006" s="280" t="e">
        <v>#REF!</v>
      </c>
      <c r="AM1006" s="281">
        <v>85180.159500000009</v>
      </c>
      <c r="AN1006" s="281">
        <v>85180.159500000009</v>
      </c>
      <c r="AO1006" s="281">
        <v>733402.12112499983</v>
      </c>
      <c r="AP1006" s="282">
        <v>726303.77449999982</v>
      </c>
      <c r="AQ1006" s="282">
        <v>719205.42787499982</v>
      </c>
      <c r="AR1006" s="282">
        <v>712107.08124999981</v>
      </c>
      <c r="AS1006" s="282">
        <v>705008.73462499981</v>
      </c>
      <c r="AT1006" s="282">
        <v>697910.3879999998</v>
      </c>
      <c r="AU1006" s="282">
        <v>690812.0413749998</v>
      </c>
      <c r="AV1006" s="282">
        <v>683713.69474999979</v>
      </c>
      <c r="AW1006" s="282">
        <v>676615.34812499979</v>
      </c>
      <c r="AX1006" s="282">
        <v>669517.00149999978</v>
      </c>
      <c r="AY1006" s="282">
        <v>662418.65487499977</v>
      </c>
      <c r="AZ1006" s="282">
        <v>655320.30824999977</v>
      </c>
      <c r="BA1006" s="282">
        <v>648221.96162499976</v>
      </c>
      <c r="BB1006" s="281">
        <v>690812.04137499991</v>
      </c>
      <c r="BC1006" s="281">
        <v>690812.0413749998</v>
      </c>
      <c r="BD1006" s="283"/>
      <c r="BE1006" s="284">
        <v>0.02</v>
      </c>
      <c r="BF1006" s="280">
        <v>0</v>
      </c>
      <c r="BG1006" s="285"/>
      <c r="BH1006" s="286"/>
      <c r="BI1006" s="285"/>
      <c r="BJ1006" s="280">
        <v>0</v>
      </c>
      <c r="BK1006" s="280">
        <v>0</v>
      </c>
      <c r="BL1006" s="283"/>
      <c r="BM1006" s="287">
        <v>0</v>
      </c>
      <c r="BN1006" s="280">
        <v>0</v>
      </c>
      <c r="BO1006" s="280">
        <v>0</v>
      </c>
      <c r="BP1006" s="280" t="e">
        <v>#REF!</v>
      </c>
      <c r="BQ1006" s="288" t="e">
        <v>#REF!</v>
      </c>
      <c r="BR1006" s="289"/>
      <c r="BS1006" s="290" t="e">
        <v>#REF!</v>
      </c>
      <c r="BU1006" s="291">
        <v>85180.2</v>
      </c>
      <c r="BV1006" s="291">
        <v>4.0499999988242052E-2</v>
      </c>
      <c r="BW1006" s="292">
        <v>0</v>
      </c>
      <c r="BX1006" s="238" t="s">
        <v>856</v>
      </c>
      <c r="BY1006" s="435">
        <f t="shared" si="30"/>
        <v>0.56949944363217597</v>
      </c>
      <c r="BZ1006" s="435">
        <v>0.61949944363217602</v>
      </c>
      <c r="CA1006" s="436">
        <f t="shared" si="31"/>
        <v>5.0000000000000044E-2</v>
      </c>
    </row>
    <row r="1007" spans="1:79" s="268" customFormat="1" ht="47.25">
      <c r="A1007" s="269">
        <v>993</v>
      </c>
      <c r="B1007" s="269" t="s">
        <v>862</v>
      </c>
      <c r="C1007" s="269" t="s">
        <v>95</v>
      </c>
      <c r="D1007" s="271" t="s">
        <v>863</v>
      </c>
      <c r="E1007" s="272">
        <v>41058</v>
      </c>
      <c r="F1007" s="238"/>
      <c r="G1007" s="238"/>
      <c r="H1007" s="272">
        <v>40909</v>
      </c>
      <c r="I1007" s="272">
        <v>50405</v>
      </c>
      <c r="J1007" s="269"/>
      <c r="K1007" s="269" t="s">
        <v>3092</v>
      </c>
      <c r="L1007" s="273"/>
      <c r="M1007" s="238">
        <v>1</v>
      </c>
      <c r="N1007" s="269" t="s">
        <v>3093</v>
      </c>
      <c r="O1007" s="269" t="s">
        <v>81</v>
      </c>
      <c r="P1007" s="269">
        <v>0</v>
      </c>
      <c r="Q1007" s="269"/>
      <c r="R1007" s="294">
        <v>1010400894</v>
      </c>
      <c r="S1007" s="238">
        <v>1041</v>
      </c>
      <c r="T1007" s="269" t="s">
        <v>87</v>
      </c>
      <c r="U1007" s="269">
        <v>240</v>
      </c>
      <c r="V1007" s="275">
        <v>240</v>
      </c>
      <c r="W1007" s="269">
        <v>0</v>
      </c>
      <c r="X1007" s="276">
        <v>22282</v>
      </c>
      <c r="Y1007" s="293"/>
      <c r="Z1007" s="277">
        <v>517181.23</v>
      </c>
      <c r="AA1007" s="277"/>
      <c r="AB1007" s="278">
        <v>517181.23</v>
      </c>
      <c r="AC1007" s="278">
        <v>160790.91837500001</v>
      </c>
      <c r="AD1007" s="278">
        <v>356390.31162499997</v>
      </c>
      <c r="AE1007" s="278">
        <v>330531.25012499996</v>
      </c>
      <c r="AF1007" s="278">
        <v>2154.9217916666666</v>
      </c>
      <c r="AG1007" s="278">
        <v>2154.9217916666666</v>
      </c>
      <c r="AH1007" s="278">
        <v>0</v>
      </c>
      <c r="AI1007" s="279">
        <v>2154.9217916666666</v>
      </c>
      <c r="AJ1007" s="277"/>
      <c r="AK1007" s="280" t="e">
        <v>#REF!</v>
      </c>
      <c r="AL1007" s="280" t="e">
        <v>#REF!</v>
      </c>
      <c r="AM1007" s="281">
        <v>25859.0615</v>
      </c>
      <c r="AN1007" s="281">
        <v>25859.0615</v>
      </c>
      <c r="AO1007" s="281">
        <v>356390.31162499997</v>
      </c>
      <c r="AP1007" s="282">
        <v>354235.38983333332</v>
      </c>
      <c r="AQ1007" s="282">
        <v>352080.46804166667</v>
      </c>
      <c r="AR1007" s="282">
        <v>349925.54625000001</v>
      </c>
      <c r="AS1007" s="282">
        <v>347770.62445833336</v>
      </c>
      <c r="AT1007" s="282">
        <v>345615.70266666671</v>
      </c>
      <c r="AU1007" s="282">
        <v>343460.78087500005</v>
      </c>
      <c r="AV1007" s="282">
        <v>341305.8590833334</v>
      </c>
      <c r="AW1007" s="282">
        <v>339150.93729166675</v>
      </c>
      <c r="AX1007" s="282">
        <v>336996.0155000001</v>
      </c>
      <c r="AY1007" s="282">
        <v>334841.09370833344</v>
      </c>
      <c r="AZ1007" s="282">
        <v>332686.17191666679</v>
      </c>
      <c r="BA1007" s="282">
        <v>330531.25012500014</v>
      </c>
      <c r="BB1007" s="281">
        <v>343460.78087500011</v>
      </c>
      <c r="BC1007" s="281">
        <v>343460.78087499994</v>
      </c>
      <c r="BD1007" s="283"/>
      <c r="BE1007" s="284">
        <v>0.02</v>
      </c>
      <c r="BF1007" s="280">
        <v>0</v>
      </c>
      <c r="BG1007" s="285"/>
      <c r="BH1007" s="286"/>
      <c r="BI1007" s="285"/>
      <c r="BJ1007" s="280">
        <v>0</v>
      </c>
      <c r="BK1007" s="280">
        <v>0</v>
      </c>
      <c r="BL1007" s="283"/>
      <c r="BM1007" s="287">
        <v>0</v>
      </c>
      <c r="BN1007" s="280">
        <v>0</v>
      </c>
      <c r="BO1007" s="280">
        <v>0</v>
      </c>
      <c r="BP1007" s="280" t="e">
        <v>#REF!</v>
      </c>
      <c r="BQ1007" s="288" t="e">
        <v>#REF!</v>
      </c>
      <c r="BR1007" s="289"/>
      <c r="BS1007" s="290" t="e">
        <v>#REF!</v>
      </c>
      <c r="BU1007" s="291">
        <v>25859.040000000001</v>
      </c>
      <c r="BV1007" s="291">
        <v>-2.1499999998923158E-2</v>
      </c>
      <c r="BW1007" s="292">
        <v>0</v>
      </c>
      <c r="BX1007" s="238" t="s">
        <v>856</v>
      </c>
      <c r="BY1007" s="435">
        <f t="shared" si="30"/>
        <v>0.31089859617488441</v>
      </c>
      <c r="BZ1007" s="435">
        <v>0.36089859617488446</v>
      </c>
      <c r="CA1007" s="436">
        <f t="shared" si="31"/>
        <v>5.0000000000000044E-2</v>
      </c>
    </row>
    <row r="1008" spans="1:79" s="268" customFormat="1" ht="47.25">
      <c r="A1008" s="269">
        <v>994</v>
      </c>
      <c r="B1008" s="269" t="s">
        <v>862</v>
      </c>
      <c r="C1008" s="269" t="s">
        <v>95</v>
      </c>
      <c r="D1008" s="271" t="s">
        <v>863</v>
      </c>
      <c r="E1008" s="272">
        <v>41058</v>
      </c>
      <c r="F1008" s="238"/>
      <c r="G1008" s="238"/>
      <c r="H1008" s="272">
        <v>40909</v>
      </c>
      <c r="I1008" s="272">
        <v>50405</v>
      </c>
      <c r="J1008" s="269"/>
      <c r="K1008" s="269" t="s">
        <v>3094</v>
      </c>
      <c r="L1008" s="273"/>
      <c r="M1008" s="238">
        <v>1</v>
      </c>
      <c r="N1008" s="269" t="s">
        <v>3095</v>
      </c>
      <c r="O1008" s="269" t="s">
        <v>81</v>
      </c>
      <c r="P1008" s="269">
        <v>0</v>
      </c>
      <c r="Q1008" s="269"/>
      <c r="R1008" s="294">
        <v>1010400895</v>
      </c>
      <c r="S1008" s="238">
        <v>1042</v>
      </c>
      <c r="T1008" s="269" t="s">
        <v>87</v>
      </c>
      <c r="U1008" s="269">
        <v>240</v>
      </c>
      <c r="V1008" s="275">
        <v>240</v>
      </c>
      <c r="W1008" s="269">
        <v>0</v>
      </c>
      <c r="X1008" s="276">
        <v>22647</v>
      </c>
      <c r="Y1008" s="293"/>
      <c r="Z1008" s="277">
        <v>100873.41</v>
      </c>
      <c r="AA1008" s="277"/>
      <c r="AB1008" s="278">
        <v>100873.41</v>
      </c>
      <c r="AC1008" s="278">
        <v>100873.41</v>
      </c>
      <c r="AD1008" s="278">
        <v>0</v>
      </c>
      <c r="AE1008" s="278">
        <v>0</v>
      </c>
      <c r="AF1008" s="278">
        <v>420.30587500000001</v>
      </c>
      <c r="AG1008" s="278">
        <v>420.30587500000001</v>
      </c>
      <c r="AH1008" s="278">
        <v>0</v>
      </c>
      <c r="AI1008" s="279">
        <v>420.30587500000001</v>
      </c>
      <c r="AJ1008" s="277"/>
      <c r="AK1008" s="280" t="e">
        <v>#REF!</v>
      </c>
      <c r="AL1008" s="280" t="e">
        <v>#REF!</v>
      </c>
      <c r="AM1008" s="281">
        <v>0</v>
      </c>
      <c r="AN1008" s="281">
        <v>0</v>
      </c>
      <c r="AO1008" s="281">
        <v>0</v>
      </c>
      <c r="AP1008" s="282">
        <v>0</v>
      </c>
      <c r="AQ1008" s="282">
        <v>0</v>
      </c>
      <c r="AR1008" s="282">
        <v>0</v>
      </c>
      <c r="AS1008" s="282">
        <v>0</v>
      </c>
      <c r="AT1008" s="282">
        <v>0</v>
      </c>
      <c r="AU1008" s="282">
        <v>0</v>
      </c>
      <c r="AV1008" s="282">
        <v>0</v>
      </c>
      <c r="AW1008" s="282">
        <v>0</v>
      </c>
      <c r="AX1008" s="282">
        <v>0</v>
      </c>
      <c r="AY1008" s="282">
        <v>0</v>
      </c>
      <c r="AZ1008" s="282">
        <v>0</v>
      </c>
      <c r="BA1008" s="282">
        <v>0</v>
      </c>
      <c r="BB1008" s="281">
        <v>0</v>
      </c>
      <c r="BC1008" s="281">
        <v>0</v>
      </c>
      <c r="BD1008" s="283"/>
      <c r="BE1008" s="284">
        <v>0.02</v>
      </c>
      <c r="BF1008" s="280">
        <v>0</v>
      </c>
      <c r="BG1008" s="285"/>
      <c r="BH1008" s="286"/>
      <c r="BI1008" s="285"/>
      <c r="BJ1008" s="280">
        <v>0</v>
      </c>
      <c r="BK1008" s="280">
        <v>0</v>
      </c>
      <c r="BL1008" s="283"/>
      <c r="BM1008" s="287">
        <v>0</v>
      </c>
      <c r="BN1008" s="280">
        <v>0</v>
      </c>
      <c r="BO1008" s="280">
        <v>0</v>
      </c>
      <c r="BP1008" s="280" t="e">
        <v>#REF!</v>
      </c>
      <c r="BQ1008" s="288" t="e">
        <v>#REF!</v>
      </c>
      <c r="BR1008" s="289"/>
      <c r="BS1008" s="290" t="e">
        <v>#REF!</v>
      </c>
      <c r="BU1008" s="291"/>
      <c r="BV1008" s="291">
        <v>0</v>
      </c>
      <c r="BW1008" s="292">
        <v>0</v>
      </c>
      <c r="BX1008" s="238" t="s">
        <v>856</v>
      </c>
      <c r="BY1008" s="435">
        <f t="shared" si="30"/>
        <v>1</v>
      </c>
      <c r="BZ1008" s="435">
        <v>1</v>
      </c>
      <c r="CA1008" s="436">
        <f t="shared" si="31"/>
        <v>0</v>
      </c>
    </row>
    <row r="1009" spans="1:79" s="268" customFormat="1" ht="47.25">
      <c r="A1009" s="269">
        <v>995</v>
      </c>
      <c r="B1009" s="269" t="s">
        <v>862</v>
      </c>
      <c r="C1009" s="269" t="s">
        <v>95</v>
      </c>
      <c r="D1009" s="271" t="s">
        <v>863</v>
      </c>
      <c r="E1009" s="272">
        <v>41058</v>
      </c>
      <c r="F1009" s="238"/>
      <c r="G1009" s="238"/>
      <c r="H1009" s="272">
        <v>40909</v>
      </c>
      <c r="I1009" s="272">
        <v>50405</v>
      </c>
      <c r="J1009" s="269"/>
      <c r="K1009" s="269" t="s">
        <v>3096</v>
      </c>
      <c r="L1009" s="273"/>
      <c r="M1009" s="238">
        <v>1</v>
      </c>
      <c r="N1009" s="269" t="s">
        <v>3097</v>
      </c>
      <c r="O1009" s="269" t="s">
        <v>81</v>
      </c>
      <c r="P1009" s="269">
        <v>0</v>
      </c>
      <c r="Q1009" s="269"/>
      <c r="R1009" s="294">
        <v>1010400896</v>
      </c>
      <c r="S1009" s="238">
        <v>1043</v>
      </c>
      <c r="T1009" s="269" t="s">
        <v>87</v>
      </c>
      <c r="U1009" s="269">
        <v>240</v>
      </c>
      <c r="V1009" s="275">
        <v>240</v>
      </c>
      <c r="W1009" s="269">
        <v>0</v>
      </c>
      <c r="X1009" s="276">
        <v>22647</v>
      </c>
      <c r="Y1009" s="293"/>
      <c r="Z1009" s="277">
        <v>100873.41</v>
      </c>
      <c r="AA1009" s="277"/>
      <c r="AB1009" s="278">
        <v>100873.41</v>
      </c>
      <c r="AC1009" s="278">
        <v>100873.41</v>
      </c>
      <c r="AD1009" s="278">
        <v>0</v>
      </c>
      <c r="AE1009" s="278">
        <v>0</v>
      </c>
      <c r="AF1009" s="278">
        <v>420.30587500000001</v>
      </c>
      <c r="AG1009" s="278">
        <v>420.30587500000001</v>
      </c>
      <c r="AH1009" s="278">
        <v>0</v>
      </c>
      <c r="AI1009" s="279">
        <v>420.30587500000001</v>
      </c>
      <c r="AJ1009" s="277"/>
      <c r="AK1009" s="280" t="e">
        <v>#REF!</v>
      </c>
      <c r="AL1009" s="280" t="e">
        <v>#REF!</v>
      </c>
      <c r="AM1009" s="281">
        <v>0</v>
      </c>
      <c r="AN1009" s="281">
        <v>0</v>
      </c>
      <c r="AO1009" s="281">
        <v>0</v>
      </c>
      <c r="AP1009" s="282">
        <v>0</v>
      </c>
      <c r="AQ1009" s="282">
        <v>0</v>
      </c>
      <c r="AR1009" s="282">
        <v>0</v>
      </c>
      <c r="AS1009" s="282">
        <v>0</v>
      </c>
      <c r="AT1009" s="282">
        <v>0</v>
      </c>
      <c r="AU1009" s="282">
        <v>0</v>
      </c>
      <c r="AV1009" s="282">
        <v>0</v>
      </c>
      <c r="AW1009" s="282">
        <v>0</v>
      </c>
      <c r="AX1009" s="282">
        <v>0</v>
      </c>
      <c r="AY1009" s="282">
        <v>0</v>
      </c>
      <c r="AZ1009" s="282">
        <v>0</v>
      </c>
      <c r="BA1009" s="282">
        <v>0</v>
      </c>
      <c r="BB1009" s="281">
        <v>0</v>
      </c>
      <c r="BC1009" s="281">
        <v>0</v>
      </c>
      <c r="BD1009" s="283"/>
      <c r="BE1009" s="284">
        <v>0.02</v>
      </c>
      <c r="BF1009" s="280">
        <v>0</v>
      </c>
      <c r="BG1009" s="285"/>
      <c r="BH1009" s="286"/>
      <c r="BI1009" s="285"/>
      <c r="BJ1009" s="280">
        <v>0</v>
      </c>
      <c r="BK1009" s="280">
        <v>0</v>
      </c>
      <c r="BL1009" s="283"/>
      <c r="BM1009" s="287">
        <v>0</v>
      </c>
      <c r="BN1009" s="280">
        <v>0</v>
      </c>
      <c r="BO1009" s="280">
        <v>0</v>
      </c>
      <c r="BP1009" s="280" t="e">
        <v>#REF!</v>
      </c>
      <c r="BQ1009" s="288" t="e">
        <v>#REF!</v>
      </c>
      <c r="BR1009" s="289"/>
      <c r="BS1009" s="290" t="e">
        <v>#REF!</v>
      </c>
      <c r="BU1009" s="291"/>
      <c r="BV1009" s="291">
        <v>0</v>
      </c>
      <c r="BW1009" s="292">
        <v>0</v>
      </c>
      <c r="BX1009" s="238" t="s">
        <v>856</v>
      </c>
      <c r="BY1009" s="435">
        <f t="shared" si="30"/>
        <v>1</v>
      </c>
      <c r="BZ1009" s="435">
        <v>1</v>
      </c>
      <c r="CA1009" s="436">
        <f t="shared" si="31"/>
        <v>0</v>
      </c>
    </row>
    <row r="1010" spans="1:79" s="268" customFormat="1" ht="47.25">
      <c r="A1010" s="269">
        <v>996</v>
      </c>
      <c r="B1010" s="269" t="s">
        <v>862</v>
      </c>
      <c r="C1010" s="269" t="s">
        <v>95</v>
      </c>
      <c r="D1010" s="271" t="s">
        <v>863</v>
      </c>
      <c r="E1010" s="272">
        <v>41058</v>
      </c>
      <c r="F1010" s="238"/>
      <c r="G1010" s="238"/>
      <c r="H1010" s="272">
        <v>40909</v>
      </c>
      <c r="I1010" s="272">
        <v>50405</v>
      </c>
      <c r="J1010" s="269"/>
      <c r="K1010" s="269" t="s">
        <v>3098</v>
      </c>
      <c r="L1010" s="273"/>
      <c r="M1010" s="238">
        <v>1</v>
      </c>
      <c r="N1010" s="269" t="s">
        <v>3099</v>
      </c>
      <c r="O1010" s="269" t="s">
        <v>81</v>
      </c>
      <c r="P1010" s="269">
        <v>0</v>
      </c>
      <c r="Q1010" s="269"/>
      <c r="R1010" s="294">
        <v>1010400897</v>
      </c>
      <c r="S1010" s="238">
        <v>1044</v>
      </c>
      <c r="T1010" s="269" t="s">
        <v>87</v>
      </c>
      <c r="U1010" s="269">
        <v>240</v>
      </c>
      <c r="V1010" s="275">
        <v>240</v>
      </c>
      <c r="W1010" s="269">
        <v>0</v>
      </c>
      <c r="X1010" s="276">
        <v>23377</v>
      </c>
      <c r="Y1010" s="293"/>
      <c r="Z1010" s="277">
        <v>100873.41</v>
      </c>
      <c r="AA1010" s="277"/>
      <c r="AB1010" s="278">
        <v>100873.41</v>
      </c>
      <c r="AC1010" s="278">
        <v>100873.41</v>
      </c>
      <c r="AD1010" s="278">
        <v>0</v>
      </c>
      <c r="AE1010" s="278">
        <v>0</v>
      </c>
      <c r="AF1010" s="278">
        <v>420.30587500000001</v>
      </c>
      <c r="AG1010" s="278">
        <v>420.30587500000001</v>
      </c>
      <c r="AH1010" s="278">
        <v>0</v>
      </c>
      <c r="AI1010" s="279">
        <v>420.30587500000001</v>
      </c>
      <c r="AJ1010" s="277"/>
      <c r="AK1010" s="280" t="e">
        <v>#REF!</v>
      </c>
      <c r="AL1010" s="280" t="e">
        <v>#REF!</v>
      </c>
      <c r="AM1010" s="281">
        <v>0</v>
      </c>
      <c r="AN1010" s="281">
        <v>0</v>
      </c>
      <c r="AO1010" s="281">
        <v>0</v>
      </c>
      <c r="AP1010" s="282">
        <v>0</v>
      </c>
      <c r="AQ1010" s="282">
        <v>0</v>
      </c>
      <c r="AR1010" s="282">
        <v>0</v>
      </c>
      <c r="AS1010" s="282">
        <v>0</v>
      </c>
      <c r="AT1010" s="282">
        <v>0</v>
      </c>
      <c r="AU1010" s="282">
        <v>0</v>
      </c>
      <c r="AV1010" s="282">
        <v>0</v>
      </c>
      <c r="AW1010" s="282">
        <v>0</v>
      </c>
      <c r="AX1010" s="282">
        <v>0</v>
      </c>
      <c r="AY1010" s="282">
        <v>0</v>
      </c>
      <c r="AZ1010" s="282">
        <v>0</v>
      </c>
      <c r="BA1010" s="282">
        <v>0</v>
      </c>
      <c r="BB1010" s="281">
        <v>0</v>
      </c>
      <c r="BC1010" s="281">
        <v>0</v>
      </c>
      <c r="BD1010" s="283"/>
      <c r="BE1010" s="284">
        <v>0.02</v>
      </c>
      <c r="BF1010" s="280">
        <v>0</v>
      </c>
      <c r="BG1010" s="285"/>
      <c r="BH1010" s="286"/>
      <c r="BI1010" s="285"/>
      <c r="BJ1010" s="280">
        <v>0</v>
      </c>
      <c r="BK1010" s="280">
        <v>0</v>
      </c>
      <c r="BL1010" s="283"/>
      <c r="BM1010" s="287">
        <v>0</v>
      </c>
      <c r="BN1010" s="280">
        <v>0</v>
      </c>
      <c r="BO1010" s="280">
        <v>0</v>
      </c>
      <c r="BP1010" s="280" t="e">
        <v>#REF!</v>
      </c>
      <c r="BQ1010" s="288" t="e">
        <v>#REF!</v>
      </c>
      <c r="BR1010" s="289"/>
      <c r="BS1010" s="290" t="e">
        <v>#REF!</v>
      </c>
      <c r="BU1010" s="291"/>
      <c r="BV1010" s="291">
        <v>0</v>
      </c>
      <c r="BW1010" s="292">
        <v>0</v>
      </c>
      <c r="BX1010" s="238" t="s">
        <v>856</v>
      </c>
      <c r="BY1010" s="435">
        <f t="shared" si="30"/>
        <v>1</v>
      </c>
      <c r="BZ1010" s="435">
        <v>1</v>
      </c>
      <c r="CA1010" s="436">
        <f t="shared" si="31"/>
        <v>0</v>
      </c>
    </row>
    <row r="1011" spans="1:79" s="268" customFormat="1" ht="47.25">
      <c r="A1011" s="269">
        <v>997</v>
      </c>
      <c r="B1011" s="269" t="s">
        <v>862</v>
      </c>
      <c r="C1011" s="269" t="s">
        <v>95</v>
      </c>
      <c r="D1011" s="271" t="s">
        <v>863</v>
      </c>
      <c r="E1011" s="272">
        <v>41058</v>
      </c>
      <c r="F1011" s="238"/>
      <c r="G1011" s="238"/>
      <c r="H1011" s="272">
        <v>40909</v>
      </c>
      <c r="I1011" s="272">
        <v>50405</v>
      </c>
      <c r="J1011" s="269"/>
      <c r="K1011" s="269" t="s">
        <v>3100</v>
      </c>
      <c r="L1011" s="273"/>
      <c r="M1011" s="238">
        <v>1</v>
      </c>
      <c r="N1011" s="269" t="s">
        <v>3101</v>
      </c>
      <c r="O1011" s="269" t="s">
        <v>81</v>
      </c>
      <c r="P1011" s="269">
        <v>0</v>
      </c>
      <c r="Q1011" s="269"/>
      <c r="R1011" s="294">
        <v>1010400898</v>
      </c>
      <c r="S1011" s="238">
        <v>1045</v>
      </c>
      <c r="T1011" s="269" t="s">
        <v>87</v>
      </c>
      <c r="U1011" s="269">
        <v>240</v>
      </c>
      <c r="V1011" s="275">
        <v>240</v>
      </c>
      <c r="W1011" s="269">
        <v>0</v>
      </c>
      <c r="X1011" s="276">
        <v>22282</v>
      </c>
      <c r="Y1011" s="293"/>
      <c r="Z1011" s="277">
        <v>774675.17</v>
      </c>
      <c r="AA1011" s="277"/>
      <c r="AB1011" s="278">
        <v>774675.17</v>
      </c>
      <c r="AC1011" s="278">
        <v>774675.17</v>
      </c>
      <c r="AD1011" s="278">
        <v>0</v>
      </c>
      <c r="AE1011" s="278">
        <v>0</v>
      </c>
      <c r="AF1011" s="278">
        <v>3227.8132083333335</v>
      </c>
      <c r="AG1011" s="278">
        <v>3227.8132083333335</v>
      </c>
      <c r="AH1011" s="278">
        <v>0</v>
      </c>
      <c r="AI1011" s="279">
        <v>3227.8132083333335</v>
      </c>
      <c r="AJ1011" s="277"/>
      <c r="AK1011" s="280" t="e">
        <v>#REF!</v>
      </c>
      <c r="AL1011" s="280" t="e">
        <v>#REF!</v>
      </c>
      <c r="AM1011" s="281">
        <v>0</v>
      </c>
      <c r="AN1011" s="281">
        <v>0</v>
      </c>
      <c r="AO1011" s="281">
        <v>0</v>
      </c>
      <c r="AP1011" s="282">
        <v>0</v>
      </c>
      <c r="AQ1011" s="282">
        <v>0</v>
      </c>
      <c r="AR1011" s="282">
        <v>0</v>
      </c>
      <c r="AS1011" s="282">
        <v>0</v>
      </c>
      <c r="AT1011" s="282">
        <v>0</v>
      </c>
      <c r="AU1011" s="282">
        <v>0</v>
      </c>
      <c r="AV1011" s="282">
        <v>0</v>
      </c>
      <c r="AW1011" s="282">
        <v>0</v>
      </c>
      <c r="AX1011" s="282">
        <v>0</v>
      </c>
      <c r="AY1011" s="282">
        <v>0</v>
      </c>
      <c r="AZ1011" s="282">
        <v>0</v>
      </c>
      <c r="BA1011" s="282">
        <v>0</v>
      </c>
      <c r="BB1011" s="281">
        <v>0</v>
      </c>
      <c r="BC1011" s="281">
        <v>0</v>
      </c>
      <c r="BD1011" s="283"/>
      <c r="BE1011" s="284">
        <v>0.02</v>
      </c>
      <c r="BF1011" s="280">
        <v>0</v>
      </c>
      <c r="BG1011" s="285"/>
      <c r="BH1011" s="286"/>
      <c r="BI1011" s="285"/>
      <c r="BJ1011" s="280">
        <v>0</v>
      </c>
      <c r="BK1011" s="280">
        <v>0</v>
      </c>
      <c r="BL1011" s="283"/>
      <c r="BM1011" s="287">
        <v>0</v>
      </c>
      <c r="BN1011" s="280">
        <v>0</v>
      </c>
      <c r="BO1011" s="280">
        <v>0</v>
      </c>
      <c r="BP1011" s="280" t="e">
        <v>#REF!</v>
      </c>
      <c r="BQ1011" s="288" t="e">
        <v>#REF!</v>
      </c>
      <c r="BR1011" s="289"/>
      <c r="BS1011" s="290" t="e">
        <v>#REF!</v>
      </c>
      <c r="BU1011" s="291"/>
      <c r="BV1011" s="291">
        <v>0</v>
      </c>
      <c r="BW1011" s="292">
        <v>0</v>
      </c>
      <c r="BX1011" s="238" t="s">
        <v>856</v>
      </c>
      <c r="BY1011" s="435">
        <f t="shared" si="30"/>
        <v>1</v>
      </c>
      <c r="BZ1011" s="435">
        <v>1</v>
      </c>
      <c r="CA1011" s="436">
        <f t="shared" si="31"/>
        <v>0</v>
      </c>
    </row>
    <row r="1012" spans="1:79" s="268" customFormat="1" ht="47.25">
      <c r="A1012" s="269">
        <v>998</v>
      </c>
      <c r="B1012" s="269" t="s">
        <v>862</v>
      </c>
      <c r="C1012" s="269" t="s">
        <v>95</v>
      </c>
      <c r="D1012" s="271" t="s">
        <v>863</v>
      </c>
      <c r="E1012" s="272">
        <v>41058</v>
      </c>
      <c r="F1012" s="238"/>
      <c r="G1012" s="238"/>
      <c r="H1012" s="272">
        <v>40909</v>
      </c>
      <c r="I1012" s="272">
        <v>50405</v>
      </c>
      <c r="J1012" s="269"/>
      <c r="K1012" s="269" t="s">
        <v>3102</v>
      </c>
      <c r="L1012" s="273"/>
      <c r="M1012" s="238">
        <v>1</v>
      </c>
      <c r="N1012" s="269" t="s">
        <v>3103</v>
      </c>
      <c r="O1012" s="269" t="s">
        <v>81</v>
      </c>
      <c r="P1012" s="269">
        <v>0</v>
      </c>
      <c r="Q1012" s="269"/>
      <c r="R1012" s="294">
        <v>1010400899</v>
      </c>
      <c r="S1012" s="238">
        <v>1046</v>
      </c>
      <c r="T1012" s="269" t="s">
        <v>87</v>
      </c>
      <c r="U1012" s="269">
        <v>240</v>
      </c>
      <c r="V1012" s="275">
        <v>240</v>
      </c>
      <c r="W1012" s="269">
        <v>0</v>
      </c>
      <c r="X1012" s="276">
        <v>23743</v>
      </c>
      <c r="Y1012" s="293"/>
      <c r="Z1012" s="277">
        <v>561137.39</v>
      </c>
      <c r="AA1012" s="277"/>
      <c r="AB1012" s="278">
        <v>561137.39</v>
      </c>
      <c r="AC1012" s="278">
        <v>216631.54637500001</v>
      </c>
      <c r="AD1012" s="278">
        <v>344505.84362499998</v>
      </c>
      <c r="AE1012" s="278">
        <v>316448.97412499995</v>
      </c>
      <c r="AF1012" s="278">
        <v>2338.0724583333335</v>
      </c>
      <c r="AG1012" s="278">
        <v>2338.0724583333335</v>
      </c>
      <c r="AH1012" s="278">
        <v>0</v>
      </c>
      <c r="AI1012" s="279">
        <v>2338.0724583333335</v>
      </c>
      <c r="AJ1012" s="277"/>
      <c r="AK1012" s="280" t="e">
        <v>#REF!</v>
      </c>
      <c r="AL1012" s="280" t="e">
        <v>#REF!</v>
      </c>
      <c r="AM1012" s="281">
        <v>28056.869500000001</v>
      </c>
      <c r="AN1012" s="281">
        <v>28056.869500000001</v>
      </c>
      <c r="AO1012" s="281">
        <v>344505.84362499998</v>
      </c>
      <c r="AP1012" s="282">
        <v>342167.77116666664</v>
      </c>
      <c r="AQ1012" s="282">
        <v>339829.69870833331</v>
      </c>
      <c r="AR1012" s="282">
        <v>337491.62624999997</v>
      </c>
      <c r="AS1012" s="282">
        <v>335153.55379166664</v>
      </c>
      <c r="AT1012" s="282">
        <v>332815.4813333333</v>
      </c>
      <c r="AU1012" s="282">
        <v>330477.40887499996</v>
      </c>
      <c r="AV1012" s="282">
        <v>328139.33641666663</v>
      </c>
      <c r="AW1012" s="282">
        <v>325801.26395833329</v>
      </c>
      <c r="AX1012" s="282">
        <v>323463.19149999996</v>
      </c>
      <c r="AY1012" s="282">
        <v>321125.11904166662</v>
      </c>
      <c r="AZ1012" s="282">
        <v>318787.04658333329</v>
      </c>
      <c r="BA1012" s="282">
        <v>316448.97412499995</v>
      </c>
      <c r="BB1012" s="281">
        <v>330477.40887499985</v>
      </c>
      <c r="BC1012" s="281">
        <v>330477.40887499996</v>
      </c>
      <c r="BD1012" s="283"/>
      <c r="BE1012" s="284">
        <v>0.02</v>
      </c>
      <c r="BF1012" s="280">
        <v>0</v>
      </c>
      <c r="BG1012" s="285"/>
      <c r="BH1012" s="286"/>
      <c r="BI1012" s="285"/>
      <c r="BJ1012" s="280">
        <v>0</v>
      </c>
      <c r="BK1012" s="280">
        <v>0</v>
      </c>
      <c r="BL1012" s="283"/>
      <c r="BM1012" s="287">
        <v>0</v>
      </c>
      <c r="BN1012" s="280">
        <v>0</v>
      </c>
      <c r="BO1012" s="280">
        <v>0</v>
      </c>
      <c r="BP1012" s="280" t="e">
        <v>#REF!</v>
      </c>
      <c r="BQ1012" s="288" t="e">
        <v>#REF!</v>
      </c>
      <c r="BR1012" s="289"/>
      <c r="BS1012" s="290" t="e">
        <v>#REF!</v>
      </c>
      <c r="BU1012" s="291">
        <v>28056.84</v>
      </c>
      <c r="BV1012" s="291">
        <v>-2.9500000000552973E-2</v>
      </c>
      <c r="BW1012" s="292">
        <v>0</v>
      </c>
      <c r="BX1012" s="238" t="s">
        <v>856</v>
      </c>
      <c r="BY1012" s="435">
        <f t="shared" si="30"/>
        <v>0.38605794273484434</v>
      </c>
      <c r="BZ1012" s="435">
        <v>0.43605794273484433</v>
      </c>
      <c r="CA1012" s="436">
        <f t="shared" si="31"/>
        <v>4.9999999999999989E-2</v>
      </c>
    </row>
    <row r="1013" spans="1:79" s="268" customFormat="1" ht="63">
      <c r="A1013" s="269">
        <v>999</v>
      </c>
      <c r="B1013" s="269" t="s">
        <v>862</v>
      </c>
      <c r="C1013" s="269" t="s">
        <v>95</v>
      </c>
      <c r="D1013" s="271" t="s">
        <v>863</v>
      </c>
      <c r="E1013" s="272">
        <v>41058</v>
      </c>
      <c r="F1013" s="238"/>
      <c r="G1013" s="238"/>
      <c r="H1013" s="272">
        <v>40909</v>
      </c>
      <c r="I1013" s="272">
        <v>50405</v>
      </c>
      <c r="J1013" s="269"/>
      <c r="K1013" s="269" t="s">
        <v>3104</v>
      </c>
      <c r="L1013" s="273"/>
      <c r="M1013" s="238">
        <v>1</v>
      </c>
      <c r="N1013" s="269" t="s">
        <v>3105</v>
      </c>
      <c r="O1013" s="269" t="s">
        <v>81</v>
      </c>
      <c r="P1013" s="269">
        <v>0</v>
      </c>
      <c r="Q1013" s="269"/>
      <c r="R1013" s="294">
        <v>1010400900</v>
      </c>
      <c r="S1013" s="238">
        <v>1047</v>
      </c>
      <c r="T1013" s="269" t="s">
        <v>87</v>
      </c>
      <c r="U1013" s="269">
        <v>240</v>
      </c>
      <c r="V1013" s="275">
        <v>240</v>
      </c>
      <c r="W1013" s="269">
        <v>0</v>
      </c>
      <c r="X1013" s="276">
        <v>26543</v>
      </c>
      <c r="Y1013" s="293"/>
      <c r="Z1013" s="277">
        <v>127682.55</v>
      </c>
      <c r="AA1013" s="277"/>
      <c r="AB1013" s="278">
        <v>127682.55</v>
      </c>
      <c r="AC1013" s="278">
        <v>127682.55</v>
      </c>
      <c r="AD1013" s="278">
        <v>0</v>
      </c>
      <c r="AE1013" s="278">
        <v>0</v>
      </c>
      <c r="AF1013" s="278">
        <v>532.010625</v>
      </c>
      <c r="AG1013" s="278">
        <v>532.010625</v>
      </c>
      <c r="AH1013" s="278">
        <v>0</v>
      </c>
      <c r="AI1013" s="279">
        <v>532.010625</v>
      </c>
      <c r="AJ1013" s="277"/>
      <c r="AK1013" s="280" t="e">
        <v>#REF!</v>
      </c>
      <c r="AL1013" s="280" t="e">
        <v>#REF!</v>
      </c>
      <c r="AM1013" s="281">
        <v>0</v>
      </c>
      <c r="AN1013" s="281">
        <v>0</v>
      </c>
      <c r="AO1013" s="281">
        <v>0</v>
      </c>
      <c r="AP1013" s="282">
        <v>0</v>
      </c>
      <c r="AQ1013" s="282">
        <v>0</v>
      </c>
      <c r="AR1013" s="282">
        <v>0</v>
      </c>
      <c r="AS1013" s="282">
        <v>0</v>
      </c>
      <c r="AT1013" s="282">
        <v>0</v>
      </c>
      <c r="AU1013" s="282">
        <v>0</v>
      </c>
      <c r="AV1013" s="282">
        <v>0</v>
      </c>
      <c r="AW1013" s="282">
        <v>0</v>
      </c>
      <c r="AX1013" s="282">
        <v>0</v>
      </c>
      <c r="AY1013" s="282">
        <v>0</v>
      </c>
      <c r="AZ1013" s="282">
        <v>0</v>
      </c>
      <c r="BA1013" s="282">
        <v>0</v>
      </c>
      <c r="BB1013" s="281">
        <v>0</v>
      </c>
      <c r="BC1013" s="281">
        <v>0</v>
      </c>
      <c r="BD1013" s="283"/>
      <c r="BE1013" s="284">
        <v>0.02</v>
      </c>
      <c r="BF1013" s="280">
        <v>0</v>
      </c>
      <c r="BG1013" s="285"/>
      <c r="BH1013" s="286"/>
      <c r="BI1013" s="285"/>
      <c r="BJ1013" s="280">
        <v>0</v>
      </c>
      <c r="BK1013" s="280">
        <v>0</v>
      </c>
      <c r="BL1013" s="283"/>
      <c r="BM1013" s="287">
        <v>0</v>
      </c>
      <c r="BN1013" s="280">
        <v>0</v>
      </c>
      <c r="BO1013" s="280">
        <v>0</v>
      </c>
      <c r="BP1013" s="280" t="e">
        <v>#REF!</v>
      </c>
      <c r="BQ1013" s="288" t="e">
        <v>#REF!</v>
      </c>
      <c r="BR1013" s="289"/>
      <c r="BS1013" s="290" t="e">
        <v>#REF!</v>
      </c>
      <c r="BU1013" s="291"/>
      <c r="BV1013" s="291">
        <v>0</v>
      </c>
      <c r="BW1013" s="292">
        <v>0</v>
      </c>
      <c r="BX1013" s="238" t="s">
        <v>856</v>
      </c>
      <c r="BY1013" s="435">
        <f t="shared" si="30"/>
        <v>1</v>
      </c>
      <c r="BZ1013" s="435">
        <v>1</v>
      </c>
      <c r="CA1013" s="436">
        <f t="shared" si="31"/>
        <v>0</v>
      </c>
    </row>
    <row r="1014" spans="1:79" s="268" customFormat="1" ht="47.25">
      <c r="A1014" s="269">
        <v>1000</v>
      </c>
      <c r="B1014" s="269" t="s">
        <v>862</v>
      </c>
      <c r="C1014" s="269" t="s">
        <v>95</v>
      </c>
      <c r="D1014" s="271" t="s">
        <v>863</v>
      </c>
      <c r="E1014" s="272">
        <v>41058</v>
      </c>
      <c r="F1014" s="238"/>
      <c r="G1014" s="238"/>
      <c r="H1014" s="272">
        <v>40909</v>
      </c>
      <c r="I1014" s="272">
        <v>50405</v>
      </c>
      <c r="J1014" s="269"/>
      <c r="K1014" s="269" t="s">
        <v>3106</v>
      </c>
      <c r="L1014" s="273"/>
      <c r="M1014" s="238">
        <v>1</v>
      </c>
      <c r="N1014" s="269" t="s">
        <v>3107</v>
      </c>
      <c r="O1014" s="269" t="s">
        <v>81</v>
      </c>
      <c r="P1014" s="269">
        <v>0</v>
      </c>
      <c r="Q1014" s="269"/>
      <c r="R1014" s="294">
        <v>1010400901</v>
      </c>
      <c r="S1014" s="238">
        <v>1048</v>
      </c>
      <c r="T1014" s="269" t="s">
        <v>87</v>
      </c>
      <c r="U1014" s="269">
        <v>240</v>
      </c>
      <c r="V1014" s="275">
        <v>240</v>
      </c>
      <c r="W1014" s="269">
        <v>0</v>
      </c>
      <c r="X1014" s="276">
        <v>24108</v>
      </c>
      <c r="Y1014" s="293"/>
      <c r="Z1014" s="277">
        <v>555226.4</v>
      </c>
      <c r="AA1014" s="277"/>
      <c r="AB1014" s="278">
        <v>555226.4</v>
      </c>
      <c r="AC1014" s="278">
        <v>208283.25</v>
      </c>
      <c r="AD1014" s="278">
        <v>346943.15</v>
      </c>
      <c r="AE1014" s="278">
        <v>319181.83</v>
      </c>
      <c r="AF1014" s="278">
        <v>2313.4433333333336</v>
      </c>
      <c r="AG1014" s="278">
        <v>2313.4433333333336</v>
      </c>
      <c r="AH1014" s="278">
        <v>0</v>
      </c>
      <c r="AI1014" s="279">
        <v>2313.4433333333336</v>
      </c>
      <c r="AJ1014" s="277"/>
      <c r="AK1014" s="280" t="e">
        <v>#REF!</v>
      </c>
      <c r="AL1014" s="280" t="e">
        <v>#REF!</v>
      </c>
      <c r="AM1014" s="281">
        <v>27761.320000000003</v>
      </c>
      <c r="AN1014" s="281">
        <v>27761.320000000003</v>
      </c>
      <c r="AO1014" s="281">
        <v>346943.15</v>
      </c>
      <c r="AP1014" s="282">
        <v>344629.70666666667</v>
      </c>
      <c r="AQ1014" s="282">
        <v>342316.26333333331</v>
      </c>
      <c r="AR1014" s="282">
        <v>340002.81999999995</v>
      </c>
      <c r="AS1014" s="282">
        <v>337689.37666666659</v>
      </c>
      <c r="AT1014" s="282">
        <v>335375.93333333323</v>
      </c>
      <c r="AU1014" s="282">
        <v>333062.48999999987</v>
      </c>
      <c r="AV1014" s="282">
        <v>330749.04666666652</v>
      </c>
      <c r="AW1014" s="282">
        <v>328435.60333333316</v>
      </c>
      <c r="AX1014" s="282">
        <v>326122.1599999998</v>
      </c>
      <c r="AY1014" s="282">
        <v>323808.71666666644</v>
      </c>
      <c r="AZ1014" s="282">
        <v>321495.27333333308</v>
      </c>
      <c r="BA1014" s="282">
        <v>319181.82999999973</v>
      </c>
      <c r="BB1014" s="281">
        <v>333062.48999999982</v>
      </c>
      <c r="BC1014" s="281">
        <v>333062.49</v>
      </c>
      <c r="BD1014" s="283"/>
      <c r="BE1014" s="284">
        <v>0.02</v>
      </c>
      <c r="BF1014" s="280">
        <v>0</v>
      </c>
      <c r="BG1014" s="285"/>
      <c r="BH1014" s="286"/>
      <c r="BI1014" s="285"/>
      <c r="BJ1014" s="280">
        <v>0</v>
      </c>
      <c r="BK1014" s="280">
        <v>0</v>
      </c>
      <c r="BL1014" s="283"/>
      <c r="BM1014" s="287">
        <v>0</v>
      </c>
      <c r="BN1014" s="280">
        <v>0</v>
      </c>
      <c r="BO1014" s="280">
        <v>0</v>
      </c>
      <c r="BP1014" s="280" t="e">
        <v>#REF!</v>
      </c>
      <c r="BQ1014" s="288" t="e">
        <v>#REF!</v>
      </c>
      <c r="BR1014" s="289"/>
      <c r="BS1014" s="290" t="e">
        <v>#REF!</v>
      </c>
      <c r="BU1014" s="291">
        <v>27761.279999999999</v>
      </c>
      <c r="BV1014" s="291">
        <v>-4.0000000004511094E-2</v>
      </c>
      <c r="BW1014" s="292">
        <v>0</v>
      </c>
      <c r="BX1014" s="238" t="s">
        <v>856</v>
      </c>
      <c r="BY1014" s="435">
        <f t="shared" si="30"/>
        <v>0.37513210827150867</v>
      </c>
      <c r="BZ1014" s="435">
        <v>0.42513210827150871</v>
      </c>
      <c r="CA1014" s="436">
        <f t="shared" si="31"/>
        <v>5.0000000000000044E-2</v>
      </c>
    </row>
    <row r="1015" spans="1:79" s="268" customFormat="1" ht="47.25">
      <c r="A1015" s="269">
        <v>1001</v>
      </c>
      <c r="B1015" s="269" t="s">
        <v>862</v>
      </c>
      <c r="C1015" s="269" t="s">
        <v>95</v>
      </c>
      <c r="D1015" s="271" t="s">
        <v>863</v>
      </c>
      <c r="E1015" s="272">
        <v>41058</v>
      </c>
      <c r="F1015" s="238"/>
      <c r="G1015" s="238"/>
      <c r="H1015" s="272">
        <v>40909</v>
      </c>
      <c r="I1015" s="272">
        <v>50405</v>
      </c>
      <c r="J1015" s="269"/>
      <c r="K1015" s="269" t="s">
        <v>3108</v>
      </c>
      <c r="L1015" s="273"/>
      <c r="M1015" s="238">
        <v>1</v>
      </c>
      <c r="N1015" s="269" t="s">
        <v>3109</v>
      </c>
      <c r="O1015" s="269" t="s">
        <v>81</v>
      </c>
      <c r="P1015" s="269">
        <v>0</v>
      </c>
      <c r="Q1015" s="269"/>
      <c r="R1015" s="294">
        <v>1010400902</v>
      </c>
      <c r="S1015" s="238">
        <v>1049</v>
      </c>
      <c r="T1015" s="269" t="s">
        <v>87</v>
      </c>
      <c r="U1015" s="269">
        <v>240</v>
      </c>
      <c r="V1015" s="275">
        <v>240</v>
      </c>
      <c r="W1015" s="269">
        <v>0</v>
      </c>
      <c r="X1015" s="276">
        <v>23012</v>
      </c>
      <c r="Y1015" s="293"/>
      <c r="Z1015" s="277">
        <v>255397.86</v>
      </c>
      <c r="AA1015" s="277"/>
      <c r="AB1015" s="278">
        <v>255397.86</v>
      </c>
      <c r="AC1015" s="278">
        <v>255397.86</v>
      </c>
      <c r="AD1015" s="278">
        <v>0</v>
      </c>
      <c r="AE1015" s="278">
        <v>0</v>
      </c>
      <c r="AF1015" s="278">
        <v>1064.1577499999999</v>
      </c>
      <c r="AG1015" s="278">
        <v>1064.1577499999999</v>
      </c>
      <c r="AH1015" s="278">
        <v>0</v>
      </c>
      <c r="AI1015" s="279">
        <v>1064.1577499999999</v>
      </c>
      <c r="AJ1015" s="277"/>
      <c r="AK1015" s="280" t="e">
        <v>#REF!</v>
      </c>
      <c r="AL1015" s="280" t="e">
        <v>#REF!</v>
      </c>
      <c r="AM1015" s="281">
        <v>0</v>
      </c>
      <c r="AN1015" s="281">
        <v>0</v>
      </c>
      <c r="AO1015" s="281">
        <v>0</v>
      </c>
      <c r="AP1015" s="282">
        <v>0</v>
      </c>
      <c r="AQ1015" s="282">
        <v>0</v>
      </c>
      <c r="AR1015" s="282">
        <v>0</v>
      </c>
      <c r="AS1015" s="282">
        <v>0</v>
      </c>
      <c r="AT1015" s="282">
        <v>0</v>
      </c>
      <c r="AU1015" s="282">
        <v>0</v>
      </c>
      <c r="AV1015" s="282">
        <v>0</v>
      </c>
      <c r="AW1015" s="282">
        <v>0</v>
      </c>
      <c r="AX1015" s="282">
        <v>0</v>
      </c>
      <c r="AY1015" s="282">
        <v>0</v>
      </c>
      <c r="AZ1015" s="282">
        <v>0</v>
      </c>
      <c r="BA1015" s="282">
        <v>0</v>
      </c>
      <c r="BB1015" s="281">
        <v>0</v>
      </c>
      <c r="BC1015" s="281">
        <v>0</v>
      </c>
      <c r="BD1015" s="283"/>
      <c r="BE1015" s="284">
        <v>0.02</v>
      </c>
      <c r="BF1015" s="280">
        <v>0</v>
      </c>
      <c r="BG1015" s="285"/>
      <c r="BH1015" s="286"/>
      <c r="BI1015" s="285"/>
      <c r="BJ1015" s="280">
        <v>0</v>
      </c>
      <c r="BK1015" s="280">
        <v>0</v>
      </c>
      <c r="BL1015" s="283"/>
      <c r="BM1015" s="287">
        <v>0</v>
      </c>
      <c r="BN1015" s="280">
        <v>0</v>
      </c>
      <c r="BO1015" s="280">
        <v>0</v>
      </c>
      <c r="BP1015" s="280" t="e">
        <v>#REF!</v>
      </c>
      <c r="BQ1015" s="288" t="e">
        <v>#REF!</v>
      </c>
      <c r="BR1015" s="289"/>
      <c r="BS1015" s="290" t="e">
        <v>#REF!</v>
      </c>
      <c r="BU1015" s="291"/>
      <c r="BV1015" s="291">
        <v>0</v>
      </c>
      <c r="BW1015" s="292">
        <v>0</v>
      </c>
      <c r="BX1015" s="238" t="s">
        <v>856</v>
      </c>
      <c r="BY1015" s="435">
        <f t="shared" si="30"/>
        <v>1</v>
      </c>
      <c r="BZ1015" s="435">
        <v>1</v>
      </c>
      <c r="CA1015" s="436">
        <f t="shared" si="31"/>
        <v>0</v>
      </c>
    </row>
    <row r="1016" spans="1:79" s="268" customFormat="1" ht="47.25">
      <c r="A1016" s="269">
        <v>1002</v>
      </c>
      <c r="B1016" s="269" t="s">
        <v>862</v>
      </c>
      <c r="C1016" s="269" t="s">
        <v>95</v>
      </c>
      <c r="D1016" s="271" t="s">
        <v>863</v>
      </c>
      <c r="E1016" s="272">
        <v>41058</v>
      </c>
      <c r="F1016" s="238"/>
      <c r="G1016" s="238"/>
      <c r="H1016" s="272">
        <v>40909</v>
      </c>
      <c r="I1016" s="272">
        <v>50405</v>
      </c>
      <c r="J1016" s="269"/>
      <c r="K1016" s="269" t="s">
        <v>3110</v>
      </c>
      <c r="L1016" s="273"/>
      <c r="M1016" s="238">
        <v>1</v>
      </c>
      <c r="N1016" s="269" t="s">
        <v>3111</v>
      </c>
      <c r="O1016" s="269" t="s">
        <v>81</v>
      </c>
      <c r="P1016" s="269">
        <v>0</v>
      </c>
      <c r="Q1016" s="269"/>
      <c r="R1016" s="294">
        <v>1010400903</v>
      </c>
      <c r="S1016" s="238">
        <v>1050</v>
      </c>
      <c r="T1016" s="269" t="s">
        <v>87</v>
      </c>
      <c r="U1016" s="269">
        <v>240</v>
      </c>
      <c r="V1016" s="275">
        <v>240</v>
      </c>
      <c r="W1016" s="269">
        <v>0</v>
      </c>
      <c r="X1016" s="276">
        <v>23012</v>
      </c>
      <c r="Y1016" s="293"/>
      <c r="Z1016" s="277">
        <v>320613.40000000002</v>
      </c>
      <c r="AA1016" s="277"/>
      <c r="AB1016" s="278">
        <v>320613.40000000002</v>
      </c>
      <c r="AC1016" s="278">
        <v>320613.40000000002</v>
      </c>
      <c r="AD1016" s="278">
        <v>0</v>
      </c>
      <c r="AE1016" s="278">
        <v>0</v>
      </c>
      <c r="AF1016" s="278">
        <v>1335.8891666666668</v>
      </c>
      <c r="AG1016" s="278">
        <v>1335.8891666666668</v>
      </c>
      <c r="AH1016" s="278">
        <v>0</v>
      </c>
      <c r="AI1016" s="279">
        <v>1335.8891666666668</v>
      </c>
      <c r="AJ1016" s="277"/>
      <c r="AK1016" s="280" t="e">
        <v>#REF!</v>
      </c>
      <c r="AL1016" s="280" t="e">
        <v>#REF!</v>
      </c>
      <c r="AM1016" s="281">
        <v>0</v>
      </c>
      <c r="AN1016" s="281">
        <v>0</v>
      </c>
      <c r="AO1016" s="281">
        <v>0</v>
      </c>
      <c r="AP1016" s="282">
        <v>0</v>
      </c>
      <c r="AQ1016" s="282">
        <v>0</v>
      </c>
      <c r="AR1016" s="282">
        <v>0</v>
      </c>
      <c r="AS1016" s="282">
        <v>0</v>
      </c>
      <c r="AT1016" s="282">
        <v>0</v>
      </c>
      <c r="AU1016" s="282">
        <v>0</v>
      </c>
      <c r="AV1016" s="282">
        <v>0</v>
      </c>
      <c r="AW1016" s="282">
        <v>0</v>
      </c>
      <c r="AX1016" s="282">
        <v>0</v>
      </c>
      <c r="AY1016" s="282">
        <v>0</v>
      </c>
      <c r="AZ1016" s="282">
        <v>0</v>
      </c>
      <c r="BA1016" s="282">
        <v>0</v>
      </c>
      <c r="BB1016" s="281">
        <v>0</v>
      </c>
      <c r="BC1016" s="281">
        <v>0</v>
      </c>
      <c r="BD1016" s="283"/>
      <c r="BE1016" s="284">
        <v>0.02</v>
      </c>
      <c r="BF1016" s="280">
        <v>0</v>
      </c>
      <c r="BG1016" s="285"/>
      <c r="BH1016" s="286"/>
      <c r="BI1016" s="285"/>
      <c r="BJ1016" s="280">
        <v>0</v>
      </c>
      <c r="BK1016" s="280">
        <v>0</v>
      </c>
      <c r="BL1016" s="283"/>
      <c r="BM1016" s="287">
        <v>0</v>
      </c>
      <c r="BN1016" s="280">
        <v>0</v>
      </c>
      <c r="BO1016" s="280">
        <v>0</v>
      </c>
      <c r="BP1016" s="280" t="e">
        <v>#REF!</v>
      </c>
      <c r="BQ1016" s="288" t="e">
        <v>#REF!</v>
      </c>
      <c r="BR1016" s="289"/>
      <c r="BS1016" s="290" t="e">
        <v>#REF!</v>
      </c>
      <c r="BU1016" s="291"/>
      <c r="BV1016" s="291">
        <v>0</v>
      </c>
      <c r="BW1016" s="292">
        <v>0</v>
      </c>
      <c r="BX1016" s="238" t="s">
        <v>856</v>
      </c>
      <c r="BY1016" s="435">
        <f t="shared" si="30"/>
        <v>1</v>
      </c>
      <c r="BZ1016" s="435">
        <v>1</v>
      </c>
      <c r="CA1016" s="436">
        <f t="shared" si="31"/>
        <v>0</v>
      </c>
    </row>
    <row r="1017" spans="1:79" s="268" customFormat="1" ht="47.25">
      <c r="A1017" s="269">
        <v>1003</v>
      </c>
      <c r="B1017" s="269" t="s">
        <v>862</v>
      </c>
      <c r="C1017" s="269" t="s">
        <v>95</v>
      </c>
      <c r="D1017" s="271" t="s">
        <v>863</v>
      </c>
      <c r="E1017" s="272">
        <v>41058</v>
      </c>
      <c r="F1017" s="238"/>
      <c r="G1017" s="238"/>
      <c r="H1017" s="272">
        <v>40909</v>
      </c>
      <c r="I1017" s="272">
        <v>50405</v>
      </c>
      <c r="J1017" s="269"/>
      <c r="K1017" s="269" t="s">
        <v>3112</v>
      </c>
      <c r="L1017" s="273"/>
      <c r="M1017" s="238">
        <v>1</v>
      </c>
      <c r="N1017" s="269" t="s">
        <v>3113</v>
      </c>
      <c r="O1017" s="269" t="s">
        <v>81</v>
      </c>
      <c r="P1017" s="269">
        <v>0</v>
      </c>
      <c r="Q1017" s="269"/>
      <c r="R1017" s="294">
        <v>1010400934</v>
      </c>
      <c r="S1017" s="238">
        <v>1051</v>
      </c>
      <c r="T1017" s="269" t="s">
        <v>87</v>
      </c>
      <c r="U1017" s="269">
        <v>240</v>
      </c>
      <c r="V1017" s="275">
        <v>240</v>
      </c>
      <c r="W1017" s="269">
        <v>0</v>
      </c>
      <c r="X1017" s="276">
        <v>23012</v>
      </c>
      <c r="Y1017" s="293"/>
      <c r="Z1017" s="277">
        <v>1273577.1599999999</v>
      </c>
      <c r="AA1017" s="277"/>
      <c r="AB1017" s="278">
        <v>1273577.1599999999</v>
      </c>
      <c r="AC1017" s="278">
        <v>512805.27050000004</v>
      </c>
      <c r="AD1017" s="278">
        <v>760771.88949999982</v>
      </c>
      <c r="AE1017" s="278">
        <v>697093.03149999981</v>
      </c>
      <c r="AF1017" s="278">
        <v>5306.5715</v>
      </c>
      <c r="AG1017" s="278">
        <v>5306.5715</v>
      </c>
      <c r="AH1017" s="278">
        <v>0</v>
      </c>
      <c r="AI1017" s="279">
        <v>5306.5715</v>
      </c>
      <c r="AJ1017" s="277"/>
      <c r="AK1017" s="280" t="e">
        <v>#REF!</v>
      </c>
      <c r="AL1017" s="280" t="e">
        <v>#REF!</v>
      </c>
      <c r="AM1017" s="281">
        <v>63678.858</v>
      </c>
      <c r="AN1017" s="281">
        <v>63678.858</v>
      </c>
      <c r="AO1017" s="281">
        <v>760771.88949999982</v>
      </c>
      <c r="AP1017" s="282">
        <v>755465.31799999985</v>
      </c>
      <c r="AQ1017" s="282">
        <v>750158.74649999989</v>
      </c>
      <c r="AR1017" s="282">
        <v>744852.17499999993</v>
      </c>
      <c r="AS1017" s="282">
        <v>739545.60349999997</v>
      </c>
      <c r="AT1017" s="282">
        <v>734239.03200000001</v>
      </c>
      <c r="AU1017" s="282">
        <v>728932.46050000004</v>
      </c>
      <c r="AV1017" s="282">
        <v>723625.88900000008</v>
      </c>
      <c r="AW1017" s="282">
        <v>718319.31750000012</v>
      </c>
      <c r="AX1017" s="282">
        <v>713012.74600000016</v>
      </c>
      <c r="AY1017" s="282">
        <v>707706.1745000002</v>
      </c>
      <c r="AZ1017" s="282">
        <v>702399.60300000024</v>
      </c>
      <c r="BA1017" s="282">
        <v>697093.03150000027</v>
      </c>
      <c r="BB1017" s="281">
        <v>728932.46050000004</v>
      </c>
      <c r="BC1017" s="281">
        <v>728932.46049999981</v>
      </c>
      <c r="BD1017" s="283"/>
      <c r="BE1017" s="284">
        <v>0.02</v>
      </c>
      <c r="BF1017" s="280">
        <v>0</v>
      </c>
      <c r="BG1017" s="285"/>
      <c r="BH1017" s="286"/>
      <c r="BI1017" s="285"/>
      <c r="BJ1017" s="280">
        <v>0</v>
      </c>
      <c r="BK1017" s="280">
        <v>0</v>
      </c>
      <c r="BL1017" s="283"/>
      <c r="BM1017" s="287">
        <v>0</v>
      </c>
      <c r="BN1017" s="280">
        <v>0</v>
      </c>
      <c r="BO1017" s="280">
        <v>0</v>
      </c>
      <c r="BP1017" s="280" t="e">
        <v>#REF!</v>
      </c>
      <c r="BQ1017" s="288" t="e">
        <v>#REF!</v>
      </c>
      <c r="BR1017" s="289"/>
      <c r="BS1017" s="290" t="e">
        <v>#REF!</v>
      </c>
      <c r="BU1017" s="291">
        <v>63678.84</v>
      </c>
      <c r="BV1017" s="291">
        <v>-1.8000000003667083E-2</v>
      </c>
      <c r="BW1017" s="292">
        <v>0</v>
      </c>
      <c r="BX1017" s="238" t="s">
        <v>856</v>
      </c>
      <c r="BY1017" s="435">
        <f t="shared" si="30"/>
        <v>0.40264955010656761</v>
      </c>
      <c r="BZ1017" s="435">
        <v>0.4526495501065676</v>
      </c>
      <c r="CA1017" s="436">
        <f t="shared" si="31"/>
        <v>4.9999999999999989E-2</v>
      </c>
    </row>
    <row r="1018" spans="1:79" s="268" customFormat="1" ht="47.25">
      <c r="A1018" s="269">
        <v>1004</v>
      </c>
      <c r="B1018" s="269" t="s">
        <v>862</v>
      </c>
      <c r="C1018" s="269" t="s">
        <v>95</v>
      </c>
      <c r="D1018" s="271" t="s">
        <v>863</v>
      </c>
      <c r="E1018" s="272">
        <v>41058</v>
      </c>
      <c r="F1018" s="238"/>
      <c r="G1018" s="238"/>
      <c r="H1018" s="272">
        <v>40909</v>
      </c>
      <c r="I1018" s="272">
        <v>50405</v>
      </c>
      <c r="J1018" s="269"/>
      <c r="K1018" s="269" t="s">
        <v>3114</v>
      </c>
      <c r="L1018" s="273"/>
      <c r="M1018" s="238">
        <v>1</v>
      </c>
      <c r="N1018" s="269" t="s">
        <v>3115</v>
      </c>
      <c r="O1018" s="269" t="s">
        <v>81</v>
      </c>
      <c r="P1018" s="269">
        <v>0</v>
      </c>
      <c r="Q1018" s="269"/>
      <c r="R1018" s="294">
        <v>1010400935</v>
      </c>
      <c r="S1018" s="238">
        <v>1052</v>
      </c>
      <c r="T1018" s="269" t="s">
        <v>87</v>
      </c>
      <c r="U1018" s="269">
        <v>240</v>
      </c>
      <c r="V1018" s="275">
        <v>240</v>
      </c>
      <c r="W1018" s="269">
        <v>0</v>
      </c>
      <c r="X1018" s="276">
        <v>23743</v>
      </c>
      <c r="Y1018" s="293"/>
      <c r="Z1018" s="277">
        <v>226203.36</v>
      </c>
      <c r="AA1018" s="277"/>
      <c r="AB1018" s="278">
        <v>226203.36</v>
      </c>
      <c r="AC1018" s="278">
        <v>226203.36</v>
      </c>
      <c r="AD1018" s="278">
        <v>0</v>
      </c>
      <c r="AE1018" s="278">
        <v>0</v>
      </c>
      <c r="AF1018" s="278">
        <v>942.5139999999999</v>
      </c>
      <c r="AG1018" s="278">
        <v>942.5139999999999</v>
      </c>
      <c r="AH1018" s="278">
        <v>0</v>
      </c>
      <c r="AI1018" s="279">
        <v>942.5139999999999</v>
      </c>
      <c r="AJ1018" s="277"/>
      <c r="AK1018" s="280" t="e">
        <v>#REF!</v>
      </c>
      <c r="AL1018" s="280" t="e">
        <v>#REF!</v>
      </c>
      <c r="AM1018" s="281">
        <v>0</v>
      </c>
      <c r="AN1018" s="281">
        <v>0</v>
      </c>
      <c r="AO1018" s="281">
        <v>0</v>
      </c>
      <c r="AP1018" s="282">
        <v>0</v>
      </c>
      <c r="AQ1018" s="282">
        <v>0</v>
      </c>
      <c r="AR1018" s="282">
        <v>0</v>
      </c>
      <c r="AS1018" s="282">
        <v>0</v>
      </c>
      <c r="AT1018" s="282">
        <v>0</v>
      </c>
      <c r="AU1018" s="282">
        <v>0</v>
      </c>
      <c r="AV1018" s="282">
        <v>0</v>
      </c>
      <c r="AW1018" s="282">
        <v>0</v>
      </c>
      <c r="AX1018" s="282">
        <v>0</v>
      </c>
      <c r="AY1018" s="282">
        <v>0</v>
      </c>
      <c r="AZ1018" s="282">
        <v>0</v>
      </c>
      <c r="BA1018" s="282">
        <v>0</v>
      </c>
      <c r="BB1018" s="281">
        <v>0</v>
      </c>
      <c r="BC1018" s="281">
        <v>0</v>
      </c>
      <c r="BD1018" s="283"/>
      <c r="BE1018" s="284">
        <v>0.02</v>
      </c>
      <c r="BF1018" s="280">
        <v>0</v>
      </c>
      <c r="BG1018" s="285"/>
      <c r="BH1018" s="286"/>
      <c r="BI1018" s="285"/>
      <c r="BJ1018" s="280">
        <v>0</v>
      </c>
      <c r="BK1018" s="280">
        <v>0</v>
      </c>
      <c r="BL1018" s="283"/>
      <c r="BM1018" s="287">
        <v>0</v>
      </c>
      <c r="BN1018" s="280">
        <v>0</v>
      </c>
      <c r="BO1018" s="280">
        <v>0</v>
      </c>
      <c r="BP1018" s="280" t="e">
        <v>#REF!</v>
      </c>
      <c r="BQ1018" s="288" t="e">
        <v>#REF!</v>
      </c>
      <c r="BR1018" s="289"/>
      <c r="BS1018" s="290" t="e">
        <v>#REF!</v>
      </c>
      <c r="BU1018" s="291"/>
      <c r="BV1018" s="291">
        <v>0</v>
      </c>
      <c r="BW1018" s="292">
        <v>0</v>
      </c>
      <c r="BX1018" s="238" t="s">
        <v>856</v>
      </c>
      <c r="BY1018" s="435">
        <f t="shared" si="30"/>
        <v>1</v>
      </c>
      <c r="BZ1018" s="435">
        <v>1</v>
      </c>
      <c r="CA1018" s="436">
        <f t="shared" si="31"/>
        <v>0</v>
      </c>
    </row>
    <row r="1019" spans="1:79" s="268" customFormat="1" ht="47.25">
      <c r="A1019" s="269">
        <v>1005</v>
      </c>
      <c r="B1019" s="269" t="s">
        <v>862</v>
      </c>
      <c r="C1019" s="269" t="s">
        <v>95</v>
      </c>
      <c r="D1019" s="271" t="s">
        <v>863</v>
      </c>
      <c r="E1019" s="272">
        <v>41058</v>
      </c>
      <c r="F1019" s="238"/>
      <c r="G1019" s="238"/>
      <c r="H1019" s="272">
        <v>40909</v>
      </c>
      <c r="I1019" s="272">
        <v>50405</v>
      </c>
      <c r="J1019" s="269"/>
      <c r="K1019" s="269" t="s">
        <v>3116</v>
      </c>
      <c r="L1019" s="273"/>
      <c r="M1019" s="238">
        <v>1</v>
      </c>
      <c r="N1019" s="269" t="s">
        <v>3117</v>
      </c>
      <c r="O1019" s="269" t="s">
        <v>81</v>
      </c>
      <c r="P1019" s="269">
        <v>0</v>
      </c>
      <c r="Q1019" s="269"/>
      <c r="R1019" s="294">
        <v>1010400936</v>
      </c>
      <c r="S1019" s="238">
        <v>1053</v>
      </c>
      <c r="T1019" s="269" t="s">
        <v>87</v>
      </c>
      <c r="U1019" s="269">
        <v>240</v>
      </c>
      <c r="V1019" s="275">
        <v>240</v>
      </c>
      <c r="W1019" s="269">
        <v>0</v>
      </c>
      <c r="X1019" s="276">
        <v>34486</v>
      </c>
      <c r="Y1019" s="293"/>
      <c r="Z1019" s="277">
        <v>70774.559999999998</v>
      </c>
      <c r="AA1019" s="277"/>
      <c r="AB1019" s="278">
        <v>70774.559999999998</v>
      </c>
      <c r="AC1019" s="278">
        <v>70774.559999999998</v>
      </c>
      <c r="AD1019" s="278">
        <v>0</v>
      </c>
      <c r="AE1019" s="278">
        <v>0</v>
      </c>
      <c r="AF1019" s="278">
        <v>294.89400000000001</v>
      </c>
      <c r="AG1019" s="278">
        <v>294.89400000000001</v>
      </c>
      <c r="AH1019" s="278">
        <v>0</v>
      </c>
      <c r="AI1019" s="279">
        <v>294.89400000000001</v>
      </c>
      <c r="AJ1019" s="277"/>
      <c r="AK1019" s="280" t="e">
        <v>#REF!</v>
      </c>
      <c r="AL1019" s="280" t="e">
        <v>#REF!</v>
      </c>
      <c r="AM1019" s="281">
        <v>0</v>
      </c>
      <c r="AN1019" s="281">
        <v>0</v>
      </c>
      <c r="AO1019" s="281">
        <v>0</v>
      </c>
      <c r="AP1019" s="282">
        <v>0</v>
      </c>
      <c r="AQ1019" s="282">
        <v>0</v>
      </c>
      <c r="AR1019" s="282">
        <v>0</v>
      </c>
      <c r="AS1019" s="282">
        <v>0</v>
      </c>
      <c r="AT1019" s="282">
        <v>0</v>
      </c>
      <c r="AU1019" s="282">
        <v>0</v>
      </c>
      <c r="AV1019" s="282">
        <v>0</v>
      </c>
      <c r="AW1019" s="282">
        <v>0</v>
      </c>
      <c r="AX1019" s="282">
        <v>0</v>
      </c>
      <c r="AY1019" s="282">
        <v>0</v>
      </c>
      <c r="AZ1019" s="282">
        <v>0</v>
      </c>
      <c r="BA1019" s="282">
        <v>0</v>
      </c>
      <c r="BB1019" s="281">
        <v>0</v>
      </c>
      <c r="BC1019" s="281">
        <v>0</v>
      </c>
      <c r="BD1019" s="283"/>
      <c r="BE1019" s="284">
        <v>0.02</v>
      </c>
      <c r="BF1019" s="280">
        <v>0</v>
      </c>
      <c r="BG1019" s="285"/>
      <c r="BH1019" s="286"/>
      <c r="BI1019" s="285"/>
      <c r="BJ1019" s="280">
        <v>0</v>
      </c>
      <c r="BK1019" s="280">
        <v>0</v>
      </c>
      <c r="BL1019" s="283"/>
      <c r="BM1019" s="287">
        <v>0</v>
      </c>
      <c r="BN1019" s="280">
        <v>0</v>
      </c>
      <c r="BO1019" s="280">
        <v>0</v>
      </c>
      <c r="BP1019" s="280" t="e">
        <v>#REF!</v>
      </c>
      <c r="BQ1019" s="288" t="e">
        <v>#REF!</v>
      </c>
      <c r="BR1019" s="289"/>
      <c r="BS1019" s="290" t="e">
        <v>#REF!</v>
      </c>
      <c r="BU1019" s="291"/>
      <c r="BV1019" s="291">
        <v>0</v>
      </c>
      <c r="BW1019" s="292">
        <v>0</v>
      </c>
      <c r="BX1019" s="238" t="s">
        <v>856</v>
      </c>
      <c r="BY1019" s="435">
        <f t="shared" si="30"/>
        <v>1</v>
      </c>
      <c r="BZ1019" s="435">
        <v>1</v>
      </c>
      <c r="CA1019" s="436">
        <f t="shared" si="31"/>
        <v>0</v>
      </c>
    </row>
    <row r="1020" spans="1:79" s="268" customFormat="1" ht="47.25">
      <c r="A1020" s="269">
        <v>1006</v>
      </c>
      <c r="B1020" s="269" t="s">
        <v>862</v>
      </c>
      <c r="C1020" s="269" t="s">
        <v>95</v>
      </c>
      <c r="D1020" s="271" t="s">
        <v>863</v>
      </c>
      <c r="E1020" s="272">
        <v>41058</v>
      </c>
      <c r="F1020" s="238"/>
      <c r="G1020" s="238"/>
      <c r="H1020" s="272">
        <v>40909</v>
      </c>
      <c r="I1020" s="272">
        <v>50405</v>
      </c>
      <c r="J1020" s="269"/>
      <c r="K1020" s="269" t="s">
        <v>3118</v>
      </c>
      <c r="L1020" s="273"/>
      <c r="M1020" s="238">
        <v>1</v>
      </c>
      <c r="N1020" s="269" t="s">
        <v>3119</v>
      </c>
      <c r="O1020" s="269" t="s">
        <v>81</v>
      </c>
      <c r="P1020" s="269">
        <v>0</v>
      </c>
      <c r="Q1020" s="269"/>
      <c r="R1020" s="294">
        <v>1010400937</v>
      </c>
      <c r="S1020" s="238">
        <v>1054</v>
      </c>
      <c r="T1020" s="269" t="s">
        <v>87</v>
      </c>
      <c r="U1020" s="269">
        <v>240</v>
      </c>
      <c r="V1020" s="275">
        <v>240</v>
      </c>
      <c r="W1020" s="269">
        <v>0</v>
      </c>
      <c r="X1020" s="276">
        <v>23743</v>
      </c>
      <c r="Y1020" s="293"/>
      <c r="Z1020" s="277">
        <v>232399.41</v>
      </c>
      <c r="AA1020" s="277"/>
      <c r="AB1020" s="278">
        <v>232399.41</v>
      </c>
      <c r="AC1020" s="278">
        <v>232399.41</v>
      </c>
      <c r="AD1020" s="278">
        <v>0</v>
      </c>
      <c r="AE1020" s="278">
        <v>0</v>
      </c>
      <c r="AF1020" s="278">
        <v>968.33087499999999</v>
      </c>
      <c r="AG1020" s="278">
        <v>968.33087499999999</v>
      </c>
      <c r="AH1020" s="278">
        <v>0</v>
      </c>
      <c r="AI1020" s="279">
        <v>968.33087499999999</v>
      </c>
      <c r="AJ1020" s="277"/>
      <c r="AK1020" s="280" t="e">
        <v>#REF!</v>
      </c>
      <c r="AL1020" s="280" t="e">
        <v>#REF!</v>
      </c>
      <c r="AM1020" s="281">
        <v>0</v>
      </c>
      <c r="AN1020" s="281">
        <v>0</v>
      </c>
      <c r="AO1020" s="281">
        <v>0</v>
      </c>
      <c r="AP1020" s="282">
        <v>0</v>
      </c>
      <c r="AQ1020" s="282">
        <v>0</v>
      </c>
      <c r="AR1020" s="282">
        <v>0</v>
      </c>
      <c r="AS1020" s="282">
        <v>0</v>
      </c>
      <c r="AT1020" s="282">
        <v>0</v>
      </c>
      <c r="AU1020" s="282">
        <v>0</v>
      </c>
      <c r="AV1020" s="282">
        <v>0</v>
      </c>
      <c r="AW1020" s="282">
        <v>0</v>
      </c>
      <c r="AX1020" s="282">
        <v>0</v>
      </c>
      <c r="AY1020" s="282">
        <v>0</v>
      </c>
      <c r="AZ1020" s="282">
        <v>0</v>
      </c>
      <c r="BA1020" s="282">
        <v>0</v>
      </c>
      <c r="BB1020" s="281">
        <v>0</v>
      </c>
      <c r="BC1020" s="281">
        <v>0</v>
      </c>
      <c r="BD1020" s="283"/>
      <c r="BE1020" s="284">
        <v>0.02</v>
      </c>
      <c r="BF1020" s="280">
        <v>0</v>
      </c>
      <c r="BG1020" s="285"/>
      <c r="BH1020" s="286"/>
      <c r="BI1020" s="285"/>
      <c r="BJ1020" s="280">
        <v>0</v>
      </c>
      <c r="BK1020" s="280">
        <v>0</v>
      </c>
      <c r="BL1020" s="283"/>
      <c r="BM1020" s="287">
        <v>0</v>
      </c>
      <c r="BN1020" s="280">
        <v>0</v>
      </c>
      <c r="BO1020" s="280">
        <v>0</v>
      </c>
      <c r="BP1020" s="280" t="e">
        <v>#REF!</v>
      </c>
      <c r="BQ1020" s="288" t="e">
        <v>#REF!</v>
      </c>
      <c r="BR1020" s="289"/>
      <c r="BS1020" s="290" t="e">
        <v>#REF!</v>
      </c>
      <c r="BU1020" s="291"/>
      <c r="BV1020" s="291">
        <v>0</v>
      </c>
      <c r="BW1020" s="292">
        <v>0</v>
      </c>
      <c r="BX1020" s="238" t="s">
        <v>856</v>
      </c>
      <c r="BY1020" s="435">
        <f t="shared" si="30"/>
        <v>1</v>
      </c>
      <c r="BZ1020" s="435">
        <v>1</v>
      </c>
      <c r="CA1020" s="436">
        <f t="shared" si="31"/>
        <v>0</v>
      </c>
    </row>
    <row r="1021" spans="1:79" s="268" customFormat="1" ht="47.25">
      <c r="A1021" s="269">
        <v>1007</v>
      </c>
      <c r="B1021" s="269" t="s">
        <v>862</v>
      </c>
      <c r="C1021" s="269" t="s">
        <v>95</v>
      </c>
      <c r="D1021" s="271" t="s">
        <v>863</v>
      </c>
      <c r="E1021" s="272">
        <v>41058</v>
      </c>
      <c r="F1021" s="238"/>
      <c r="G1021" s="238"/>
      <c r="H1021" s="272">
        <v>40909</v>
      </c>
      <c r="I1021" s="272">
        <v>50405</v>
      </c>
      <c r="J1021" s="269"/>
      <c r="K1021" s="269" t="s">
        <v>3120</v>
      </c>
      <c r="L1021" s="273"/>
      <c r="M1021" s="238">
        <v>1</v>
      </c>
      <c r="N1021" s="269" t="s">
        <v>3121</v>
      </c>
      <c r="O1021" s="269" t="s">
        <v>81</v>
      </c>
      <c r="P1021" s="269">
        <v>0</v>
      </c>
      <c r="Q1021" s="269"/>
      <c r="R1021" s="294">
        <v>1010400938</v>
      </c>
      <c r="S1021" s="238">
        <v>1055</v>
      </c>
      <c r="T1021" s="269" t="s">
        <v>87</v>
      </c>
      <c r="U1021" s="269">
        <v>240</v>
      </c>
      <c r="V1021" s="275">
        <v>240</v>
      </c>
      <c r="W1021" s="269">
        <v>0</v>
      </c>
      <c r="X1021" s="276">
        <v>27546</v>
      </c>
      <c r="Y1021" s="293"/>
      <c r="Z1021" s="277">
        <v>725122.96</v>
      </c>
      <c r="AA1021" s="277"/>
      <c r="AB1021" s="278">
        <v>725122.96</v>
      </c>
      <c r="AC1021" s="278">
        <v>297068.09299999999</v>
      </c>
      <c r="AD1021" s="278">
        <v>428054.86699999997</v>
      </c>
      <c r="AE1021" s="278">
        <v>391798.71899999998</v>
      </c>
      <c r="AF1021" s="278">
        <v>3021.3456666666666</v>
      </c>
      <c r="AG1021" s="278">
        <v>3021.3456666666666</v>
      </c>
      <c r="AH1021" s="278">
        <v>0</v>
      </c>
      <c r="AI1021" s="279">
        <v>3021.3456666666666</v>
      </c>
      <c r="AJ1021" s="277"/>
      <c r="AK1021" s="280" t="e">
        <v>#REF!</v>
      </c>
      <c r="AL1021" s="280" t="e">
        <v>#REF!</v>
      </c>
      <c r="AM1021" s="281">
        <v>36256.148000000001</v>
      </c>
      <c r="AN1021" s="281">
        <v>36256.148000000001</v>
      </c>
      <c r="AO1021" s="281">
        <v>428054.86699999997</v>
      </c>
      <c r="AP1021" s="282">
        <v>425033.52133333328</v>
      </c>
      <c r="AQ1021" s="282">
        <v>422012.17566666659</v>
      </c>
      <c r="AR1021" s="282">
        <v>418990.8299999999</v>
      </c>
      <c r="AS1021" s="282">
        <v>415969.48433333321</v>
      </c>
      <c r="AT1021" s="282">
        <v>412948.13866666652</v>
      </c>
      <c r="AU1021" s="282">
        <v>409926.79299999983</v>
      </c>
      <c r="AV1021" s="282">
        <v>406905.44733333314</v>
      </c>
      <c r="AW1021" s="282">
        <v>403884.10166666645</v>
      </c>
      <c r="AX1021" s="282">
        <v>400862.75599999976</v>
      </c>
      <c r="AY1021" s="282">
        <v>397841.41033333307</v>
      </c>
      <c r="AZ1021" s="282">
        <v>394820.06466666638</v>
      </c>
      <c r="BA1021" s="282">
        <v>391798.71899999969</v>
      </c>
      <c r="BB1021" s="281">
        <v>409926.79299999983</v>
      </c>
      <c r="BC1021" s="281">
        <v>409926.79299999995</v>
      </c>
      <c r="BD1021" s="283"/>
      <c r="BE1021" s="284">
        <v>0.02</v>
      </c>
      <c r="BF1021" s="280">
        <v>0</v>
      </c>
      <c r="BG1021" s="285"/>
      <c r="BH1021" s="286"/>
      <c r="BI1021" s="285"/>
      <c r="BJ1021" s="280">
        <v>0</v>
      </c>
      <c r="BK1021" s="280">
        <v>0</v>
      </c>
      <c r="BL1021" s="283"/>
      <c r="BM1021" s="287">
        <v>0</v>
      </c>
      <c r="BN1021" s="280">
        <v>0</v>
      </c>
      <c r="BO1021" s="280">
        <v>0</v>
      </c>
      <c r="BP1021" s="280" t="e">
        <v>#REF!</v>
      </c>
      <c r="BQ1021" s="288" t="e">
        <v>#REF!</v>
      </c>
      <c r="BR1021" s="289"/>
      <c r="BS1021" s="290" t="e">
        <v>#REF!</v>
      </c>
      <c r="BU1021" s="291">
        <v>36256.199999999997</v>
      </c>
      <c r="BV1021" s="291">
        <v>5.1999999996041879E-2</v>
      </c>
      <c r="BW1021" s="292">
        <v>0</v>
      </c>
      <c r="BX1021" s="238" t="s">
        <v>856</v>
      </c>
      <c r="BY1021" s="435">
        <f t="shared" si="30"/>
        <v>0.40967961213088605</v>
      </c>
      <c r="BZ1021" s="435">
        <v>0.45967961213088604</v>
      </c>
      <c r="CA1021" s="436">
        <f t="shared" si="31"/>
        <v>4.9999999999999989E-2</v>
      </c>
    </row>
    <row r="1022" spans="1:79" s="268" customFormat="1" ht="47.25">
      <c r="A1022" s="269">
        <v>1008</v>
      </c>
      <c r="B1022" s="269" t="s">
        <v>862</v>
      </c>
      <c r="C1022" s="269" t="s">
        <v>95</v>
      </c>
      <c r="D1022" s="271" t="s">
        <v>863</v>
      </c>
      <c r="E1022" s="272">
        <v>41058</v>
      </c>
      <c r="F1022" s="238"/>
      <c r="G1022" s="238"/>
      <c r="H1022" s="272">
        <v>40909</v>
      </c>
      <c r="I1022" s="272">
        <v>50405</v>
      </c>
      <c r="J1022" s="269"/>
      <c r="K1022" s="269" t="s">
        <v>3122</v>
      </c>
      <c r="L1022" s="273"/>
      <c r="M1022" s="238">
        <v>1</v>
      </c>
      <c r="N1022" s="269" t="s">
        <v>3123</v>
      </c>
      <c r="O1022" s="269" t="s">
        <v>81</v>
      </c>
      <c r="P1022" s="269">
        <v>0</v>
      </c>
      <c r="Q1022" s="269"/>
      <c r="R1022" s="294">
        <v>1010400939</v>
      </c>
      <c r="S1022" s="238">
        <v>1056</v>
      </c>
      <c r="T1022" s="269" t="s">
        <v>87</v>
      </c>
      <c r="U1022" s="269">
        <v>240</v>
      </c>
      <c r="V1022" s="275">
        <v>240</v>
      </c>
      <c r="W1022" s="269">
        <v>0</v>
      </c>
      <c r="X1022" s="276">
        <v>24473</v>
      </c>
      <c r="Y1022" s="293"/>
      <c r="Z1022" s="277">
        <v>770072.72</v>
      </c>
      <c r="AA1022" s="277"/>
      <c r="AB1022" s="278">
        <v>770072.72</v>
      </c>
      <c r="AC1022" s="278">
        <v>347074.701</v>
      </c>
      <c r="AD1022" s="278">
        <v>422998.01899999997</v>
      </c>
      <c r="AE1022" s="278">
        <v>384494.38299999997</v>
      </c>
      <c r="AF1022" s="278">
        <v>3208.6363333333334</v>
      </c>
      <c r="AG1022" s="278">
        <v>3208.6363333333334</v>
      </c>
      <c r="AH1022" s="278">
        <v>0</v>
      </c>
      <c r="AI1022" s="279">
        <v>3208.6363333333334</v>
      </c>
      <c r="AJ1022" s="277"/>
      <c r="AK1022" s="280" t="e">
        <v>#REF!</v>
      </c>
      <c r="AL1022" s="280" t="e">
        <v>#REF!</v>
      </c>
      <c r="AM1022" s="281">
        <v>38503.635999999999</v>
      </c>
      <c r="AN1022" s="281">
        <v>38503.635999999999</v>
      </c>
      <c r="AO1022" s="281">
        <v>422998.01899999997</v>
      </c>
      <c r="AP1022" s="282">
        <v>419789.38266666664</v>
      </c>
      <c r="AQ1022" s="282">
        <v>416580.74633333331</v>
      </c>
      <c r="AR1022" s="282">
        <v>413372.11</v>
      </c>
      <c r="AS1022" s="282">
        <v>410163.47366666666</v>
      </c>
      <c r="AT1022" s="282">
        <v>406954.83733333333</v>
      </c>
      <c r="AU1022" s="282">
        <v>403746.201</v>
      </c>
      <c r="AV1022" s="282">
        <v>400537.56466666667</v>
      </c>
      <c r="AW1022" s="282">
        <v>397328.92833333334</v>
      </c>
      <c r="AX1022" s="282">
        <v>394120.29200000002</v>
      </c>
      <c r="AY1022" s="282">
        <v>390911.65566666669</v>
      </c>
      <c r="AZ1022" s="282">
        <v>387703.01933333336</v>
      </c>
      <c r="BA1022" s="282">
        <v>384494.38300000003</v>
      </c>
      <c r="BB1022" s="281">
        <v>403746.201</v>
      </c>
      <c r="BC1022" s="281">
        <v>403746.201</v>
      </c>
      <c r="BD1022" s="283"/>
      <c r="BE1022" s="284">
        <v>0.02</v>
      </c>
      <c r="BF1022" s="280">
        <v>0</v>
      </c>
      <c r="BG1022" s="285"/>
      <c r="BH1022" s="286"/>
      <c r="BI1022" s="285"/>
      <c r="BJ1022" s="280">
        <v>0</v>
      </c>
      <c r="BK1022" s="280">
        <v>0</v>
      </c>
      <c r="BL1022" s="283"/>
      <c r="BM1022" s="287">
        <v>0</v>
      </c>
      <c r="BN1022" s="280">
        <v>0</v>
      </c>
      <c r="BO1022" s="280">
        <v>0</v>
      </c>
      <c r="BP1022" s="280" t="e">
        <v>#REF!</v>
      </c>
      <c r="BQ1022" s="288" t="e">
        <v>#REF!</v>
      </c>
      <c r="BR1022" s="289"/>
      <c r="BS1022" s="290" t="e">
        <v>#REF!</v>
      </c>
      <c r="BU1022" s="291">
        <v>38503.68</v>
      </c>
      <c r="BV1022" s="291">
        <v>4.4000000001688022E-2</v>
      </c>
      <c r="BW1022" s="292">
        <v>0</v>
      </c>
      <c r="BX1022" s="238" t="s">
        <v>856</v>
      </c>
      <c r="BY1022" s="435">
        <f t="shared" si="30"/>
        <v>0.45070379976581953</v>
      </c>
      <c r="BZ1022" s="435">
        <v>0.50070379976581958</v>
      </c>
      <c r="CA1022" s="436">
        <f t="shared" si="31"/>
        <v>5.0000000000000044E-2</v>
      </c>
    </row>
    <row r="1023" spans="1:79" s="268" customFormat="1" ht="47.25">
      <c r="A1023" s="269">
        <v>1009</v>
      </c>
      <c r="B1023" s="269" t="s">
        <v>862</v>
      </c>
      <c r="C1023" s="269" t="s">
        <v>95</v>
      </c>
      <c r="D1023" s="271" t="s">
        <v>863</v>
      </c>
      <c r="E1023" s="272">
        <v>41058</v>
      </c>
      <c r="F1023" s="238"/>
      <c r="G1023" s="238"/>
      <c r="H1023" s="272">
        <v>40909</v>
      </c>
      <c r="I1023" s="272">
        <v>50405</v>
      </c>
      <c r="J1023" s="269"/>
      <c r="K1023" s="269" t="s">
        <v>3124</v>
      </c>
      <c r="L1023" s="273"/>
      <c r="M1023" s="238">
        <v>1</v>
      </c>
      <c r="N1023" s="269" t="s">
        <v>3125</v>
      </c>
      <c r="O1023" s="269" t="s">
        <v>81</v>
      </c>
      <c r="P1023" s="269">
        <v>0</v>
      </c>
      <c r="Q1023" s="269"/>
      <c r="R1023" s="294">
        <v>1010400940</v>
      </c>
      <c r="S1023" s="238">
        <v>1057</v>
      </c>
      <c r="T1023" s="269" t="s">
        <v>87</v>
      </c>
      <c r="U1023" s="269">
        <v>240</v>
      </c>
      <c r="V1023" s="275">
        <v>240</v>
      </c>
      <c r="W1023" s="269">
        <v>0</v>
      </c>
      <c r="X1023" s="276">
        <v>24108</v>
      </c>
      <c r="Y1023" s="293"/>
      <c r="Z1023" s="277">
        <v>226203.36</v>
      </c>
      <c r="AA1023" s="277"/>
      <c r="AB1023" s="278">
        <v>226203.36</v>
      </c>
      <c r="AC1023" s="278">
        <v>226203.36</v>
      </c>
      <c r="AD1023" s="278">
        <v>0</v>
      </c>
      <c r="AE1023" s="278">
        <v>0</v>
      </c>
      <c r="AF1023" s="278">
        <v>942.5139999999999</v>
      </c>
      <c r="AG1023" s="278">
        <v>942.5139999999999</v>
      </c>
      <c r="AH1023" s="278">
        <v>0</v>
      </c>
      <c r="AI1023" s="279">
        <v>942.5139999999999</v>
      </c>
      <c r="AJ1023" s="277"/>
      <c r="AK1023" s="280" t="e">
        <v>#REF!</v>
      </c>
      <c r="AL1023" s="280" t="e">
        <v>#REF!</v>
      </c>
      <c r="AM1023" s="281">
        <v>0</v>
      </c>
      <c r="AN1023" s="281">
        <v>0</v>
      </c>
      <c r="AO1023" s="281">
        <v>0</v>
      </c>
      <c r="AP1023" s="282">
        <v>0</v>
      </c>
      <c r="AQ1023" s="282">
        <v>0</v>
      </c>
      <c r="AR1023" s="282">
        <v>0</v>
      </c>
      <c r="AS1023" s="282">
        <v>0</v>
      </c>
      <c r="AT1023" s="282">
        <v>0</v>
      </c>
      <c r="AU1023" s="282">
        <v>0</v>
      </c>
      <c r="AV1023" s="282">
        <v>0</v>
      </c>
      <c r="AW1023" s="282">
        <v>0</v>
      </c>
      <c r="AX1023" s="282">
        <v>0</v>
      </c>
      <c r="AY1023" s="282">
        <v>0</v>
      </c>
      <c r="AZ1023" s="282">
        <v>0</v>
      </c>
      <c r="BA1023" s="282">
        <v>0</v>
      </c>
      <c r="BB1023" s="281">
        <v>0</v>
      </c>
      <c r="BC1023" s="281">
        <v>0</v>
      </c>
      <c r="BD1023" s="283"/>
      <c r="BE1023" s="284">
        <v>0.02</v>
      </c>
      <c r="BF1023" s="280">
        <v>0</v>
      </c>
      <c r="BG1023" s="285"/>
      <c r="BH1023" s="286"/>
      <c r="BI1023" s="285"/>
      <c r="BJ1023" s="280">
        <v>0</v>
      </c>
      <c r="BK1023" s="280">
        <v>0</v>
      </c>
      <c r="BL1023" s="283"/>
      <c r="BM1023" s="287">
        <v>0</v>
      </c>
      <c r="BN1023" s="280">
        <v>0</v>
      </c>
      <c r="BO1023" s="280">
        <v>0</v>
      </c>
      <c r="BP1023" s="280" t="e">
        <v>#REF!</v>
      </c>
      <c r="BQ1023" s="288" t="e">
        <v>#REF!</v>
      </c>
      <c r="BR1023" s="289"/>
      <c r="BS1023" s="290" t="e">
        <v>#REF!</v>
      </c>
      <c r="BU1023" s="291"/>
      <c r="BV1023" s="291">
        <v>0</v>
      </c>
      <c r="BW1023" s="292">
        <v>0</v>
      </c>
      <c r="BX1023" s="238" t="s">
        <v>856</v>
      </c>
      <c r="BY1023" s="435">
        <f t="shared" si="30"/>
        <v>1</v>
      </c>
      <c r="BZ1023" s="435">
        <v>1</v>
      </c>
      <c r="CA1023" s="436">
        <f t="shared" si="31"/>
        <v>0</v>
      </c>
    </row>
    <row r="1024" spans="1:79" s="268" customFormat="1" ht="47.25">
      <c r="A1024" s="269">
        <v>1010</v>
      </c>
      <c r="B1024" s="269" t="s">
        <v>862</v>
      </c>
      <c r="C1024" s="269" t="s">
        <v>95</v>
      </c>
      <c r="D1024" s="271" t="s">
        <v>863</v>
      </c>
      <c r="E1024" s="272">
        <v>41058</v>
      </c>
      <c r="F1024" s="238"/>
      <c r="G1024" s="238"/>
      <c r="H1024" s="272">
        <v>40909</v>
      </c>
      <c r="I1024" s="272">
        <v>50405</v>
      </c>
      <c r="J1024" s="269"/>
      <c r="K1024" s="269" t="s">
        <v>3126</v>
      </c>
      <c r="L1024" s="273"/>
      <c r="M1024" s="238">
        <v>1</v>
      </c>
      <c r="N1024" s="269" t="s">
        <v>3127</v>
      </c>
      <c r="O1024" s="269" t="s">
        <v>81</v>
      </c>
      <c r="P1024" s="269">
        <v>0</v>
      </c>
      <c r="Q1024" s="269"/>
      <c r="R1024" s="294">
        <v>1010400941</v>
      </c>
      <c r="S1024" s="238">
        <v>1058</v>
      </c>
      <c r="T1024" s="269" t="s">
        <v>87</v>
      </c>
      <c r="U1024" s="269">
        <v>240</v>
      </c>
      <c r="V1024" s="275">
        <v>240</v>
      </c>
      <c r="W1024" s="269">
        <v>0</v>
      </c>
      <c r="X1024" s="276">
        <v>24473</v>
      </c>
      <c r="Y1024" s="293"/>
      <c r="Z1024" s="277">
        <v>308033.08</v>
      </c>
      <c r="AA1024" s="277"/>
      <c r="AB1024" s="278">
        <v>308033.08</v>
      </c>
      <c r="AC1024" s="278">
        <v>146543.00150000001</v>
      </c>
      <c r="AD1024" s="278">
        <v>161490.0785</v>
      </c>
      <c r="AE1024" s="278">
        <v>146088.42449999999</v>
      </c>
      <c r="AF1024" s="278">
        <v>1283.4711666666667</v>
      </c>
      <c r="AG1024" s="278">
        <v>1283.4711666666667</v>
      </c>
      <c r="AH1024" s="278">
        <v>0</v>
      </c>
      <c r="AI1024" s="279">
        <v>1283.4711666666667</v>
      </c>
      <c r="AJ1024" s="277"/>
      <c r="AK1024" s="280" t="e">
        <v>#REF!</v>
      </c>
      <c r="AL1024" s="280" t="e">
        <v>#REF!</v>
      </c>
      <c r="AM1024" s="281">
        <v>15401.654</v>
      </c>
      <c r="AN1024" s="281">
        <v>15401.654</v>
      </c>
      <c r="AO1024" s="281">
        <v>161490.0785</v>
      </c>
      <c r="AP1024" s="282">
        <v>160206.60733333335</v>
      </c>
      <c r="AQ1024" s="282">
        <v>158923.13616666669</v>
      </c>
      <c r="AR1024" s="282">
        <v>157639.66500000004</v>
      </c>
      <c r="AS1024" s="282">
        <v>156356.19383333338</v>
      </c>
      <c r="AT1024" s="282">
        <v>155072.72266666673</v>
      </c>
      <c r="AU1024" s="282">
        <v>153789.25150000007</v>
      </c>
      <c r="AV1024" s="282">
        <v>152505.78033333342</v>
      </c>
      <c r="AW1024" s="282">
        <v>151222.30916666676</v>
      </c>
      <c r="AX1024" s="282">
        <v>149938.83800000011</v>
      </c>
      <c r="AY1024" s="282">
        <v>148655.36683333345</v>
      </c>
      <c r="AZ1024" s="282">
        <v>147371.89566666679</v>
      </c>
      <c r="BA1024" s="282">
        <v>146088.42450000014</v>
      </c>
      <c r="BB1024" s="281">
        <v>153789.25150000007</v>
      </c>
      <c r="BC1024" s="281">
        <v>153789.25150000001</v>
      </c>
      <c r="BD1024" s="283"/>
      <c r="BE1024" s="284">
        <v>0.02</v>
      </c>
      <c r="BF1024" s="280">
        <v>0</v>
      </c>
      <c r="BG1024" s="285"/>
      <c r="BH1024" s="286"/>
      <c r="BI1024" s="285"/>
      <c r="BJ1024" s="280">
        <v>0</v>
      </c>
      <c r="BK1024" s="280">
        <v>0</v>
      </c>
      <c r="BL1024" s="283"/>
      <c r="BM1024" s="287">
        <v>0</v>
      </c>
      <c r="BN1024" s="280">
        <v>0</v>
      </c>
      <c r="BO1024" s="280">
        <v>0</v>
      </c>
      <c r="BP1024" s="280" t="e">
        <v>#REF!</v>
      </c>
      <c r="BQ1024" s="288" t="e">
        <v>#REF!</v>
      </c>
      <c r="BR1024" s="289"/>
      <c r="BS1024" s="290" t="e">
        <v>#REF!</v>
      </c>
      <c r="BU1024" s="291">
        <v>15401.64</v>
      </c>
      <c r="BV1024" s="291">
        <v>-1.4000000001033186E-2</v>
      </c>
      <c r="BW1024" s="292">
        <v>0</v>
      </c>
      <c r="BX1024" s="238" t="s">
        <v>856</v>
      </c>
      <c r="BY1024" s="435">
        <f t="shared" si="30"/>
        <v>0.47573787042612437</v>
      </c>
      <c r="BZ1024" s="435">
        <v>0.52573787042612441</v>
      </c>
      <c r="CA1024" s="436">
        <f t="shared" si="31"/>
        <v>5.0000000000000044E-2</v>
      </c>
    </row>
    <row r="1025" spans="1:79" s="268" customFormat="1" ht="47.25">
      <c r="A1025" s="269">
        <v>1011</v>
      </c>
      <c r="B1025" s="269" t="s">
        <v>862</v>
      </c>
      <c r="C1025" s="269" t="s">
        <v>95</v>
      </c>
      <c r="D1025" s="271" t="s">
        <v>863</v>
      </c>
      <c r="E1025" s="272">
        <v>41058</v>
      </c>
      <c r="F1025" s="238"/>
      <c r="G1025" s="238"/>
      <c r="H1025" s="272">
        <v>40909</v>
      </c>
      <c r="I1025" s="272">
        <v>50405</v>
      </c>
      <c r="J1025" s="269"/>
      <c r="K1025" s="269" t="s">
        <v>3128</v>
      </c>
      <c r="L1025" s="273"/>
      <c r="M1025" s="238">
        <v>1</v>
      </c>
      <c r="N1025" s="269" t="s">
        <v>3129</v>
      </c>
      <c r="O1025" s="269" t="s">
        <v>81</v>
      </c>
      <c r="P1025" s="269">
        <v>0</v>
      </c>
      <c r="Q1025" s="269"/>
      <c r="R1025" s="294">
        <v>1010400942</v>
      </c>
      <c r="S1025" s="238">
        <v>1059</v>
      </c>
      <c r="T1025" s="269" t="s">
        <v>87</v>
      </c>
      <c r="U1025" s="269">
        <v>240</v>
      </c>
      <c r="V1025" s="275">
        <v>240</v>
      </c>
      <c r="W1025" s="269">
        <v>0</v>
      </c>
      <c r="X1025" s="276">
        <v>24108</v>
      </c>
      <c r="Y1025" s="293"/>
      <c r="Z1025" s="277">
        <v>93004.38</v>
      </c>
      <c r="AA1025" s="277"/>
      <c r="AB1025" s="278">
        <v>93004.38</v>
      </c>
      <c r="AC1025" s="278">
        <v>93004.38</v>
      </c>
      <c r="AD1025" s="278">
        <v>0</v>
      </c>
      <c r="AE1025" s="278">
        <v>0</v>
      </c>
      <c r="AF1025" s="278">
        <v>387.51825000000002</v>
      </c>
      <c r="AG1025" s="278">
        <v>387.51825000000002</v>
      </c>
      <c r="AH1025" s="278">
        <v>0</v>
      </c>
      <c r="AI1025" s="279">
        <v>387.51825000000002</v>
      </c>
      <c r="AJ1025" s="277"/>
      <c r="AK1025" s="280" t="e">
        <v>#REF!</v>
      </c>
      <c r="AL1025" s="280" t="e">
        <v>#REF!</v>
      </c>
      <c r="AM1025" s="281">
        <v>0</v>
      </c>
      <c r="AN1025" s="281">
        <v>0</v>
      </c>
      <c r="AO1025" s="281">
        <v>0</v>
      </c>
      <c r="AP1025" s="282">
        <v>0</v>
      </c>
      <c r="AQ1025" s="282">
        <v>0</v>
      </c>
      <c r="AR1025" s="282">
        <v>0</v>
      </c>
      <c r="AS1025" s="282">
        <v>0</v>
      </c>
      <c r="AT1025" s="282">
        <v>0</v>
      </c>
      <c r="AU1025" s="282">
        <v>0</v>
      </c>
      <c r="AV1025" s="282">
        <v>0</v>
      </c>
      <c r="AW1025" s="282">
        <v>0</v>
      </c>
      <c r="AX1025" s="282">
        <v>0</v>
      </c>
      <c r="AY1025" s="282">
        <v>0</v>
      </c>
      <c r="AZ1025" s="282">
        <v>0</v>
      </c>
      <c r="BA1025" s="282">
        <v>0</v>
      </c>
      <c r="BB1025" s="281">
        <v>0</v>
      </c>
      <c r="BC1025" s="281">
        <v>0</v>
      </c>
      <c r="BD1025" s="283"/>
      <c r="BE1025" s="284">
        <v>0.02</v>
      </c>
      <c r="BF1025" s="280">
        <v>0</v>
      </c>
      <c r="BG1025" s="285"/>
      <c r="BH1025" s="286"/>
      <c r="BI1025" s="285"/>
      <c r="BJ1025" s="280">
        <v>0</v>
      </c>
      <c r="BK1025" s="280">
        <v>0</v>
      </c>
      <c r="BL1025" s="283"/>
      <c r="BM1025" s="287">
        <v>0</v>
      </c>
      <c r="BN1025" s="280">
        <v>0</v>
      </c>
      <c r="BO1025" s="280">
        <v>0</v>
      </c>
      <c r="BP1025" s="280" t="e">
        <v>#REF!</v>
      </c>
      <c r="BQ1025" s="288" t="e">
        <v>#REF!</v>
      </c>
      <c r="BR1025" s="289"/>
      <c r="BS1025" s="290" t="e">
        <v>#REF!</v>
      </c>
      <c r="BU1025" s="291"/>
      <c r="BV1025" s="291">
        <v>0</v>
      </c>
      <c r="BW1025" s="292">
        <v>0</v>
      </c>
      <c r="BX1025" s="238" t="s">
        <v>856</v>
      </c>
      <c r="BY1025" s="435">
        <f t="shared" si="30"/>
        <v>1</v>
      </c>
      <c r="BZ1025" s="435">
        <v>1</v>
      </c>
      <c r="CA1025" s="436">
        <f t="shared" si="31"/>
        <v>0</v>
      </c>
    </row>
    <row r="1026" spans="1:79" s="268" customFormat="1" ht="47.25">
      <c r="A1026" s="269">
        <v>1012</v>
      </c>
      <c r="B1026" s="269" t="s">
        <v>862</v>
      </c>
      <c r="C1026" s="269" t="s">
        <v>95</v>
      </c>
      <c r="D1026" s="271" t="s">
        <v>863</v>
      </c>
      <c r="E1026" s="272">
        <v>41058</v>
      </c>
      <c r="F1026" s="238"/>
      <c r="G1026" s="238"/>
      <c r="H1026" s="272">
        <v>40909</v>
      </c>
      <c r="I1026" s="272">
        <v>50405</v>
      </c>
      <c r="J1026" s="269"/>
      <c r="K1026" s="269" t="s">
        <v>3130</v>
      </c>
      <c r="L1026" s="273"/>
      <c r="M1026" s="238">
        <v>1</v>
      </c>
      <c r="N1026" s="269" t="s">
        <v>3131</v>
      </c>
      <c r="O1026" s="269" t="s">
        <v>81</v>
      </c>
      <c r="P1026" s="269">
        <v>0</v>
      </c>
      <c r="Q1026" s="269"/>
      <c r="R1026" s="294">
        <v>1010400943</v>
      </c>
      <c r="S1026" s="238">
        <v>1060</v>
      </c>
      <c r="T1026" s="269" t="s">
        <v>87</v>
      </c>
      <c r="U1026" s="269">
        <v>240</v>
      </c>
      <c r="V1026" s="275">
        <v>240</v>
      </c>
      <c r="W1026" s="269">
        <v>0</v>
      </c>
      <c r="X1026" s="276">
        <v>24473</v>
      </c>
      <c r="Y1026" s="293"/>
      <c r="Z1026" s="277">
        <v>100873.41</v>
      </c>
      <c r="AA1026" s="277"/>
      <c r="AB1026" s="278">
        <v>100873.41</v>
      </c>
      <c r="AC1026" s="278">
        <v>100873.41</v>
      </c>
      <c r="AD1026" s="278">
        <v>0</v>
      </c>
      <c r="AE1026" s="278">
        <v>0</v>
      </c>
      <c r="AF1026" s="278">
        <v>420.30587500000001</v>
      </c>
      <c r="AG1026" s="278">
        <v>420.30587500000001</v>
      </c>
      <c r="AH1026" s="278">
        <v>0</v>
      </c>
      <c r="AI1026" s="279">
        <v>420.30587500000001</v>
      </c>
      <c r="AJ1026" s="277"/>
      <c r="AK1026" s="280" t="e">
        <v>#REF!</v>
      </c>
      <c r="AL1026" s="280" t="e">
        <v>#REF!</v>
      </c>
      <c r="AM1026" s="281">
        <v>0</v>
      </c>
      <c r="AN1026" s="281">
        <v>0</v>
      </c>
      <c r="AO1026" s="281">
        <v>0</v>
      </c>
      <c r="AP1026" s="282">
        <v>0</v>
      </c>
      <c r="AQ1026" s="282">
        <v>0</v>
      </c>
      <c r="AR1026" s="282">
        <v>0</v>
      </c>
      <c r="AS1026" s="282">
        <v>0</v>
      </c>
      <c r="AT1026" s="282">
        <v>0</v>
      </c>
      <c r="AU1026" s="282">
        <v>0</v>
      </c>
      <c r="AV1026" s="282">
        <v>0</v>
      </c>
      <c r="AW1026" s="282">
        <v>0</v>
      </c>
      <c r="AX1026" s="282">
        <v>0</v>
      </c>
      <c r="AY1026" s="282">
        <v>0</v>
      </c>
      <c r="AZ1026" s="282">
        <v>0</v>
      </c>
      <c r="BA1026" s="282">
        <v>0</v>
      </c>
      <c r="BB1026" s="281">
        <v>0</v>
      </c>
      <c r="BC1026" s="281">
        <v>0</v>
      </c>
      <c r="BD1026" s="283"/>
      <c r="BE1026" s="284">
        <v>0.02</v>
      </c>
      <c r="BF1026" s="280">
        <v>0</v>
      </c>
      <c r="BG1026" s="285"/>
      <c r="BH1026" s="286"/>
      <c r="BI1026" s="285"/>
      <c r="BJ1026" s="280">
        <v>0</v>
      </c>
      <c r="BK1026" s="280">
        <v>0</v>
      </c>
      <c r="BL1026" s="283"/>
      <c r="BM1026" s="287">
        <v>0</v>
      </c>
      <c r="BN1026" s="280">
        <v>0</v>
      </c>
      <c r="BO1026" s="280">
        <v>0</v>
      </c>
      <c r="BP1026" s="280" t="e">
        <v>#REF!</v>
      </c>
      <c r="BQ1026" s="288" t="e">
        <v>#REF!</v>
      </c>
      <c r="BR1026" s="289"/>
      <c r="BS1026" s="290" t="e">
        <v>#REF!</v>
      </c>
      <c r="BU1026" s="291"/>
      <c r="BV1026" s="291">
        <v>0</v>
      </c>
      <c r="BW1026" s="292">
        <v>0</v>
      </c>
      <c r="BX1026" s="238" t="s">
        <v>856</v>
      </c>
      <c r="BY1026" s="435">
        <f t="shared" si="30"/>
        <v>1</v>
      </c>
      <c r="BZ1026" s="435">
        <v>1</v>
      </c>
      <c r="CA1026" s="436">
        <f t="shared" si="31"/>
        <v>0</v>
      </c>
    </row>
    <row r="1027" spans="1:79" s="268" customFormat="1" ht="47.25">
      <c r="A1027" s="269">
        <v>1013</v>
      </c>
      <c r="B1027" s="269" t="s">
        <v>862</v>
      </c>
      <c r="C1027" s="269" t="s">
        <v>95</v>
      </c>
      <c r="D1027" s="271" t="s">
        <v>863</v>
      </c>
      <c r="E1027" s="272">
        <v>41058</v>
      </c>
      <c r="F1027" s="238"/>
      <c r="G1027" s="238"/>
      <c r="H1027" s="272">
        <v>40909</v>
      </c>
      <c r="I1027" s="272">
        <v>50405</v>
      </c>
      <c r="J1027" s="269"/>
      <c r="K1027" s="269" t="s">
        <v>3132</v>
      </c>
      <c r="L1027" s="273"/>
      <c r="M1027" s="238">
        <v>1</v>
      </c>
      <c r="N1027" s="269" t="s">
        <v>3133</v>
      </c>
      <c r="O1027" s="269" t="s">
        <v>81</v>
      </c>
      <c r="P1027" s="269">
        <v>0</v>
      </c>
      <c r="Q1027" s="269"/>
      <c r="R1027" s="294">
        <v>1010400944</v>
      </c>
      <c r="S1027" s="238">
        <v>1061</v>
      </c>
      <c r="T1027" s="269" t="s">
        <v>168</v>
      </c>
      <c r="U1027" s="269">
        <v>180</v>
      </c>
      <c r="V1027" s="275">
        <v>180</v>
      </c>
      <c r="W1027" s="269">
        <v>0</v>
      </c>
      <c r="X1027" s="276">
        <v>38047</v>
      </c>
      <c r="Y1027" s="293"/>
      <c r="Z1027" s="277">
        <v>73636.72</v>
      </c>
      <c r="AA1027" s="277"/>
      <c r="AB1027" s="278">
        <v>73636.72</v>
      </c>
      <c r="AC1027" s="278">
        <v>73636.72</v>
      </c>
      <c r="AD1027" s="278">
        <v>0</v>
      </c>
      <c r="AE1027" s="278">
        <v>0</v>
      </c>
      <c r="AF1027" s="278">
        <v>409.09288888888892</v>
      </c>
      <c r="AG1027" s="278">
        <v>409.09288888888892</v>
      </c>
      <c r="AH1027" s="278">
        <v>0</v>
      </c>
      <c r="AI1027" s="279">
        <v>409.09288888888892</v>
      </c>
      <c r="AJ1027" s="277"/>
      <c r="AK1027" s="280" t="e">
        <v>#REF!</v>
      </c>
      <c r="AL1027" s="280" t="e">
        <v>#REF!</v>
      </c>
      <c r="AM1027" s="281">
        <v>0</v>
      </c>
      <c r="AN1027" s="281">
        <v>0</v>
      </c>
      <c r="AO1027" s="281">
        <v>0</v>
      </c>
      <c r="AP1027" s="282">
        <v>0</v>
      </c>
      <c r="AQ1027" s="282">
        <v>0</v>
      </c>
      <c r="AR1027" s="282">
        <v>0</v>
      </c>
      <c r="AS1027" s="282">
        <v>0</v>
      </c>
      <c r="AT1027" s="282">
        <v>0</v>
      </c>
      <c r="AU1027" s="282">
        <v>0</v>
      </c>
      <c r="AV1027" s="282">
        <v>0</v>
      </c>
      <c r="AW1027" s="282">
        <v>0</v>
      </c>
      <c r="AX1027" s="282">
        <v>0</v>
      </c>
      <c r="AY1027" s="282">
        <v>0</v>
      </c>
      <c r="AZ1027" s="282">
        <v>0</v>
      </c>
      <c r="BA1027" s="282">
        <v>0</v>
      </c>
      <c r="BB1027" s="281">
        <v>0</v>
      </c>
      <c r="BC1027" s="281">
        <v>0</v>
      </c>
      <c r="BD1027" s="283"/>
      <c r="BE1027" s="284">
        <v>0.02</v>
      </c>
      <c r="BF1027" s="280">
        <v>0</v>
      </c>
      <c r="BG1027" s="285"/>
      <c r="BH1027" s="286"/>
      <c r="BI1027" s="285"/>
      <c r="BJ1027" s="280">
        <v>0</v>
      </c>
      <c r="BK1027" s="280">
        <v>0</v>
      </c>
      <c r="BL1027" s="283"/>
      <c r="BM1027" s="287">
        <v>0</v>
      </c>
      <c r="BN1027" s="280">
        <v>0</v>
      </c>
      <c r="BO1027" s="280">
        <v>0</v>
      </c>
      <c r="BP1027" s="280" t="e">
        <v>#REF!</v>
      </c>
      <c r="BQ1027" s="288" t="e">
        <v>#REF!</v>
      </c>
      <c r="BR1027" s="289"/>
      <c r="BS1027" s="290" t="e">
        <v>#REF!</v>
      </c>
      <c r="BU1027" s="291"/>
      <c r="BV1027" s="291">
        <v>0</v>
      </c>
      <c r="BW1027" s="292">
        <v>0</v>
      </c>
      <c r="BX1027" s="238" t="s">
        <v>856</v>
      </c>
      <c r="BY1027" s="435">
        <f t="shared" si="30"/>
        <v>1</v>
      </c>
      <c r="BZ1027" s="435">
        <v>1</v>
      </c>
      <c r="CA1027" s="436">
        <f t="shared" si="31"/>
        <v>0</v>
      </c>
    </row>
    <row r="1028" spans="1:79" s="268" customFormat="1" ht="47.25">
      <c r="A1028" s="269">
        <v>1014</v>
      </c>
      <c r="B1028" s="269" t="s">
        <v>862</v>
      </c>
      <c r="C1028" s="269" t="s">
        <v>95</v>
      </c>
      <c r="D1028" s="271" t="s">
        <v>863</v>
      </c>
      <c r="E1028" s="272">
        <v>41058</v>
      </c>
      <c r="F1028" s="238"/>
      <c r="G1028" s="238"/>
      <c r="H1028" s="272">
        <v>40909</v>
      </c>
      <c r="I1028" s="272">
        <v>50405</v>
      </c>
      <c r="J1028" s="269"/>
      <c r="K1028" s="269" t="s">
        <v>3134</v>
      </c>
      <c r="L1028" s="273"/>
      <c r="M1028" s="238">
        <v>1</v>
      </c>
      <c r="N1028" s="269" t="s">
        <v>3135</v>
      </c>
      <c r="O1028" s="269" t="s">
        <v>81</v>
      </c>
      <c r="P1028" s="269">
        <v>0</v>
      </c>
      <c r="Q1028" s="269"/>
      <c r="R1028" s="294">
        <v>1010400945</v>
      </c>
      <c r="S1028" s="238">
        <v>1062</v>
      </c>
      <c r="T1028" s="269" t="s">
        <v>87</v>
      </c>
      <c r="U1028" s="269">
        <v>240</v>
      </c>
      <c r="V1028" s="275">
        <v>240</v>
      </c>
      <c r="W1028" s="269">
        <v>0</v>
      </c>
      <c r="X1028" s="276">
        <v>24473</v>
      </c>
      <c r="Y1028" s="293"/>
      <c r="Z1028" s="277">
        <v>100873.41</v>
      </c>
      <c r="AA1028" s="277"/>
      <c r="AB1028" s="278">
        <v>100873.41</v>
      </c>
      <c r="AC1028" s="278">
        <v>100873.41</v>
      </c>
      <c r="AD1028" s="278">
        <v>0</v>
      </c>
      <c r="AE1028" s="278">
        <v>0</v>
      </c>
      <c r="AF1028" s="278">
        <v>420.30587500000001</v>
      </c>
      <c r="AG1028" s="278">
        <v>420.30587500000001</v>
      </c>
      <c r="AH1028" s="278">
        <v>0</v>
      </c>
      <c r="AI1028" s="279">
        <v>420.30587500000001</v>
      </c>
      <c r="AJ1028" s="277"/>
      <c r="AK1028" s="280" t="e">
        <v>#REF!</v>
      </c>
      <c r="AL1028" s="280" t="e">
        <v>#REF!</v>
      </c>
      <c r="AM1028" s="281">
        <v>0</v>
      </c>
      <c r="AN1028" s="281">
        <v>0</v>
      </c>
      <c r="AO1028" s="281">
        <v>0</v>
      </c>
      <c r="AP1028" s="282">
        <v>0</v>
      </c>
      <c r="AQ1028" s="282">
        <v>0</v>
      </c>
      <c r="AR1028" s="282">
        <v>0</v>
      </c>
      <c r="AS1028" s="282">
        <v>0</v>
      </c>
      <c r="AT1028" s="282">
        <v>0</v>
      </c>
      <c r="AU1028" s="282">
        <v>0</v>
      </c>
      <c r="AV1028" s="282">
        <v>0</v>
      </c>
      <c r="AW1028" s="282">
        <v>0</v>
      </c>
      <c r="AX1028" s="282">
        <v>0</v>
      </c>
      <c r="AY1028" s="282">
        <v>0</v>
      </c>
      <c r="AZ1028" s="282">
        <v>0</v>
      </c>
      <c r="BA1028" s="282">
        <v>0</v>
      </c>
      <c r="BB1028" s="281">
        <v>0</v>
      </c>
      <c r="BC1028" s="281">
        <v>0</v>
      </c>
      <c r="BD1028" s="283"/>
      <c r="BE1028" s="284">
        <v>0.02</v>
      </c>
      <c r="BF1028" s="280">
        <v>0</v>
      </c>
      <c r="BG1028" s="285"/>
      <c r="BH1028" s="286"/>
      <c r="BI1028" s="285"/>
      <c r="BJ1028" s="280">
        <v>0</v>
      </c>
      <c r="BK1028" s="280">
        <v>0</v>
      </c>
      <c r="BL1028" s="283"/>
      <c r="BM1028" s="287">
        <v>0</v>
      </c>
      <c r="BN1028" s="280">
        <v>0</v>
      </c>
      <c r="BO1028" s="280">
        <v>0</v>
      </c>
      <c r="BP1028" s="280" t="e">
        <v>#REF!</v>
      </c>
      <c r="BQ1028" s="288" t="e">
        <v>#REF!</v>
      </c>
      <c r="BR1028" s="289"/>
      <c r="BS1028" s="290" t="e">
        <v>#REF!</v>
      </c>
      <c r="BU1028" s="291"/>
      <c r="BV1028" s="291">
        <v>0</v>
      </c>
      <c r="BW1028" s="292">
        <v>0</v>
      </c>
      <c r="BX1028" s="238" t="s">
        <v>856</v>
      </c>
      <c r="BY1028" s="435">
        <f t="shared" si="30"/>
        <v>1</v>
      </c>
      <c r="BZ1028" s="435">
        <v>1</v>
      </c>
      <c r="CA1028" s="436">
        <f t="shared" si="31"/>
        <v>0</v>
      </c>
    </row>
    <row r="1029" spans="1:79" s="268" customFormat="1" ht="47.25">
      <c r="A1029" s="269">
        <v>1015</v>
      </c>
      <c r="B1029" s="269" t="s">
        <v>862</v>
      </c>
      <c r="C1029" s="269" t="s">
        <v>95</v>
      </c>
      <c r="D1029" s="271" t="s">
        <v>863</v>
      </c>
      <c r="E1029" s="272">
        <v>41058</v>
      </c>
      <c r="F1029" s="238"/>
      <c r="G1029" s="238"/>
      <c r="H1029" s="272">
        <v>40909</v>
      </c>
      <c r="I1029" s="272">
        <v>50405</v>
      </c>
      <c r="J1029" s="269"/>
      <c r="K1029" s="269" t="s">
        <v>3136</v>
      </c>
      <c r="L1029" s="273"/>
      <c r="M1029" s="238">
        <v>1</v>
      </c>
      <c r="N1029" s="269" t="s">
        <v>3137</v>
      </c>
      <c r="O1029" s="269" t="s">
        <v>81</v>
      </c>
      <c r="P1029" s="269">
        <v>0</v>
      </c>
      <c r="Q1029" s="269"/>
      <c r="R1029" s="294">
        <v>1010400946</v>
      </c>
      <c r="S1029" s="238">
        <v>1063</v>
      </c>
      <c r="T1029" s="269" t="s">
        <v>87</v>
      </c>
      <c r="U1029" s="269">
        <v>240</v>
      </c>
      <c r="V1029" s="275">
        <v>240</v>
      </c>
      <c r="W1029" s="269">
        <v>0</v>
      </c>
      <c r="X1029" s="276">
        <v>23377</v>
      </c>
      <c r="Y1029" s="293"/>
      <c r="Z1029" s="277">
        <v>747293.3</v>
      </c>
      <c r="AA1029" s="277"/>
      <c r="AB1029" s="278">
        <v>747293.3</v>
      </c>
      <c r="AC1029" s="278">
        <v>747293.3</v>
      </c>
      <c r="AD1029" s="278">
        <v>0</v>
      </c>
      <c r="AE1029" s="278">
        <v>0</v>
      </c>
      <c r="AF1029" s="278">
        <v>3113.7220833333336</v>
      </c>
      <c r="AG1029" s="278">
        <v>3113.7220833333336</v>
      </c>
      <c r="AH1029" s="278">
        <v>0</v>
      </c>
      <c r="AI1029" s="279">
        <v>3113.7220833333336</v>
      </c>
      <c r="AJ1029" s="277"/>
      <c r="AK1029" s="280" t="e">
        <v>#REF!</v>
      </c>
      <c r="AL1029" s="280" t="e">
        <v>#REF!</v>
      </c>
      <c r="AM1029" s="281">
        <v>0</v>
      </c>
      <c r="AN1029" s="281">
        <v>0</v>
      </c>
      <c r="AO1029" s="281">
        <v>0</v>
      </c>
      <c r="AP1029" s="282">
        <v>0</v>
      </c>
      <c r="AQ1029" s="282">
        <v>0</v>
      </c>
      <c r="AR1029" s="282">
        <v>0</v>
      </c>
      <c r="AS1029" s="282">
        <v>0</v>
      </c>
      <c r="AT1029" s="282">
        <v>0</v>
      </c>
      <c r="AU1029" s="282">
        <v>0</v>
      </c>
      <c r="AV1029" s="282">
        <v>0</v>
      </c>
      <c r="AW1029" s="282">
        <v>0</v>
      </c>
      <c r="AX1029" s="282">
        <v>0</v>
      </c>
      <c r="AY1029" s="282">
        <v>0</v>
      </c>
      <c r="AZ1029" s="282">
        <v>0</v>
      </c>
      <c r="BA1029" s="282">
        <v>0</v>
      </c>
      <c r="BB1029" s="281">
        <v>0</v>
      </c>
      <c r="BC1029" s="281">
        <v>0</v>
      </c>
      <c r="BD1029" s="283"/>
      <c r="BE1029" s="284">
        <v>0.02</v>
      </c>
      <c r="BF1029" s="280">
        <v>0</v>
      </c>
      <c r="BG1029" s="285"/>
      <c r="BH1029" s="286"/>
      <c r="BI1029" s="285"/>
      <c r="BJ1029" s="280">
        <v>0</v>
      </c>
      <c r="BK1029" s="280">
        <v>0</v>
      </c>
      <c r="BL1029" s="283"/>
      <c r="BM1029" s="287">
        <v>0</v>
      </c>
      <c r="BN1029" s="280">
        <v>0</v>
      </c>
      <c r="BO1029" s="280">
        <v>0</v>
      </c>
      <c r="BP1029" s="280" t="e">
        <v>#REF!</v>
      </c>
      <c r="BQ1029" s="288" t="e">
        <v>#REF!</v>
      </c>
      <c r="BR1029" s="289"/>
      <c r="BS1029" s="290" t="e">
        <v>#REF!</v>
      </c>
      <c r="BU1029" s="291"/>
      <c r="BV1029" s="291">
        <v>0</v>
      </c>
      <c r="BW1029" s="292">
        <v>0</v>
      </c>
      <c r="BX1029" s="238" t="s">
        <v>856</v>
      </c>
      <c r="BY1029" s="435">
        <f t="shared" si="30"/>
        <v>1</v>
      </c>
      <c r="BZ1029" s="435">
        <v>1</v>
      </c>
      <c r="CA1029" s="436">
        <f t="shared" si="31"/>
        <v>0</v>
      </c>
    </row>
    <row r="1030" spans="1:79" s="268" customFormat="1" ht="47.25">
      <c r="A1030" s="269">
        <v>1016</v>
      </c>
      <c r="B1030" s="269" t="s">
        <v>862</v>
      </c>
      <c r="C1030" s="269" t="s">
        <v>95</v>
      </c>
      <c r="D1030" s="271" t="s">
        <v>863</v>
      </c>
      <c r="E1030" s="272">
        <v>41058</v>
      </c>
      <c r="F1030" s="238"/>
      <c r="G1030" s="238"/>
      <c r="H1030" s="272">
        <v>40909</v>
      </c>
      <c r="I1030" s="272">
        <v>50405</v>
      </c>
      <c r="J1030" s="269"/>
      <c r="K1030" s="269" t="s">
        <v>3138</v>
      </c>
      <c r="L1030" s="273"/>
      <c r="M1030" s="238">
        <v>1</v>
      </c>
      <c r="N1030" s="269" t="s">
        <v>3139</v>
      </c>
      <c r="O1030" s="269" t="s">
        <v>81</v>
      </c>
      <c r="P1030" s="269">
        <v>0</v>
      </c>
      <c r="Q1030" s="269"/>
      <c r="R1030" s="294">
        <v>1010400947</v>
      </c>
      <c r="S1030" s="238">
        <v>1064</v>
      </c>
      <c r="T1030" s="269" t="s">
        <v>87</v>
      </c>
      <c r="U1030" s="269">
        <v>240</v>
      </c>
      <c r="V1030" s="275">
        <v>240</v>
      </c>
      <c r="W1030" s="269">
        <v>0</v>
      </c>
      <c r="X1030" s="276">
        <v>24473</v>
      </c>
      <c r="Y1030" s="293"/>
      <c r="Z1030" s="277">
        <v>127146.55</v>
      </c>
      <c r="AA1030" s="277"/>
      <c r="AB1030" s="278">
        <v>127146.55</v>
      </c>
      <c r="AC1030" s="278">
        <v>127146.55</v>
      </c>
      <c r="AD1030" s="278">
        <v>0</v>
      </c>
      <c r="AE1030" s="278">
        <v>0</v>
      </c>
      <c r="AF1030" s="278">
        <v>529.77729166666666</v>
      </c>
      <c r="AG1030" s="278">
        <v>529.77729166666666</v>
      </c>
      <c r="AH1030" s="278">
        <v>0</v>
      </c>
      <c r="AI1030" s="279">
        <v>529.77729166666666</v>
      </c>
      <c r="AJ1030" s="277"/>
      <c r="AK1030" s="280" t="e">
        <v>#REF!</v>
      </c>
      <c r="AL1030" s="280" t="e">
        <v>#REF!</v>
      </c>
      <c r="AM1030" s="281">
        <v>0</v>
      </c>
      <c r="AN1030" s="281">
        <v>0</v>
      </c>
      <c r="AO1030" s="281">
        <v>0</v>
      </c>
      <c r="AP1030" s="282">
        <v>0</v>
      </c>
      <c r="AQ1030" s="282">
        <v>0</v>
      </c>
      <c r="AR1030" s="282">
        <v>0</v>
      </c>
      <c r="AS1030" s="282">
        <v>0</v>
      </c>
      <c r="AT1030" s="282">
        <v>0</v>
      </c>
      <c r="AU1030" s="282">
        <v>0</v>
      </c>
      <c r="AV1030" s="282">
        <v>0</v>
      </c>
      <c r="AW1030" s="282">
        <v>0</v>
      </c>
      <c r="AX1030" s="282">
        <v>0</v>
      </c>
      <c r="AY1030" s="282">
        <v>0</v>
      </c>
      <c r="AZ1030" s="282">
        <v>0</v>
      </c>
      <c r="BA1030" s="282">
        <v>0</v>
      </c>
      <c r="BB1030" s="281">
        <v>0</v>
      </c>
      <c r="BC1030" s="281">
        <v>0</v>
      </c>
      <c r="BD1030" s="283"/>
      <c r="BE1030" s="284">
        <v>0.02</v>
      </c>
      <c r="BF1030" s="280">
        <v>0</v>
      </c>
      <c r="BG1030" s="285"/>
      <c r="BH1030" s="286"/>
      <c r="BI1030" s="285"/>
      <c r="BJ1030" s="280">
        <v>0</v>
      </c>
      <c r="BK1030" s="280">
        <v>0</v>
      </c>
      <c r="BL1030" s="283"/>
      <c r="BM1030" s="287">
        <v>0</v>
      </c>
      <c r="BN1030" s="280">
        <v>0</v>
      </c>
      <c r="BO1030" s="280">
        <v>0</v>
      </c>
      <c r="BP1030" s="280" t="e">
        <v>#REF!</v>
      </c>
      <c r="BQ1030" s="288" t="e">
        <v>#REF!</v>
      </c>
      <c r="BR1030" s="289"/>
      <c r="BS1030" s="290" t="e">
        <v>#REF!</v>
      </c>
      <c r="BU1030" s="291"/>
      <c r="BV1030" s="291">
        <v>0</v>
      </c>
      <c r="BW1030" s="292">
        <v>0</v>
      </c>
      <c r="BX1030" s="238" t="s">
        <v>856</v>
      </c>
      <c r="BY1030" s="435">
        <f t="shared" si="30"/>
        <v>1</v>
      </c>
      <c r="BZ1030" s="435">
        <v>1</v>
      </c>
      <c r="CA1030" s="436">
        <f t="shared" si="31"/>
        <v>0</v>
      </c>
    </row>
    <row r="1031" spans="1:79" s="268" customFormat="1" ht="47.25">
      <c r="A1031" s="269">
        <v>1017</v>
      </c>
      <c r="B1031" s="269" t="s">
        <v>862</v>
      </c>
      <c r="C1031" s="269" t="s">
        <v>95</v>
      </c>
      <c r="D1031" s="271" t="s">
        <v>863</v>
      </c>
      <c r="E1031" s="272">
        <v>41058</v>
      </c>
      <c r="F1031" s="238"/>
      <c r="G1031" s="238"/>
      <c r="H1031" s="272">
        <v>40909</v>
      </c>
      <c r="I1031" s="272">
        <v>50405</v>
      </c>
      <c r="J1031" s="269"/>
      <c r="K1031" s="269" t="s">
        <v>3140</v>
      </c>
      <c r="L1031" s="273"/>
      <c r="M1031" s="238">
        <v>1</v>
      </c>
      <c r="N1031" s="269" t="s">
        <v>3141</v>
      </c>
      <c r="O1031" s="269" t="s">
        <v>81</v>
      </c>
      <c r="P1031" s="269">
        <v>0</v>
      </c>
      <c r="Q1031" s="269"/>
      <c r="R1031" s="294">
        <v>1010400948</v>
      </c>
      <c r="S1031" s="238">
        <v>1065</v>
      </c>
      <c r="T1031" s="269" t="s">
        <v>87</v>
      </c>
      <c r="U1031" s="269">
        <v>240</v>
      </c>
      <c r="V1031" s="275">
        <v>240</v>
      </c>
      <c r="W1031" s="269">
        <v>0</v>
      </c>
      <c r="X1031" s="276">
        <v>24473</v>
      </c>
      <c r="Y1031" s="293"/>
      <c r="Z1031" s="277">
        <v>226203.36</v>
      </c>
      <c r="AA1031" s="277"/>
      <c r="AB1031" s="278">
        <v>226203.36</v>
      </c>
      <c r="AC1031" s="278">
        <v>226203.36</v>
      </c>
      <c r="AD1031" s="278">
        <v>0</v>
      </c>
      <c r="AE1031" s="278">
        <v>0</v>
      </c>
      <c r="AF1031" s="278">
        <v>942.5139999999999</v>
      </c>
      <c r="AG1031" s="278">
        <v>942.5139999999999</v>
      </c>
      <c r="AH1031" s="278">
        <v>0</v>
      </c>
      <c r="AI1031" s="279">
        <v>942.5139999999999</v>
      </c>
      <c r="AJ1031" s="277"/>
      <c r="AK1031" s="280" t="e">
        <v>#REF!</v>
      </c>
      <c r="AL1031" s="280" t="e">
        <v>#REF!</v>
      </c>
      <c r="AM1031" s="281">
        <v>0</v>
      </c>
      <c r="AN1031" s="281">
        <v>0</v>
      </c>
      <c r="AO1031" s="281">
        <v>0</v>
      </c>
      <c r="AP1031" s="282">
        <v>0</v>
      </c>
      <c r="AQ1031" s="282">
        <v>0</v>
      </c>
      <c r="AR1031" s="282">
        <v>0</v>
      </c>
      <c r="AS1031" s="282">
        <v>0</v>
      </c>
      <c r="AT1031" s="282">
        <v>0</v>
      </c>
      <c r="AU1031" s="282">
        <v>0</v>
      </c>
      <c r="AV1031" s="282">
        <v>0</v>
      </c>
      <c r="AW1031" s="282">
        <v>0</v>
      </c>
      <c r="AX1031" s="282">
        <v>0</v>
      </c>
      <c r="AY1031" s="282">
        <v>0</v>
      </c>
      <c r="AZ1031" s="282">
        <v>0</v>
      </c>
      <c r="BA1031" s="282">
        <v>0</v>
      </c>
      <c r="BB1031" s="281">
        <v>0</v>
      </c>
      <c r="BC1031" s="281">
        <v>0</v>
      </c>
      <c r="BD1031" s="283"/>
      <c r="BE1031" s="284">
        <v>0.02</v>
      </c>
      <c r="BF1031" s="280">
        <v>0</v>
      </c>
      <c r="BG1031" s="285"/>
      <c r="BH1031" s="286"/>
      <c r="BI1031" s="285"/>
      <c r="BJ1031" s="280">
        <v>0</v>
      </c>
      <c r="BK1031" s="280">
        <v>0</v>
      </c>
      <c r="BL1031" s="283"/>
      <c r="BM1031" s="287">
        <v>0</v>
      </c>
      <c r="BN1031" s="280">
        <v>0</v>
      </c>
      <c r="BO1031" s="280">
        <v>0</v>
      </c>
      <c r="BP1031" s="280" t="e">
        <v>#REF!</v>
      </c>
      <c r="BQ1031" s="288" t="e">
        <v>#REF!</v>
      </c>
      <c r="BR1031" s="289"/>
      <c r="BS1031" s="290" t="e">
        <v>#REF!</v>
      </c>
      <c r="BU1031" s="291"/>
      <c r="BV1031" s="291">
        <v>0</v>
      </c>
      <c r="BW1031" s="292">
        <v>0</v>
      </c>
      <c r="BX1031" s="238" t="s">
        <v>856</v>
      </c>
      <c r="BY1031" s="435">
        <f t="shared" si="30"/>
        <v>1</v>
      </c>
      <c r="BZ1031" s="435">
        <v>1</v>
      </c>
      <c r="CA1031" s="436">
        <f t="shared" si="31"/>
        <v>0</v>
      </c>
    </row>
    <row r="1032" spans="1:79" s="268" customFormat="1" ht="47.25">
      <c r="A1032" s="269">
        <v>1018</v>
      </c>
      <c r="B1032" s="269" t="s">
        <v>862</v>
      </c>
      <c r="C1032" s="269" t="s">
        <v>95</v>
      </c>
      <c r="D1032" s="271" t="s">
        <v>863</v>
      </c>
      <c r="E1032" s="272">
        <v>41058</v>
      </c>
      <c r="F1032" s="238"/>
      <c r="G1032" s="238"/>
      <c r="H1032" s="272">
        <v>40909</v>
      </c>
      <c r="I1032" s="272">
        <v>50405</v>
      </c>
      <c r="J1032" s="269"/>
      <c r="K1032" s="269" t="s">
        <v>3142</v>
      </c>
      <c r="L1032" s="273"/>
      <c r="M1032" s="238">
        <v>1</v>
      </c>
      <c r="N1032" s="269" t="s">
        <v>3143</v>
      </c>
      <c r="O1032" s="269" t="s">
        <v>81</v>
      </c>
      <c r="P1032" s="269">
        <v>0</v>
      </c>
      <c r="Q1032" s="269"/>
      <c r="R1032" s="294">
        <v>1010400949</v>
      </c>
      <c r="S1032" s="238">
        <v>1066</v>
      </c>
      <c r="T1032" s="269" t="s">
        <v>87</v>
      </c>
      <c r="U1032" s="269">
        <v>240</v>
      </c>
      <c r="V1032" s="275">
        <v>240</v>
      </c>
      <c r="W1032" s="269">
        <v>0</v>
      </c>
      <c r="X1032" s="276">
        <v>24473</v>
      </c>
      <c r="Y1032" s="293"/>
      <c r="Z1032" s="277">
        <v>226203.36</v>
      </c>
      <c r="AA1032" s="277"/>
      <c r="AB1032" s="278">
        <v>226203.36</v>
      </c>
      <c r="AC1032" s="278">
        <v>226203.36</v>
      </c>
      <c r="AD1032" s="278">
        <v>0</v>
      </c>
      <c r="AE1032" s="278">
        <v>0</v>
      </c>
      <c r="AF1032" s="278">
        <v>942.5139999999999</v>
      </c>
      <c r="AG1032" s="278">
        <v>942.5139999999999</v>
      </c>
      <c r="AH1032" s="278">
        <v>0</v>
      </c>
      <c r="AI1032" s="279">
        <v>942.5139999999999</v>
      </c>
      <c r="AJ1032" s="277"/>
      <c r="AK1032" s="280" t="e">
        <v>#REF!</v>
      </c>
      <c r="AL1032" s="280" t="e">
        <v>#REF!</v>
      </c>
      <c r="AM1032" s="281">
        <v>0</v>
      </c>
      <c r="AN1032" s="281">
        <v>0</v>
      </c>
      <c r="AO1032" s="281">
        <v>0</v>
      </c>
      <c r="AP1032" s="282">
        <v>0</v>
      </c>
      <c r="AQ1032" s="282">
        <v>0</v>
      </c>
      <c r="AR1032" s="282">
        <v>0</v>
      </c>
      <c r="AS1032" s="282">
        <v>0</v>
      </c>
      <c r="AT1032" s="282">
        <v>0</v>
      </c>
      <c r="AU1032" s="282">
        <v>0</v>
      </c>
      <c r="AV1032" s="282">
        <v>0</v>
      </c>
      <c r="AW1032" s="282">
        <v>0</v>
      </c>
      <c r="AX1032" s="282">
        <v>0</v>
      </c>
      <c r="AY1032" s="282">
        <v>0</v>
      </c>
      <c r="AZ1032" s="282">
        <v>0</v>
      </c>
      <c r="BA1032" s="282">
        <v>0</v>
      </c>
      <c r="BB1032" s="281">
        <v>0</v>
      </c>
      <c r="BC1032" s="281">
        <v>0</v>
      </c>
      <c r="BD1032" s="283"/>
      <c r="BE1032" s="284">
        <v>0.02</v>
      </c>
      <c r="BF1032" s="280">
        <v>0</v>
      </c>
      <c r="BG1032" s="285"/>
      <c r="BH1032" s="286"/>
      <c r="BI1032" s="285"/>
      <c r="BJ1032" s="280">
        <v>0</v>
      </c>
      <c r="BK1032" s="280">
        <v>0</v>
      </c>
      <c r="BL1032" s="283"/>
      <c r="BM1032" s="287">
        <v>0</v>
      </c>
      <c r="BN1032" s="280">
        <v>0</v>
      </c>
      <c r="BO1032" s="280">
        <v>0</v>
      </c>
      <c r="BP1032" s="280" t="e">
        <v>#REF!</v>
      </c>
      <c r="BQ1032" s="288" t="e">
        <v>#REF!</v>
      </c>
      <c r="BR1032" s="289"/>
      <c r="BS1032" s="290" t="e">
        <v>#REF!</v>
      </c>
      <c r="BU1032" s="291"/>
      <c r="BV1032" s="291">
        <v>0</v>
      </c>
      <c r="BW1032" s="292">
        <v>0</v>
      </c>
      <c r="BX1032" s="238" t="s">
        <v>856</v>
      </c>
      <c r="BY1032" s="435">
        <f t="shared" si="30"/>
        <v>1</v>
      </c>
      <c r="BZ1032" s="435">
        <v>1</v>
      </c>
      <c r="CA1032" s="436">
        <f t="shared" si="31"/>
        <v>0</v>
      </c>
    </row>
    <row r="1033" spans="1:79" s="268" customFormat="1" ht="47.25">
      <c r="A1033" s="269">
        <v>1019</v>
      </c>
      <c r="B1033" s="269" t="s">
        <v>862</v>
      </c>
      <c r="C1033" s="269" t="s">
        <v>95</v>
      </c>
      <c r="D1033" s="271" t="s">
        <v>863</v>
      </c>
      <c r="E1033" s="272">
        <v>41058</v>
      </c>
      <c r="F1033" s="238"/>
      <c r="G1033" s="238"/>
      <c r="H1033" s="272">
        <v>40909</v>
      </c>
      <c r="I1033" s="272">
        <v>50405</v>
      </c>
      <c r="J1033" s="269"/>
      <c r="K1033" s="269" t="s">
        <v>3144</v>
      </c>
      <c r="L1033" s="273"/>
      <c r="M1033" s="238">
        <v>1</v>
      </c>
      <c r="N1033" s="269" t="s">
        <v>3145</v>
      </c>
      <c r="O1033" s="269" t="s">
        <v>81</v>
      </c>
      <c r="P1033" s="269">
        <v>0</v>
      </c>
      <c r="Q1033" s="269"/>
      <c r="R1033" s="294">
        <v>1010400950</v>
      </c>
      <c r="S1033" s="238">
        <v>1067</v>
      </c>
      <c r="T1033" s="269" t="s">
        <v>87</v>
      </c>
      <c r="U1033" s="269">
        <v>240</v>
      </c>
      <c r="V1033" s="275">
        <v>240</v>
      </c>
      <c r="W1033" s="269">
        <v>0</v>
      </c>
      <c r="X1033" s="276">
        <v>24473</v>
      </c>
      <c r="Y1033" s="293"/>
      <c r="Z1033" s="277">
        <v>226203.36</v>
      </c>
      <c r="AA1033" s="277"/>
      <c r="AB1033" s="278">
        <v>226203.36</v>
      </c>
      <c r="AC1033" s="278">
        <v>226203.36</v>
      </c>
      <c r="AD1033" s="278">
        <v>0</v>
      </c>
      <c r="AE1033" s="278">
        <v>0</v>
      </c>
      <c r="AF1033" s="278">
        <v>942.5139999999999</v>
      </c>
      <c r="AG1033" s="278">
        <v>942.5139999999999</v>
      </c>
      <c r="AH1033" s="278">
        <v>0</v>
      </c>
      <c r="AI1033" s="279">
        <v>942.5139999999999</v>
      </c>
      <c r="AJ1033" s="277"/>
      <c r="AK1033" s="280" t="e">
        <v>#REF!</v>
      </c>
      <c r="AL1033" s="280" t="e">
        <v>#REF!</v>
      </c>
      <c r="AM1033" s="281">
        <v>0</v>
      </c>
      <c r="AN1033" s="281">
        <v>0</v>
      </c>
      <c r="AO1033" s="281">
        <v>0</v>
      </c>
      <c r="AP1033" s="282">
        <v>0</v>
      </c>
      <c r="AQ1033" s="282">
        <v>0</v>
      </c>
      <c r="AR1033" s="282">
        <v>0</v>
      </c>
      <c r="AS1033" s="282">
        <v>0</v>
      </c>
      <c r="AT1033" s="282">
        <v>0</v>
      </c>
      <c r="AU1033" s="282">
        <v>0</v>
      </c>
      <c r="AV1033" s="282">
        <v>0</v>
      </c>
      <c r="AW1033" s="282">
        <v>0</v>
      </c>
      <c r="AX1033" s="282">
        <v>0</v>
      </c>
      <c r="AY1033" s="282">
        <v>0</v>
      </c>
      <c r="AZ1033" s="282">
        <v>0</v>
      </c>
      <c r="BA1033" s="282">
        <v>0</v>
      </c>
      <c r="BB1033" s="281">
        <v>0</v>
      </c>
      <c r="BC1033" s="281">
        <v>0</v>
      </c>
      <c r="BD1033" s="283"/>
      <c r="BE1033" s="284">
        <v>0.02</v>
      </c>
      <c r="BF1033" s="280">
        <v>0</v>
      </c>
      <c r="BG1033" s="285"/>
      <c r="BH1033" s="286"/>
      <c r="BI1033" s="285"/>
      <c r="BJ1033" s="280">
        <v>0</v>
      </c>
      <c r="BK1033" s="280">
        <v>0</v>
      </c>
      <c r="BL1033" s="283"/>
      <c r="BM1033" s="287">
        <v>0</v>
      </c>
      <c r="BN1033" s="280">
        <v>0</v>
      </c>
      <c r="BO1033" s="280">
        <v>0</v>
      </c>
      <c r="BP1033" s="280" t="e">
        <v>#REF!</v>
      </c>
      <c r="BQ1033" s="288" t="e">
        <v>#REF!</v>
      </c>
      <c r="BR1033" s="289"/>
      <c r="BS1033" s="290" t="e">
        <v>#REF!</v>
      </c>
      <c r="BU1033" s="291"/>
      <c r="BV1033" s="291">
        <v>0</v>
      </c>
      <c r="BW1033" s="292">
        <v>0</v>
      </c>
      <c r="BX1033" s="238" t="s">
        <v>856</v>
      </c>
      <c r="BY1033" s="435">
        <f t="shared" si="30"/>
        <v>1</v>
      </c>
      <c r="BZ1033" s="435">
        <v>1</v>
      </c>
      <c r="CA1033" s="436">
        <f t="shared" si="31"/>
        <v>0</v>
      </c>
    </row>
    <row r="1034" spans="1:79" s="268" customFormat="1" ht="63">
      <c r="A1034" s="269">
        <v>1020</v>
      </c>
      <c r="B1034" s="269" t="s">
        <v>862</v>
      </c>
      <c r="C1034" s="269" t="s">
        <v>95</v>
      </c>
      <c r="D1034" s="271" t="s">
        <v>863</v>
      </c>
      <c r="E1034" s="272">
        <v>41058</v>
      </c>
      <c r="F1034" s="238"/>
      <c r="G1034" s="238"/>
      <c r="H1034" s="272">
        <v>40909</v>
      </c>
      <c r="I1034" s="272">
        <v>50405</v>
      </c>
      <c r="J1034" s="269"/>
      <c r="K1034" s="269" t="s">
        <v>3146</v>
      </c>
      <c r="L1034" s="273"/>
      <c r="M1034" s="238">
        <v>1</v>
      </c>
      <c r="N1034" s="269" t="s">
        <v>3147</v>
      </c>
      <c r="O1034" s="269" t="s">
        <v>81</v>
      </c>
      <c r="P1034" s="269">
        <v>0</v>
      </c>
      <c r="Q1034" s="269"/>
      <c r="R1034" s="294">
        <v>1010400951</v>
      </c>
      <c r="S1034" s="238">
        <v>1068</v>
      </c>
      <c r="T1034" s="269" t="s">
        <v>87</v>
      </c>
      <c r="U1034" s="269">
        <v>240</v>
      </c>
      <c r="V1034" s="275">
        <v>240</v>
      </c>
      <c r="W1034" s="269">
        <v>0</v>
      </c>
      <c r="X1034" s="276">
        <v>24838</v>
      </c>
      <c r="Y1034" s="293"/>
      <c r="Z1034" s="277">
        <v>226203.36</v>
      </c>
      <c r="AA1034" s="277"/>
      <c r="AB1034" s="278">
        <v>226203.36</v>
      </c>
      <c r="AC1034" s="278">
        <v>226203.36</v>
      </c>
      <c r="AD1034" s="278">
        <v>0</v>
      </c>
      <c r="AE1034" s="278">
        <v>0</v>
      </c>
      <c r="AF1034" s="278">
        <v>942.5139999999999</v>
      </c>
      <c r="AG1034" s="278">
        <v>942.5139999999999</v>
      </c>
      <c r="AH1034" s="278">
        <v>0</v>
      </c>
      <c r="AI1034" s="279">
        <v>942.5139999999999</v>
      </c>
      <c r="AJ1034" s="277"/>
      <c r="AK1034" s="280" t="e">
        <v>#REF!</v>
      </c>
      <c r="AL1034" s="280" t="e">
        <v>#REF!</v>
      </c>
      <c r="AM1034" s="281">
        <v>0</v>
      </c>
      <c r="AN1034" s="281">
        <v>0</v>
      </c>
      <c r="AO1034" s="281">
        <v>0</v>
      </c>
      <c r="AP1034" s="282">
        <v>0</v>
      </c>
      <c r="AQ1034" s="282">
        <v>0</v>
      </c>
      <c r="AR1034" s="282">
        <v>0</v>
      </c>
      <c r="AS1034" s="282">
        <v>0</v>
      </c>
      <c r="AT1034" s="282">
        <v>0</v>
      </c>
      <c r="AU1034" s="282">
        <v>0</v>
      </c>
      <c r="AV1034" s="282">
        <v>0</v>
      </c>
      <c r="AW1034" s="282">
        <v>0</v>
      </c>
      <c r="AX1034" s="282">
        <v>0</v>
      </c>
      <c r="AY1034" s="282">
        <v>0</v>
      </c>
      <c r="AZ1034" s="282">
        <v>0</v>
      </c>
      <c r="BA1034" s="282">
        <v>0</v>
      </c>
      <c r="BB1034" s="281">
        <v>0</v>
      </c>
      <c r="BC1034" s="281">
        <v>0</v>
      </c>
      <c r="BD1034" s="283"/>
      <c r="BE1034" s="284">
        <v>0.02</v>
      </c>
      <c r="BF1034" s="280">
        <v>0</v>
      </c>
      <c r="BG1034" s="285"/>
      <c r="BH1034" s="286"/>
      <c r="BI1034" s="285"/>
      <c r="BJ1034" s="280">
        <v>0</v>
      </c>
      <c r="BK1034" s="280">
        <v>0</v>
      </c>
      <c r="BL1034" s="283"/>
      <c r="BM1034" s="287">
        <v>0</v>
      </c>
      <c r="BN1034" s="280">
        <v>0</v>
      </c>
      <c r="BO1034" s="280">
        <v>0</v>
      </c>
      <c r="BP1034" s="280" t="e">
        <v>#REF!</v>
      </c>
      <c r="BQ1034" s="288" t="e">
        <v>#REF!</v>
      </c>
      <c r="BR1034" s="289"/>
      <c r="BS1034" s="290" t="e">
        <v>#REF!</v>
      </c>
      <c r="BU1034" s="291"/>
      <c r="BV1034" s="291">
        <v>0</v>
      </c>
      <c r="BW1034" s="292">
        <v>0</v>
      </c>
      <c r="BX1034" s="238" t="s">
        <v>856</v>
      </c>
      <c r="BY1034" s="435">
        <f t="shared" si="30"/>
        <v>1</v>
      </c>
      <c r="BZ1034" s="435">
        <v>1</v>
      </c>
      <c r="CA1034" s="436">
        <f t="shared" si="31"/>
        <v>0</v>
      </c>
    </row>
    <row r="1035" spans="1:79" s="268" customFormat="1" ht="47.25">
      <c r="A1035" s="269">
        <v>1021</v>
      </c>
      <c r="B1035" s="269" t="s">
        <v>862</v>
      </c>
      <c r="C1035" s="269" t="s">
        <v>95</v>
      </c>
      <c r="D1035" s="271" t="s">
        <v>863</v>
      </c>
      <c r="E1035" s="272">
        <v>41058</v>
      </c>
      <c r="F1035" s="238"/>
      <c r="G1035" s="238"/>
      <c r="H1035" s="272">
        <v>40909</v>
      </c>
      <c r="I1035" s="272">
        <v>50405</v>
      </c>
      <c r="J1035" s="269"/>
      <c r="K1035" s="269" t="s">
        <v>3148</v>
      </c>
      <c r="L1035" s="273"/>
      <c r="M1035" s="238">
        <v>1</v>
      </c>
      <c r="N1035" s="269" t="s">
        <v>3149</v>
      </c>
      <c r="O1035" s="269" t="s">
        <v>81</v>
      </c>
      <c r="P1035" s="269">
        <v>0</v>
      </c>
      <c r="Q1035" s="269"/>
      <c r="R1035" s="294">
        <v>1010400952</v>
      </c>
      <c r="S1035" s="238">
        <v>1069</v>
      </c>
      <c r="T1035" s="269" t="s">
        <v>87</v>
      </c>
      <c r="U1035" s="269">
        <v>240</v>
      </c>
      <c r="V1035" s="275">
        <v>240</v>
      </c>
      <c r="W1035" s="269">
        <v>0</v>
      </c>
      <c r="X1035" s="276">
        <v>25569</v>
      </c>
      <c r="Y1035" s="293"/>
      <c r="Z1035" s="277">
        <v>220669.18</v>
      </c>
      <c r="AA1035" s="277"/>
      <c r="AB1035" s="278">
        <v>220669.18</v>
      </c>
      <c r="AC1035" s="278">
        <v>220669.18</v>
      </c>
      <c r="AD1035" s="278">
        <v>0</v>
      </c>
      <c r="AE1035" s="278">
        <v>0</v>
      </c>
      <c r="AF1035" s="278">
        <v>919.45491666666669</v>
      </c>
      <c r="AG1035" s="278">
        <v>919.45491666666669</v>
      </c>
      <c r="AH1035" s="278">
        <v>0</v>
      </c>
      <c r="AI1035" s="279">
        <v>919.45491666666669</v>
      </c>
      <c r="AJ1035" s="277"/>
      <c r="AK1035" s="280" t="e">
        <v>#REF!</v>
      </c>
      <c r="AL1035" s="280" t="e">
        <v>#REF!</v>
      </c>
      <c r="AM1035" s="281">
        <v>0</v>
      </c>
      <c r="AN1035" s="281">
        <v>0</v>
      </c>
      <c r="AO1035" s="281">
        <v>0</v>
      </c>
      <c r="AP1035" s="282">
        <v>0</v>
      </c>
      <c r="AQ1035" s="282">
        <v>0</v>
      </c>
      <c r="AR1035" s="282">
        <v>0</v>
      </c>
      <c r="AS1035" s="282">
        <v>0</v>
      </c>
      <c r="AT1035" s="282">
        <v>0</v>
      </c>
      <c r="AU1035" s="282">
        <v>0</v>
      </c>
      <c r="AV1035" s="282">
        <v>0</v>
      </c>
      <c r="AW1035" s="282">
        <v>0</v>
      </c>
      <c r="AX1035" s="282">
        <v>0</v>
      </c>
      <c r="AY1035" s="282">
        <v>0</v>
      </c>
      <c r="AZ1035" s="282">
        <v>0</v>
      </c>
      <c r="BA1035" s="282">
        <v>0</v>
      </c>
      <c r="BB1035" s="281">
        <v>0</v>
      </c>
      <c r="BC1035" s="281">
        <v>0</v>
      </c>
      <c r="BD1035" s="283"/>
      <c r="BE1035" s="284">
        <v>0.02</v>
      </c>
      <c r="BF1035" s="280">
        <v>0</v>
      </c>
      <c r="BG1035" s="285"/>
      <c r="BH1035" s="286"/>
      <c r="BI1035" s="285"/>
      <c r="BJ1035" s="280">
        <v>0</v>
      </c>
      <c r="BK1035" s="280">
        <v>0</v>
      </c>
      <c r="BL1035" s="283"/>
      <c r="BM1035" s="287">
        <v>0</v>
      </c>
      <c r="BN1035" s="280">
        <v>0</v>
      </c>
      <c r="BO1035" s="280">
        <v>0</v>
      </c>
      <c r="BP1035" s="280" t="e">
        <v>#REF!</v>
      </c>
      <c r="BQ1035" s="288" t="e">
        <v>#REF!</v>
      </c>
      <c r="BR1035" s="289"/>
      <c r="BS1035" s="290" t="e">
        <v>#REF!</v>
      </c>
      <c r="BU1035" s="291"/>
      <c r="BV1035" s="291">
        <v>0</v>
      </c>
      <c r="BW1035" s="292">
        <v>0</v>
      </c>
      <c r="BX1035" s="238" t="s">
        <v>856</v>
      </c>
      <c r="BY1035" s="435">
        <f t="shared" si="30"/>
        <v>1</v>
      </c>
      <c r="BZ1035" s="435">
        <v>1</v>
      </c>
      <c r="CA1035" s="436">
        <f t="shared" si="31"/>
        <v>0</v>
      </c>
    </row>
    <row r="1036" spans="1:79" s="268" customFormat="1" ht="47.25">
      <c r="A1036" s="269">
        <v>1022</v>
      </c>
      <c r="B1036" s="269" t="s">
        <v>862</v>
      </c>
      <c r="C1036" s="269" t="s">
        <v>95</v>
      </c>
      <c r="D1036" s="271" t="s">
        <v>863</v>
      </c>
      <c r="E1036" s="272">
        <v>41058</v>
      </c>
      <c r="F1036" s="238"/>
      <c r="G1036" s="238"/>
      <c r="H1036" s="272">
        <v>40909</v>
      </c>
      <c r="I1036" s="272">
        <v>50405</v>
      </c>
      <c r="J1036" s="269"/>
      <c r="K1036" s="269" t="s">
        <v>3150</v>
      </c>
      <c r="L1036" s="273"/>
      <c r="M1036" s="238">
        <v>1</v>
      </c>
      <c r="N1036" s="269" t="s">
        <v>3151</v>
      </c>
      <c r="O1036" s="269" t="s">
        <v>81</v>
      </c>
      <c r="P1036" s="269">
        <v>0</v>
      </c>
      <c r="Q1036" s="269"/>
      <c r="R1036" s="294">
        <v>1010400953</v>
      </c>
      <c r="S1036" s="238">
        <v>1070</v>
      </c>
      <c r="T1036" s="269" t="s">
        <v>87</v>
      </c>
      <c r="U1036" s="269">
        <v>240</v>
      </c>
      <c r="V1036" s="275">
        <v>240</v>
      </c>
      <c r="W1036" s="269">
        <v>0</v>
      </c>
      <c r="X1036" s="276">
        <v>24473</v>
      </c>
      <c r="Y1036" s="293"/>
      <c r="Z1036" s="277">
        <v>113101.68</v>
      </c>
      <c r="AA1036" s="277"/>
      <c r="AB1036" s="278">
        <v>113101.68</v>
      </c>
      <c r="AC1036" s="278">
        <v>113101.68</v>
      </c>
      <c r="AD1036" s="278">
        <v>0</v>
      </c>
      <c r="AE1036" s="278">
        <v>0</v>
      </c>
      <c r="AF1036" s="278">
        <v>471.25699999999995</v>
      </c>
      <c r="AG1036" s="278">
        <v>471.25699999999995</v>
      </c>
      <c r="AH1036" s="278">
        <v>0</v>
      </c>
      <c r="AI1036" s="279">
        <v>471.25699999999995</v>
      </c>
      <c r="AJ1036" s="277"/>
      <c r="AK1036" s="280" t="e">
        <v>#REF!</v>
      </c>
      <c r="AL1036" s="280" t="e">
        <v>#REF!</v>
      </c>
      <c r="AM1036" s="281">
        <v>0</v>
      </c>
      <c r="AN1036" s="281">
        <v>0</v>
      </c>
      <c r="AO1036" s="281">
        <v>0</v>
      </c>
      <c r="AP1036" s="282">
        <v>0</v>
      </c>
      <c r="AQ1036" s="282">
        <v>0</v>
      </c>
      <c r="AR1036" s="282">
        <v>0</v>
      </c>
      <c r="AS1036" s="282">
        <v>0</v>
      </c>
      <c r="AT1036" s="282">
        <v>0</v>
      </c>
      <c r="AU1036" s="282">
        <v>0</v>
      </c>
      <c r="AV1036" s="282">
        <v>0</v>
      </c>
      <c r="AW1036" s="282">
        <v>0</v>
      </c>
      <c r="AX1036" s="282">
        <v>0</v>
      </c>
      <c r="AY1036" s="282">
        <v>0</v>
      </c>
      <c r="AZ1036" s="282">
        <v>0</v>
      </c>
      <c r="BA1036" s="282">
        <v>0</v>
      </c>
      <c r="BB1036" s="281">
        <v>0</v>
      </c>
      <c r="BC1036" s="281">
        <v>0</v>
      </c>
      <c r="BD1036" s="283"/>
      <c r="BE1036" s="284">
        <v>0.02</v>
      </c>
      <c r="BF1036" s="280">
        <v>0</v>
      </c>
      <c r="BG1036" s="285"/>
      <c r="BH1036" s="286"/>
      <c r="BI1036" s="285"/>
      <c r="BJ1036" s="280">
        <v>0</v>
      </c>
      <c r="BK1036" s="280">
        <v>0</v>
      </c>
      <c r="BL1036" s="283"/>
      <c r="BM1036" s="287">
        <v>0</v>
      </c>
      <c r="BN1036" s="280">
        <v>0</v>
      </c>
      <c r="BO1036" s="280">
        <v>0</v>
      </c>
      <c r="BP1036" s="280" t="e">
        <v>#REF!</v>
      </c>
      <c r="BQ1036" s="288" t="e">
        <v>#REF!</v>
      </c>
      <c r="BR1036" s="289"/>
      <c r="BS1036" s="290" t="e">
        <v>#REF!</v>
      </c>
      <c r="BU1036" s="291"/>
      <c r="BV1036" s="291">
        <v>0</v>
      </c>
      <c r="BW1036" s="292">
        <v>0</v>
      </c>
      <c r="BX1036" s="238" t="s">
        <v>856</v>
      </c>
      <c r="BY1036" s="435">
        <f t="shared" si="30"/>
        <v>1</v>
      </c>
      <c r="BZ1036" s="435">
        <v>1</v>
      </c>
      <c r="CA1036" s="436">
        <f t="shared" si="31"/>
        <v>0</v>
      </c>
    </row>
    <row r="1037" spans="1:79" s="268" customFormat="1" ht="47.25">
      <c r="A1037" s="269">
        <v>1023</v>
      </c>
      <c r="B1037" s="269" t="s">
        <v>862</v>
      </c>
      <c r="C1037" s="269" t="s">
        <v>95</v>
      </c>
      <c r="D1037" s="271" t="s">
        <v>863</v>
      </c>
      <c r="E1037" s="272">
        <v>41058</v>
      </c>
      <c r="F1037" s="238"/>
      <c r="G1037" s="238"/>
      <c r="H1037" s="272">
        <v>40909</v>
      </c>
      <c r="I1037" s="272">
        <v>50405</v>
      </c>
      <c r="J1037" s="269"/>
      <c r="K1037" s="269" t="s">
        <v>3152</v>
      </c>
      <c r="L1037" s="273"/>
      <c r="M1037" s="238">
        <v>1</v>
      </c>
      <c r="N1037" s="269" t="s">
        <v>3153</v>
      </c>
      <c r="O1037" s="269" t="s">
        <v>81</v>
      </c>
      <c r="P1037" s="269">
        <v>0</v>
      </c>
      <c r="Q1037" s="269"/>
      <c r="R1037" s="294">
        <v>1010400954</v>
      </c>
      <c r="S1037" s="238">
        <v>1071</v>
      </c>
      <c r="T1037" s="269" t="s">
        <v>87</v>
      </c>
      <c r="U1037" s="269">
        <v>240</v>
      </c>
      <c r="V1037" s="275">
        <v>240</v>
      </c>
      <c r="W1037" s="269">
        <v>0</v>
      </c>
      <c r="X1037" s="276">
        <v>30651</v>
      </c>
      <c r="Y1037" s="293"/>
      <c r="Z1037" s="277">
        <v>344996.49</v>
      </c>
      <c r="AA1037" s="277"/>
      <c r="AB1037" s="278">
        <v>344996.49</v>
      </c>
      <c r="AC1037" s="278">
        <v>344996.49</v>
      </c>
      <c r="AD1037" s="278">
        <v>0</v>
      </c>
      <c r="AE1037" s="278">
        <v>0</v>
      </c>
      <c r="AF1037" s="278">
        <v>1437.485375</v>
      </c>
      <c r="AG1037" s="278">
        <v>1437.485375</v>
      </c>
      <c r="AH1037" s="278">
        <v>0</v>
      </c>
      <c r="AI1037" s="279">
        <v>1437.485375</v>
      </c>
      <c r="AJ1037" s="277"/>
      <c r="AK1037" s="280" t="e">
        <v>#REF!</v>
      </c>
      <c r="AL1037" s="280" t="e">
        <v>#REF!</v>
      </c>
      <c r="AM1037" s="281">
        <v>0</v>
      </c>
      <c r="AN1037" s="281">
        <v>0</v>
      </c>
      <c r="AO1037" s="281">
        <v>0</v>
      </c>
      <c r="AP1037" s="282">
        <v>0</v>
      </c>
      <c r="AQ1037" s="282">
        <v>0</v>
      </c>
      <c r="AR1037" s="282">
        <v>0</v>
      </c>
      <c r="AS1037" s="282">
        <v>0</v>
      </c>
      <c r="AT1037" s="282">
        <v>0</v>
      </c>
      <c r="AU1037" s="282">
        <v>0</v>
      </c>
      <c r="AV1037" s="282">
        <v>0</v>
      </c>
      <c r="AW1037" s="282">
        <v>0</v>
      </c>
      <c r="AX1037" s="282">
        <v>0</v>
      </c>
      <c r="AY1037" s="282">
        <v>0</v>
      </c>
      <c r="AZ1037" s="282">
        <v>0</v>
      </c>
      <c r="BA1037" s="282">
        <v>0</v>
      </c>
      <c r="BB1037" s="281">
        <v>0</v>
      </c>
      <c r="BC1037" s="281">
        <v>0</v>
      </c>
      <c r="BD1037" s="283"/>
      <c r="BE1037" s="284">
        <v>0.02</v>
      </c>
      <c r="BF1037" s="280">
        <v>0</v>
      </c>
      <c r="BG1037" s="285"/>
      <c r="BH1037" s="286"/>
      <c r="BI1037" s="285"/>
      <c r="BJ1037" s="280">
        <v>0</v>
      </c>
      <c r="BK1037" s="280">
        <v>0</v>
      </c>
      <c r="BL1037" s="283"/>
      <c r="BM1037" s="287">
        <v>0</v>
      </c>
      <c r="BN1037" s="280">
        <v>0</v>
      </c>
      <c r="BO1037" s="280">
        <v>0</v>
      </c>
      <c r="BP1037" s="280" t="e">
        <v>#REF!</v>
      </c>
      <c r="BQ1037" s="288" t="e">
        <v>#REF!</v>
      </c>
      <c r="BR1037" s="289"/>
      <c r="BS1037" s="290" t="e">
        <v>#REF!</v>
      </c>
      <c r="BU1037" s="291"/>
      <c r="BV1037" s="291">
        <v>0</v>
      </c>
      <c r="BW1037" s="292">
        <v>0</v>
      </c>
      <c r="BX1037" s="238" t="s">
        <v>856</v>
      </c>
      <c r="BY1037" s="435">
        <f t="shared" si="30"/>
        <v>1</v>
      </c>
      <c r="BZ1037" s="435">
        <v>1</v>
      </c>
      <c r="CA1037" s="436">
        <f t="shared" si="31"/>
        <v>0</v>
      </c>
    </row>
    <row r="1038" spans="1:79" s="268" customFormat="1" ht="47.25">
      <c r="A1038" s="269">
        <v>1024</v>
      </c>
      <c r="B1038" s="269" t="s">
        <v>862</v>
      </c>
      <c r="C1038" s="269" t="s">
        <v>95</v>
      </c>
      <c r="D1038" s="271" t="s">
        <v>863</v>
      </c>
      <c r="E1038" s="272">
        <v>41058</v>
      </c>
      <c r="F1038" s="238"/>
      <c r="G1038" s="238"/>
      <c r="H1038" s="272">
        <v>40909</v>
      </c>
      <c r="I1038" s="272">
        <v>50405</v>
      </c>
      <c r="J1038" s="269"/>
      <c r="K1038" s="269" t="s">
        <v>3154</v>
      </c>
      <c r="L1038" s="273"/>
      <c r="M1038" s="238">
        <v>1</v>
      </c>
      <c r="N1038" s="269" t="s">
        <v>3155</v>
      </c>
      <c r="O1038" s="269" t="s">
        <v>81</v>
      </c>
      <c r="P1038" s="269">
        <v>0</v>
      </c>
      <c r="Q1038" s="269"/>
      <c r="R1038" s="294">
        <v>1010400955</v>
      </c>
      <c r="S1038" s="238">
        <v>1072</v>
      </c>
      <c r="T1038" s="269" t="s">
        <v>87</v>
      </c>
      <c r="U1038" s="269">
        <v>240</v>
      </c>
      <c r="V1038" s="275">
        <v>240</v>
      </c>
      <c r="W1038" s="269">
        <v>0</v>
      </c>
      <c r="X1038" s="276">
        <v>24838</v>
      </c>
      <c r="Y1038" s="293"/>
      <c r="Z1038" s="277">
        <v>113101.68</v>
      </c>
      <c r="AA1038" s="277"/>
      <c r="AB1038" s="278">
        <v>113101.68</v>
      </c>
      <c r="AC1038" s="278">
        <v>113101.68</v>
      </c>
      <c r="AD1038" s="278">
        <v>0</v>
      </c>
      <c r="AE1038" s="278">
        <v>0</v>
      </c>
      <c r="AF1038" s="278">
        <v>471.25699999999995</v>
      </c>
      <c r="AG1038" s="278">
        <v>471.25699999999995</v>
      </c>
      <c r="AH1038" s="278">
        <v>0</v>
      </c>
      <c r="AI1038" s="279">
        <v>471.25699999999995</v>
      </c>
      <c r="AJ1038" s="277"/>
      <c r="AK1038" s="280" t="e">
        <v>#REF!</v>
      </c>
      <c r="AL1038" s="280" t="e">
        <v>#REF!</v>
      </c>
      <c r="AM1038" s="281">
        <v>0</v>
      </c>
      <c r="AN1038" s="281">
        <v>0</v>
      </c>
      <c r="AO1038" s="281">
        <v>0</v>
      </c>
      <c r="AP1038" s="282">
        <v>0</v>
      </c>
      <c r="AQ1038" s="282">
        <v>0</v>
      </c>
      <c r="AR1038" s="282">
        <v>0</v>
      </c>
      <c r="AS1038" s="282">
        <v>0</v>
      </c>
      <c r="AT1038" s="282">
        <v>0</v>
      </c>
      <c r="AU1038" s="282">
        <v>0</v>
      </c>
      <c r="AV1038" s="282">
        <v>0</v>
      </c>
      <c r="AW1038" s="282">
        <v>0</v>
      </c>
      <c r="AX1038" s="282">
        <v>0</v>
      </c>
      <c r="AY1038" s="282">
        <v>0</v>
      </c>
      <c r="AZ1038" s="282">
        <v>0</v>
      </c>
      <c r="BA1038" s="282">
        <v>0</v>
      </c>
      <c r="BB1038" s="281">
        <v>0</v>
      </c>
      <c r="BC1038" s="281">
        <v>0</v>
      </c>
      <c r="BD1038" s="283"/>
      <c r="BE1038" s="284">
        <v>0.02</v>
      </c>
      <c r="BF1038" s="280">
        <v>0</v>
      </c>
      <c r="BG1038" s="285"/>
      <c r="BH1038" s="286"/>
      <c r="BI1038" s="285"/>
      <c r="BJ1038" s="280">
        <v>0</v>
      </c>
      <c r="BK1038" s="280">
        <v>0</v>
      </c>
      <c r="BL1038" s="283"/>
      <c r="BM1038" s="287">
        <v>0</v>
      </c>
      <c r="BN1038" s="280">
        <v>0</v>
      </c>
      <c r="BO1038" s="280">
        <v>0</v>
      </c>
      <c r="BP1038" s="280" t="e">
        <v>#REF!</v>
      </c>
      <c r="BQ1038" s="288" t="e">
        <v>#REF!</v>
      </c>
      <c r="BR1038" s="289"/>
      <c r="BS1038" s="290" t="e">
        <v>#REF!</v>
      </c>
      <c r="BU1038" s="291"/>
      <c r="BV1038" s="291">
        <v>0</v>
      </c>
      <c r="BW1038" s="292">
        <v>0</v>
      </c>
      <c r="BX1038" s="238" t="s">
        <v>856</v>
      </c>
      <c r="BY1038" s="435">
        <f t="shared" si="30"/>
        <v>1</v>
      </c>
      <c r="BZ1038" s="435">
        <v>1</v>
      </c>
      <c r="CA1038" s="436">
        <f t="shared" si="31"/>
        <v>0</v>
      </c>
    </row>
    <row r="1039" spans="1:79" s="268" customFormat="1" ht="47.25">
      <c r="A1039" s="269">
        <v>1025</v>
      </c>
      <c r="B1039" s="269" t="s">
        <v>862</v>
      </c>
      <c r="C1039" s="269" t="s">
        <v>95</v>
      </c>
      <c r="D1039" s="271" t="s">
        <v>863</v>
      </c>
      <c r="E1039" s="272">
        <v>41058</v>
      </c>
      <c r="F1039" s="238"/>
      <c r="G1039" s="238"/>
      <c r="H1039" s="272">
        <v>40909</v>
      </c>
      <c r="I1039" s="272">
        <v>50405</v>
      </c>
      <c r="J1039" s="269"/>
      <c r="K1039" s="269" t="s">
        <v>3156</v>
      </c>
      <c r="L1039" s="273"/>
      <c r="M1039" s="238">
        <v>1</v>
      </c>
      <c r="N1039" s="269" t="s">
        <v>3157</v>
      </c>
      <c r="O1039" s="269" t="s">
        <v>81</v>
      </c>
      <c r="P1039" s="269">
        <v>0</v>
      </c>
      <c r="Q1039" s="269"/>
      <c r="R1039" s="294">
        <v>1010400956</v>
      </c>
      <c r="S1039" s="238">
        <v>1073</v>
      </c>
      <c r="T1039" s="269" t="s">
        <v>87</v>
      </c>
      <c r="U1039" s="269">
        <v>240</v>
      </c>
      <c r="V1039" s="275">
        <v>240</v>
      </c>
      <c r="W1039" s="269">
        <v>0</v>
      </c>
      <c r="X1039" s="276">
        <v>25569</v>
      </c>
      <c r="Y1039" s="293"/>
      <c r="Z1039" s="277">
        <v>145503.98000000001</v>
      </c>
      <c r="AA1039" s="277"/>
      <c r="AB1039" s="278">
        <v>145503.98000000001</v>
      </c>
      <c r="AC1039" s="278">
        <v>145503.98000000001</v>
      </c>
      <c r="AD1039" s="278">
        <v>0</v>
      </c>
      <c r="AE1039" s="278">
        <v>0</v>
      </c>
      <c r="AF1039" s="278">
        <v>606.26658333333341</v>
      </c>
      <c r="AG1039" s="278">
        <v>606.26658333333341</v>
      </c>
      <c r="AH1039" s="278">
        <v>0</v>
      </c>
      <c r="AI1039" s="279">
        <v>606.26658333333341</v>
      </c>
      <c r="AJ1039" s="277"/>
      <c r="AK1039" s="280" t="e">
        <v>#REF!</v>
      </c>
      <c r="AL1039" s="280" t="e">
        <v>#REF!</v>
      </c>
      <c r="AM1039" s="281">
        <v>0</v>
      </c>
      <c r="AN1039" s="281">
        <v>0</v>
      </c>
      <c r="AO1039" s="281">
        <v>0</v>
      </c>
      <c r="AP1039" s="282">
        <v>0</v>
      </c>
      <c r="AQ1039" s="282">
        <v>0</v>
      </c>
      <c r="AR1039" s="282">
        <v>0</v>
      </c>
      <c r="AS1039" s="282">
        <v>0</v>
      </c>
      <c r="AT1039" s="282">
        <v>0</v>
      </c>
      <c r="AU1039" s="282">
        <v>0</v>
      </c>
      <c r="AV1039" s="282">
        <v>0</v>
      </c>
      <c r="AW1039" s="282">
        <v>0</v>
      </c>
      <c r="AX1039" s="282">
        <v>0</v>
      </c>
      <c r="AY1039" s="282">
        <v>0</v>
      </c>
      <c r="AZ1039" s="282">
        <v>0</v>
      </c>
      <c r="BA1039" s="282">
        <v>0</v>
      </c>
      <c r="BB1039" s="281">
        <v>0</v>
      </c>
      <c r="BC1039" s="281">
        <v>0</v>
      </c>
      <c r="BD1039" s="283"/>
      <c r="BE1039" s="284">
        <v>0.02</v>
      </c>
      <c r="BF1039" s="280">
        <v>0</v>
      </c>
      <c r="BG1039" s="285"/>
      <c r="BH1039" s="286"/>
      <c r="BI1039" s="285"/>
      <c r="BJ1039" s="280">
        <v>0</v>
      </c>
      <c r="BK1039" s="280">
        <v>0</v>
      </c>
      <c r="BL1039" s="283"/>
      <c r="BM1039" s="287">
        <v>0</v>
      </c>
      <c r="BN1039" s="280">
        <v>0</v>
      </c>
      <c r="BO1039" s="280">
        <v>0</v>
      </c>
      <c r="BP1039" s="280" t="e">
        <v>#REF!</v>
      </c>
      <c r="BQ1039" s="288" t="e">
        <v>#REF!</v>
      </c>
      <c r="BR1039" s="289"/>
      <c r="BS1039" s="290" t="e">
        <v>#REF!</v>
      </c>
      <c r="BU1039" s="291"/>
      <c r="BV1039" s="291">
        <v>0</v>
      </c>
      <c r="BW1039" s="292">
        <v>0</v>
      </c>
      <c r="BX1039" s="238" t="s">
        <v>856</v>
      </c>
      <c r="BY1039" s="435">
        <f t="shared" ref="BY1039:BY1102" si="32">AC1039/Z1039*100%</f>
        <v>1</v>
      </c>
      <c r="BZ1039" s="435">
        <v>1</v>
      </c>
      <c r="CA1039" s="436">
        <f t="shared" ref="CA1039:CA1102" si="33">BZ1039-BY1039</f>
        <v>0</v>
      </c>
    </row>
    <row r="1040" spans="1:79" s="268" customFormat="1" ht="47.25">
      <c r="A1040" s="269">
        <v>1026</v>
      </c>
      <c r="B1040" s="269" t="s">
        <v>862</v>
      </c>
      <c r="C1040" s="269" t="s">
        <v>95</v>
      </c>
      <c r="D1040" s="271" t="s">
        <v>863</v>
      </c>
      <c r="E1040" s="272">
        <v>41058</v>
      </c>
      <c r="F1040" s="238"/>
      <c r="G1040" s="238"/>
      <c r="H1040" s="272">
        <v>40909</v>
      </c>
      <c r="I1040" s="272">
        <v>50405</v>
      </c>
      <c r="J1040" s="269"/>
      <c r="K1040" s="269" t="s">
        <v>3158</v>
      </c>
      <c r="L1040" s="273"/>
      <c r="M1040" s="238">
        <v>1</v>
      </c>
      <c r="N1040" s="269" t="s">
        <v>3159</v>
      </c>
      <c r="O1040" s="269" t="s">
        <v>81</v>
      </c>
      <c r="P1040" s="269">
        <v>0</v>
      </c>
      <c r="Q1040" s="269"/>
      <c r="R1040" s="294">
        <v>1010400957</v>
      </c>
      <c r="S1040" s="238">
        <v>1074</v>
      </c>
      <c r="T1040" s="269" t="s">
        <v>87</v>
      </c>
      <c r="U1040" s="269">
        <v>240</v>
      </c>
      <c r="V1040" s="275">
        <v>240</v>
      </c>
      <c r="W1040" s="269">
        <v>0</v>
      </c>
      <c r="X1040" s="276">
        <v>23377</v>
      </c>
      <c r="Y1040" s="293"/>
      <c r="Z1040" s="277">
        <v>431610.14</v>
      </c>
      <c r="AA1040" s="277"/>
      <c r="AB1040" s="278">
        <v>431610.14</v>
      </c>
      <c r="AC1040" s="278">
        <v>431610.14</v>
      </c>
      <c r="AD1040" s="278">
        <v>0</v>
      </c>
      <c r="AE1040" s="278">
        <v>0</v>
      </c>
      <c r="AF1040" s="278">
        <v>1798.3755833333335</v>
      </c>
      <c r="AG1040" s="278">
        <v>1798.3755833333335</v>
      </c>
      <c r="AH1040" s="278">
        <v>0</v>
      </c>
      <c r="AI1040" s="279">
        <v>1798.3755833333335</v>
      </c>
      <c r="AJ1040" s="277"/>
      <c r="AK1040" s="280" t="e">
        <v>#REF!</v>
      </c>
      <c r="AL1040" s="280" t="e">
        <v>#REF!</v>
      </c>
      <c r="AM1040" s="281">
        <v>0</v>
      </c>
      <c r="AN1040" s="281">
        <v>0</v>
      </c>
      <c r="AO1040" s="281">
        <v>0</v>
      </c>
      <c r="AP1040" s="282">
        <v>0</v>
      </c>
      <c r="AQ1040" s="282">
        <v>0</v>
      </c>
      <c r="AR1040" s="282">
        <v>0</v>
      </c>
      <c r="AS1040" s="282">
        <v>0</v>
      </c>
      <c r="AT1040" s="282">
        <v>0</v>
      </c>
      <c r="AU1040" s="282">
        <v>0</v>
      </c>
      <c r="AV1040" s="282">
        <v>0</v>
      </c>
      <c r="AW1040" s="282">
        <v>0</v>
      </c>
      <c r="AX1040" s="282">
        <v>0</v>
      </c>
      <c r="AY1040" s="282">
        <v>0</v>
      </c>
      <c r="AZ1040" s="282">
        <v>0</v>
      </c>
      <c r="BA1040" s="282">
        <v>0</v>
      </c>
      <c r="BB1040" s="281">
        <v>0</v>
      </c>
      <c r="BC1040" s="281">
        <v>0</v>
      </c>
      <c r="BD1040" s="283"/>
      <c r="BE1040" s="284">
        <v>0.02</v>
      </c>
      <c r="BF1040" s="280">
        <v>0</v>
      </c>
      <c r="BG1040" s="285"/>
      <c r="BH1040" s="286"/>
      <c r="BI1040" s="285"/>
      <c r="BJ1040" s="280">
        <v>0</v>
      </c>
      <c r="BK1040" s="280">
        <v>0</v>
      </c>
      <c r="BL1040" s="283"/>
      <c r="BM1040" s="287">
        <v>0</v>
      </c>
      <c r="BN1040" s="280">
        <v>0</v>
      </c>
      <c r="BO1040" s="280">
        <v>0</v>
      </c>
      <c r="BP1040" s="280" t="e">
        <v>#REF!</v>
      </c>
      <c r="BQ1040" s="288" t="e">
        <v>#REF!</v>
      </c>
      <c r="BR1040" s="289"/>
      <c r="BS1040" s="290" t="e">
        <v>#REF!</v>
      </c>
      <c r="BU1040" s="291"/>
      <c r="BV1040" s="291">
        <v>0</v>
      </c>
      <c r="BW1040" s="292">
        <v>0</v>
      </c>
      <c r="BX1040" s="238" t="s">
        <v>856</v>
      </c>
      <c r="BY1040" s="435">
        <f t="shared" si="32"/>
        <v>1</v>
      </c>
      <c r="BZ1040" s="435">
        <v>1</v>
      </c>
      <c r="CA1040" s="436">
        <f t="shared" si="33"/>
        <v>0</v>
      </c>
    </row>
    <row r="1041" spans="1:79" s="268" customFormat="1" ht="47.25">
      <c r="A1041" s="269">
        <v>1027</v>
      </c>
      <c r="B1041" s="269" t="s">
        <v>862</v>
      </c>
      <c r="C1041" s="269" t="s">
        <v>95</v>
      </c>
      <c r="D1041" s="271" t="s">
        <v>863</v>
      </c>
      <c r="E1041" s="272">
        <v>41058</v>
      </c>
      <c r="F1041" s="238"/>
      <c r="G1041" s="238"/>
      <c r="H1041" s="272">
        <v>40909</v>
      </c>
      <c r="I1041" s="272">
        <v>50405</v>
      </c>
      <c r="J1041" s="269"/>
      <c r="K1041" s="269" t="s">
        <v>3160</v>
      </c>
      <c r="L1041" s="273"/>
      <c r="M1041" s="238">
        <v>1</v>
      </c>
      <c r="N1041" s="269" t="s">
        <v>3161</v>
      </c>
      <c r="O1041" s="269" t="s">
        <v>81</v>
      </c>
      <c r="P1041" s="269">
        <v>0</v>
      </c>
      <c r="Q1041" s="269"/>
      <c r="R1041" s="294">
        <v>1010400958</v>
      </c>
      <c r="S1041" s="238">
        <v>1075</v>
      </c>
      <c r="T1041" s="269" t="s">
        <v>87</v>
      </c>
      <c r="U1041" s="269">
        <v>240</v>
      </c>
      <c r="V1041" s="275">
        <v>240</v>
      </c>
      <c r="W1041" s="269">
        <v>0</v>
      </c>
      <c r="X1041" s="276">
        <v>25934</v>
      </c>
      <c r="Y1041" s="293"/>
      <c r="Z1041" s="277">
        <v>147684.28</v>
      </c>
      <c r="AA1041" s="277"/>
      <c r="AB1041" s="278">
        <v>147684.28</v>
      </c>
      <c r="AC1041" s="278">
        <v>147684.28</v>
      </c>
      <c r="AD1041" s="278">
        <v>0</v>
      </c>
      <c r="AE1041" s="278">
        <v>0</v>
      </c>
      <c r="AF1041" s="278">
        <v>615.3511666666667</v>
      </c>
      <c r="AG1041" s="278">
        <v>615.3511666666667</v>
      </c>
      <c r="AH1041" s="278">
        <v>0</v>
      </c>
      <c r="AI1041" s="279">
        <v>615.3511666666667</v>
      </c>
      <c r="AJ1041" s="277"/>
      <c r="AK1041" s="280" t="e">
        <v>#REF!</v>
      </c>
      <c r="AL1041" s="280" t="e">
        <v>#REF!</v>
      </c>
      <c r="AM1041" s="281">
        <v>0</v>
      </c>
      <c r="AN1041" s="281">
        <v>0</v>
      </c>
      <c r="AO1041" s="281">
        <v>0</v>
      </c>
      <c r="AP1041" s="282">
        <v>0</v>
      </c>
      <c r="AQ1041" s="282">
        <v>0</v>
      </c>
      <c r="AR1041" s="282">
        <v>0</v>
      </c>
      <c r="AS1041" s="282">
        <v>0</v>
      </c>
      <c r="AT1041" s="282">
        <v>0</v>
      </c>
      <c r="AU1041" s="282">
        <v>0</v>
      </c>
      <c r="AV1041" s="282">
        <v>0</v>
      </c>
      <c r="AW1041" s="282">
        <v>0</v>
      </c>
      <c r="AX1041" s="282">
        <v>0</v>
      </c>
      <c r="AY1041" s="282">
        <v>0</v>
      </c>
      <c r="AZ1041" s="282">
        <v>0</v>
      </c>
      <c r="BA1041" s="282">
        <v>0</v>
      </c>
      <c r="BB1041" s="281">
        <v>0</v>
      </c>
      <c r="BC1041" s="281">
        <v>0</v>
      </c>
      <c r="BD1041" s="283"/>
      <c r="BE1041" s="284">
        <v>0.02</v>
      </c>
      <c r="BF1041" s="280">
        <v>0</v>
      </c>
      <c r="BG1041" s="285"/>
      <c r="BH1041" s="286"/>
      <c r="BI1041" s="285"/>
      <c r="BJ1041" s="280">
        <v>0</v>
      </c>
      <c r="BK1041" s="280">
        <v>0</v>
      </c>
      <c r="BL1041" s="283"/>
      <c r="BM1041" s="287">
        <v>0</v>
      </c>
      <c r="BN1041" s="280">
        <v>0</v>
      </c>
      <c r="BO1041" s="280">
        <v>0</v>
      </c>
      <c r="BP1041" s="280" t="e">
        <v>#REF!</v>
      </c>
      <c r="BQ1041" s="288" t="e">
        <v>#REF!</v>
      </c>
      <c r="BR1041" s="289"/>
      <c r="BS1041" s="290" t="e">
        <v>#REF!</v>
      </c>
      <c r="BU1041" s="291"/>
      <c r="BV1041" s="291">
        <v>0</v>
      </c>
      <c r="BW1041" s="292">
        <v>0</v>
      </c>
      <c r="BX1041" s="238" t="s">
        <v>856</v>
      </c>
      <c r="BY1041" s="435">
        <f t="shared" si="32"/>
        <v>1</v>
      </c>
      <c r="BZ1041" s="435">
        <v>1</v>
      </c>
      <c r="CA1041" s="436">
        <f t="shared" si="33"/>
        <v>0</v>
      </c>
    </row>
    <row r="1042" spans="1:79" s="268" customFormat="1" ht="47.25">
      <c r="A1042" s="269">
        <v>1028</v>
      </c>
      <c r="B1042" s="269" t="s">
        <v>862</v>
      </c>
      <c r="C1042" s="269" t="s">
        <v>95</v>
      </c>
      <c r="D1042" s="271" t="s">
        <v>863</v>
      </c>
      <c r="E1042" s="272">
        <v>41058</v>
      </c>
      <c r="F1042" s="238"/>
      <c r="G1042" s="238"/>
      <c r="H1042" s="272">
        <v>40909</v>
      </c>
      <c r="I1042" s="272">
        <v>50405</v>
      </c>
      <c r="J1042" s="269"/>
      <c r="K1042" s="269" t="s">
        <v>3162</v>
      </c>
      <c r="L1042" s="273"/>
      <c r="M1042" s="238">
        <v>1</v>
      </c>
      <c r="N1042" s="269" t="s">
        <v>3163</v>
      </c>
      <c r="O1042" s="269" t="s">
        <v>81</v>
      </c>
      <c r="P1042" s="269">
        <v>0</v>
      </c>
      <c r="Q1042" s="269"/>
      <c r="R1042" s="294">
        <v>1010400959</v>
      </c>
      <c r="S1042" s="238">
        <v>1076</v>
      </c>
      <c r="T1042" s="269" t="s">
        <v>87</v>
      </c>
      <c r="U1042" s="269">
        <v>240</v>
      </c>
      <c r="V1042" s="275">
        <v>240</v>
      </c>
      <c r="W1042" s="269">
        <v>0</v>
      </c>
      <c r="X1042" s="276">
        <v>29952</v>
      </c>
      <c r="Y1042" s="293"/>
      <c r="Z1042" s="277">
        <v>738245.56</v>
      </c>
      <c r="AA1042" s="277"/>
      <c r="AB1042" s="278">
        <v>738245.56</v>
      </c>
      <c r="AC1042" s="278">
        <v>738245.56</v>
      </c>
      <c r="AD1042" s="278">
        <v>0</v>
      </c>
      <c r="AE1042" s="278">
        <v>0</v>
      </c>
      <c r="AF1042" s="278">
        <v>3076.0231666666668</v>
      </c>
      <c r="AG1042" s="278">
        <v>3076.0231666666668</v>
      </c>
      <c r="AH1042" s="278">
        <v>0</v>
      </c>
      <c r="AI1042" s="279">
        <v>3076.0231666666668</v>
      </c>
      <c r="AJ1042" s="277"/>
      <c r="AK1042" s="280" t="e">
        <v>#REF!</v>
      </c>
      <c r="AL1042" s="280" t="e">
        <v>#REF!</v>
      </c>
      <c r="AM1042" s="281">
        <v>0</v>
      </c>
      <c r="AN1042" s="281">
        <v>0</v>
      </c>
      <c r="AO1042" s="281">
        <v>0</v>
      </c>
      <c r="AP1042" s="282">
        <v>0</v>
      </c>
      <c r="AQ1042" s="282">
        <v>0</v>
      </c>
      <c r="AR1042" s="282">
        <v>0</v>
      </c>
      <c r="AS1042" s="282">
        <v>0</v>
      </c>
      <c r="AT1042" s="282">
        <v>0</v>
      </c>
      <c r="AU1042" s="282">
        <v>0</v>
      </c>
      <c r="AV1042" s="282">
        <v>0</v>
      </c>
      <c r="AW1042" s="282">
        <v>0</v>
      </c>
      <c r="AX1042" s="282">
        <v>0</v>
      </c>
      <c r="AY1042" s="282">
        <v>0</v>
      </c>
      <c r="AZ1042" s="282">
        <v>0</v>
      </c>
      <c r="BA1042" s="282">
        <v>0</v>
      </c>
      <c r="BB1042" s="281">
        <v>0</v>
      </c>
      <c r="BC1042" s="281">
        <v>0</v>
      </c>
      <c r="BD1042" s="283"/>
      <c r="BE1042" s="284">
        <v>0.02</v>
      </c>
      <c r="BF1042" s="280">
        <v>0</v>
      </c>
      <c r="BG1042" s="285"/>
      <c r="BH1042" s="286"/>
      <c r="BI1042" s="285"/>
      <c r="BJ1042" s="280">
        <v>0</v>
      </c>
      <c r="BK1042" s="280">
        <v>0</v>
      </c>
      <c r="BL1042" s="283"/>
      <c r="BM1042" s="287">
        <v>0</v>
      </c>
      <c r="BN1042" s="280">
        <v>0</v>
      </c>
      <c r="BO1042" s="280">
        <v>0</v>
      </c>
      <c r="BP1042" s="280" t="e">
        <v>#REF!</v>
      </c>
      <c r="BQ1042" s="288" t="e">
        <v>#REF!</v>
      </c>
      <c r="BR1042" s="289"/>
      <c r="BS1042" s="290" t="e">
        <v>#REF!</v>
      </c>
      <c r="BU1042" s="291"/>
      <c r="BV1042" s="291">
        <v>0</v>
      </c>
      <c r="BW1042" s="292">
        <v>0</v>
      </c>
      <c r="BX1042" s="238" t="s">
        <v>856</v>
      </c>
      <c r="BY1042" s="435">
        <f t="shared" si="32"/>
        <v>1</v>
      </c>
      <c r="BZ1042" s="435">
        <v>1</v>
      </c>
      <c r="CA1042" s="436">
        <f t="shared" si="33"/>
        <v>0</v>
      </c>
    </row>
    <row r="1043" spans="1:79" s="268" customFormat="1" ht="63">
      <c r="A1043" s="269">
        <v>1029</v>
      </c>
      <c r="B1043" s="269" t="s">
        <v>862</v>
      </c>
      <c r="C1043" s="269" t="s">
        <v>95</v>
      </c>
      <c r="D1043" s="271" t="s">
        <v>863</v>
      </c>
      <c r="E1043" s="272">
        <v>41058</v>
      </c>
      <c r="F1043" s="238"/>
      <c r="G1043" s="238"/>
      <c r="H1043" s="272">
        <v>40909</v>
      </c>
      <c r="I1043" s="272">
        <v>50405</v>
      </c>
      <c r="J1043" s="269"/>
      <c r="K1043" s="269" t="s">
        <v>3164</v>
      </c>
      <c r="L1043" s="273"/>
      <c r="M1043" s="238">
        <v>1</v>
      </c>
      <c r="N1043" s="269" t="s">
        <v>3165</v>
      </c>
      <c r="O1043" s="269" t="s">
        <v>81</v>
      </c>
      <c r="P1043" s="269">
        <v>0</v>
      </c>
      <c r="Q1043" s="269"/>
      <c r="R1043" s="294">
        <v>1010400960</v>
      </c>
      <c r="S1043" s="238">
        <v>1077</v>
      </c>
      <c r="T1043" s="269" t="s">
        <v>87</v>
      </c>
      <c r="U1043" s="269">
        <v>240</v>
      </c>
      <c r="V1043" s="275">
        <v>240</v>
      </c>
      <c r="W1043" s="269">
        <v>0</v>
      </c>
      <c r="X1043" s="276">
        <v>25569</v>
      </c>
      <c r="Y1043" s="293"/>
      <c r="Z1043" s="277">
        <v>77642.31</v>
      </c>
      <c r="AA1043" s="277"/>
      <c r="AB1043" s="278">
        <v>77642.31</v>
      </c>
      <c r="AC1043" s="278">
        <v>77642.31</v>
      </c>
      <c r="AD1043" s="278">
        <v>0</v>
      </c>
      <c r="AE1043" s="278">
        <v>0</v>
      </c>
      <c r="AF1043" s="278">
        <v>323.50962499999997</v>
      </c>
      <c r="AG1043" s="278">
        <v>323.50962499999997</v>
      </c>
      <c r="AH1043" s="278">
        <v>0</v>
      </c>
      <c r="AI1043" s="279">
        <v>323.50962499999997</v>
      </c>
      <c r="AJ1043" s="277"/>
      <c r="AK1043" s="280" t="e">
        <v>#REF!</v>
      </c>
      <c r="AL1043" s="280" t="e">
        <v>#REF!</v>
      </c>
      <c r="AM1043" s="281">
        <v>0</v>
      </c>
      <c r="AN1043" s="281">
        <v>0</v>
      </c>
      <c r="AO1043" s="281">
        <v>0</v>
      </c>
      <c r="AP1043" s="282">
        <v>0</v>
      </c>
      <c r="AQ1043" s="282">
        <v>0</v>
      </c>
      <c r="AR1043" s="282">
        <v>0</v>
      </c>
      <c r="AS1043" s="282">
        <v>0</v>
      </c>
      <c r="AT1043" s="282">
        <v>0</v>
      </c>
      <c r="AU1043" s="282">
        <v>0</v>
      </c>
      <c r="AV1043" s="282">
        <v>0</v>
      </c>
      <c r="AW1043" s="282">
        <v>0</v>
      </c>
      <c r="AX1043" s="282">
        <v>0</v>
      </c>
      <c r="AY1043" s="282">
        <v>0</v>
      </c>
      <c r="AZ1043" s="282">
        <v>0</v>
      </c>
      <c r="BA1043" s="282">
        <v>0</v>
      </c>
      <c r="BB1043" s="281">
        <v>0</v>
      </c>
      <c r="BC1043" s="281">
        <v>0</v>
      </c>
      <c r="BD1043" s="283"/>
      <c r="BE1043" s="284">
        <v>0.02</v>
      </c>
      <c r="BF1043" s="280">
        <v>0</v>
      </c>
      <c r="BG1043" s="285"/>
      <c r="BH1043" s="286"/>
      <c r="BI1043" s="285"/>
      <c r="BJ1043" s="280">
        <v>0</v>
      </c>
      <c r="BK1043" s="280">
        <v>0</v>
      </c>
      <c r="BL1043" s="283"/>
      <c r="BM1043" s="287">
        <v>0</v>
      </c>
      <c r="BN1043" s="280">
        <v>0</v>
      </c>
      <c r="BO1043" s="280">
        <v>0</v>
      </c>
      <c r="BP1043" s="280" t="e">
        <v>#REF!</v>
      </c>
      <c r="BQ1043" s="288" t="e">
        <v>#REF!</v>
      </c>
      <c r="BR1043" s="289"/>
      <c r="BS1043" s="290" t="e">
        <v>#REF!</v>
      </c>
      <c r="BU1043" s="291"/>
      <c r="BV1043" s="291">
        <v>0</v>
      </c>
      <c r="BW1043" s="292">
        <v>0</v>
      </c>
      <c r="BX1043" s="238" t="s">
        <v>856</v>
      </c>
      <c r="BY1043" s="435">
        <f t="shared" si="32"/>
        <v>1</v>
      </c>
      <c r="BZ1043" s="435">
        <v>1</v>
      </c>
      <c r="CA1043" s="436">
        <f t="shared" si="33"/>
        <v>0</v>
      </c>
    </row>
    <row r="1044" spans="1:79" s="268" customFormat="1" ht="63">
      <c r="A1044" s="269">
        <v>1030</v>
      </c>
      <c r="B1044" s="269" t="s">
        <v>862</v>
      </c>
      <c r="C1044" s="269" t="s">
        <v>95</v>
      </c>
      <c r="D1044" s="271" t="s">
        <v>863</v>
      </c>
      <c r="E1044" s="272">
        <v>41058</v>
      </c>
      <c r="F1044" s="238"/>
      <c r="G1044" s="238"/>
      <c r="H1044" s="272">
        <v>40909</v>
      </c>
      <c r="I1044" s="272">
        <v>50405</v>
      </c>
      <c r="J1044" s="269"/>
      <c r="K1044" s="269" t="s">
        <v>3166</v>
      </c>
      <c r="L1044" s="273"/>
      <c r="M1044" s="238">
        <v>1</v>
      </c>
      <c r="N1044" s="269" t="s">
        <v>3167</v>
      </c>
      <c r="O1044" s="269" t="s">
        <v>81</v>
      </c>
      <c r="P1044" s="269">
        <v>0</v>
      </c>
      <c r="Q1044" s="269"/>
      <c r="R1044" s="294">
        <v>1010400961</v>
      </c>
      <c r="S1044" s="238">
        <v>1078</v>
      </c>
      <c r="T1044" s="269" t="s">
        <v>87</v>
      </c>
      <c r="U1044" s="269">
        <v>240</v>
      </c>
      <c r="V1044" s="275">
        <v>240</v>
      </c>
      <c r="W1044" s="269">
        <v>0</v>
      </c>
      <c r="X1044" s="276">
        <v>23377</v>
      </c>
      <c r="Y1044" s="293"/>
      <c r="Z1044" s="277">
        <v>232104.51</v>
      </c>
      <c r="AA1044" s="277"/>
      <c r="AB1044" s="278">
        <v>232104.51</v>
      </c>
      <c r="AC1044" s="278">
        <v>232104.51</v>
      </c>
      <c r="AD1044" s="278">
        <v>0</v>
      </c>
      <c r="AE1044" s="278">
        <v>0</v>
      </c>
      <c r="AF1044" s="278">
        <v>967.102125</v>
      </c>
      <c r="AG1044" s="278">
        <v>967.102125</v>
      </c>
      <c r="AH1044" s="278">
        <v>0</v>
      </c>
      <c r="AI1044" s="279">
        <v>967.102125</v>
      </c>
      <c r="AJ1044" s="277"/>
      <c r="AK1044" s="280" t="e">
        <v>#REF!</v>
      </c>
      <c r="AL1044" s="280" t="e">
        <v>#REF!</v>
      </c>
      <c r="AM1044" s="281">
        <v>0</v>
      </c>
      <c r="AN1044" s="281">
        <v>0</v>
      </c>
      <c r="AO1044" s="281">
        <v>0</v>
      </c>
      <c r="AP1044" s="282">
        <v>0</v>
      </c>
      <c r="AQ1044" s="282">
        <v>0</v>
      </c>
      <c r="AR1044" s="282">
        <v>0</v>
      </c>
      <c r="AS1044" s="282">
        <v>0</v>
      </c>
      <c r="AT1044" s="282">
        <v>0</v>
      </c>
      <c r="AU1044" s="282">
        <v>0</v>
      </c>
      <c r="AV1044" s="282">
        <v>0</v>
      </c>
      <c r="AW1044" s="282">
        <v>0</v>
      </c>
      <c r="AX1044" s="282">
        <v>0</v>
      </c>
      <c r="AY1044" s="282">
        <v>0</v>
      </c>
      <c r="AZ1044" s="282">
        <v>0</v>
      </c>
      <c r="BA1044" s="282">
        <v>0</v>
      </c>
      <c r="BB1044" s="281">
        <v>0</v>
      </c>
      <c r="BC1044" s="281">
        <v>0</v>
      </c>
      <c r="BD1044" s="283"/>
      <c r="BE1044" s="284">
        <v>0.02</v>
      </c>
      <c r="BF1044" s="280">
        <v>0</v>
      </c>
      <c r="BG1044" s="285"/>
      <c r="BH1044" s="286"/>
      <c r="BI1044" s="285"/>
      <c r="BJ1044" s="280">
        <v>0</v>
      </c>
      <c r="BK1044" s="280">
        <v>0</v>
      </c>
      <c r="BL1044" s="283"/>
      <c r="BM1044" s="287">
        <v>0</v>
      </c>
      <c r="BN1044" s="280">
        <v>0</v>
      </c>
      <c r="BO1044" s="280">
        <v>0</v>
      </c>
      <c r="BP1044" s="280" t="e">
        <v>#REF!</v>
      </c>
      <c r="BQ1044" s="288" t="e">
        <v>#REF!</v>
      </c>
      <c r="BR1044" s="289"/>
      <c r="BS1044" s="290" t="e">
        <v>#REF!</v>
      </c>
      <c r="BU1044" s="291"/>
      <c r="BV1044" s="291">
        <v>0</v>
      </c>
      <c r="BW1044" s="292">
        <v>0</v>
      </c>
      <c r="BX1044" s="238" t="s">
        <v>856</v>
      </c>
      <c r="BY1044" s="435">
        <f t="shared" si="32"/>
        <v>1</v>
      </c>
      <c r="BZ1044" s="435">
        <v>1</v>
      </c>
      <c r="CA1044" s="436">
        <f t="shared" si="33"/>
        <v>0</v>
      </c>
    </row>
    <row r="1045" spans="1:79" s="268" customFormat="1" ht="63">
      <c r="A1045" s="269">
        <v>1031</v>
      </c>
      <c r="B1045" s="269" t="s">
        <v>862</v>
      </c>
      <c r="C1045" s="269" t="s">
        <v>95</v>
      </c>
      <c r="D1045" s="271" t="s">
        <v>863</v>
      </c>
      <c r="E1045" s="272">
        <v>41058</v>
      </c>
      <c r="F1045" s="238"/>
      <c r="G1045" s="238"/>
      <c r="H1045" s="272">
        <v>40909</v>
      </c>
      <c r="I1045" s="272">
        <v>50405</v>
      </c>
      <c r="J1045" s="269"/>
      <c r="K1045" s="269" t="s">
        <v>3168</v>
      </c>
      <c r="L1045" s="273"/>
      <c r="M1045" s="238">
        <v>1</v>
      </c>
      <c r="N1045" s="269" t="s">
        <v>3169</v>
      </c>
      <c r="O1045" s="269" t="s">
        <v>81</v>
      </c>
      <c r="P1045" s="269">
        <v>0</v>
      </c>
      <c r="Q1045" s="269"/>
      <c r="R1045" s="294">
        <v>1010400962</v>
      </c>
      <c r="S1045" s="238">
        <v>1079</v>
      </c>
      <c r="T1045" s="269" t="s">
        <v>87</v>
      </c>
      <c r="U1045" s="269">
        <v>240</v>
      </c>
      <c r="V1045" s="275">
        <v>240</v>
      </c>
      <c r="W1045" s="269">
        <v>0</v>
      </c>
      <c r="X1045" s="276">
        <v>25204</v>
      </c>
      <c r="Y1045" s="293"/>
      <c r="Z1045" s="277">
        <v>127866.04</v>
      </c>
      <c r="AA1045" s="277"/>
      <c r="AB1045" s="278">
        <v>127866.04</v>
      </c>
      <c r="AC1045" s="278">
        <v>127866.04</v>
      </c>
      <c r="AD1045" s="278">
        <v>0</v>
      </c>
      <c r="AE1045" s="278">
        <v>0</v>
      </c>
      <c r="AF1045" s="278">
        <v>532.77516666666668</v>
      </c>
      <c r="AG1045" s="278">
        <v>532.77516666666668</v>
      </c>
      <c r="AH1045" s="278">
        <v>0</v>
      </c>
      <c r="AI1045" s="279">
        <v>532.77516666666668</v>
      </c>
      <c r="AJ1045" s="277"/>
      <c r="AK1045" s="280" t="e">
        <v>#REF!</v>
      </c>
      <c r="AL1045" s="280" t="e">
        <v>#REF!</v>
      </c>
      <c r="AM1045" s="281">
        <v>0</v>
      </c>
      <c r="AN1045" s="281">
        <v>0</v>
      </c>
      <c r="AO1045" s="281">
        <v>0</v>
      </c>
      <c r="AP1045" s="282">
        <v>0</v>
      </c>
      <c r="AQ1045" s="282">
        <v>0</v>
      </c>
      <c r="AR1045" s="282">
        <v>0</v>
      </c>
      <c r="AS1045" s="282">
        <v>0</v>
      </c>
      <c r="AT1045" s="282">
        <v>0</v>
      </c>
      <c r="AU1045" s="282">
        <v>0</v>
      </c>
      <c r="AV1045" s="282">
        <v>0</v>
      </c>
      <c r="AW1045" s="282">
        <v>0</v>
      </c>
      <c r="AX1045" s="282">
        <v>0</v>
      </c>
      <c r="AY1045" s="282">
        <v>0</v>
      </c>
      <c r="AZ1045" s="282">
        <v>0</v>
      </c>
      <c r="BA1045" s="282">
        <v>0</v>
      </c>
      <c r="BB1045" s="281">
        <v>0</v>
      </c>
      <c r="BC1045" s="281">
        <v>0</v>
      </c>
      <c r="BD1045" s="283"/>
      <c r="BE1045" s="284">
        <v>0.02</v>
      </c>
      <c r="BF1045" s="280">
        <v>0</v>
      </c>
      <c r="BG1045" s="285"/>
      <c r="BH1045" s="286"/>
      <c r="BI1045" s="285"/>
      <c r="BJ1045" s="280">
        <v>0</v>
      </c>
      <c r="BK1045" s="280">
        <v>0</v>
      </c>
      <c r="BL1045" s="283"/>
      <c r="BM1045" s="287">
        <v>0</v>
      </c>
      <c r="BN1045" s="280">
        <v>0</v>
      </c>
      <c r="BO1045" s="280">
        <v>0</v>
      </c>
      <c r="BP1045" s="280" t="e">
        <v>#REF!</v>
      </c>
      <c r="BQ1045" s="288" t="e">
        <v>#REF!</v>
      </c>
      <c r="BR1045" s="289"/>
      <c r="BS1045" s="290" t="e">
        <v>#REF!</v>
      </c>
      <c r="BU1045" s="291"/>
      <c r="BV1045" s="291">
        <v>0</v>
      </c>
      <c r="BW1045" s="292">
        <v>0</v>
      </c>
      <c r="BX1045" s="238" t="s">
        <v>856</v>
      </c>
      <c r="BY1045" s="435">
        <f t="shared" si="32"/>
        <v>1</v>
      </c>
      <c r="BZ1045" s="435">
        <v>1</v>
      </c>
      <c r="CA1045" s="436">
        <f t="shared" si="33"/>
        <v>0</v>
      </c>
    </row>
    <row r="1046" spans="1:79" s="268" customFormat="1" ht="63">
      <c r="A1046" s="269">
        <v>1032</v>
      </c>
      <c r="B1046" s="269" t="s">
        <v>862</v>
      </c>
      <c r="C1046" s="269" t="s">
        <v>95</v>
      </c>
      <c r="D1046" s="271" t="s">
        <v>863</v>
      </c>
      <c r="E1046" s="272">
        <v>41058</v>
      </c>
      <c r="F1046" s="238"/>
      <c r="G1046" s="238"/>
      <c r="H1046" s="272">
        <v>40909</v>
      </c>
      <c r="I1046" s="272">
        <v>50405</v>
      </c>
      <c r="J1046" s="269"/>
      <c r="K1046" s="269" t="s">
        <v>3170</v>
      </c>
      <c r="L1046" s="273"/>
      <c r="M1046" s="238">
        <v>1</v>
      </c>
      <c r="N1046" s="269" t="s">
        <v>3171</v>
      </c>
      <c r="O1046" s="269" t="s">
        <v>81</v>
      </c>
      <c r="P1046" s="269">
        <v>0</v>
      </c>
      <c r="Q1046" s="269"/>
      <c r="R1046" s="294">
        <v>1010400963</v>
      </c>
      <c r="S1046" s="238">
        <v>1080</v>
      </c>
      <c r="T1046" s="269" t="s">
        <v>87</v>
      </c>
      <c r="U1046" s="269">
        <v>240</v>
      </c>
      <c r="V1046" s="275">
        <v>240</v>
      </c>
      <c r="W1046" s="269">
        <v>0</v>
      </c>
      <c r="X1046" s="276">
        <v>22647</v>
      </c>
      <c r="Y1046" s="293"/>
      <c r="Z1046" s="277">
        <v>341293.93</v>
      </c>
      <c r="AA1046" s="277"/>
      <c r="AB1046" s="278">
        <v>341293.93</v>
      </c>
      <c r="AC1046" s="278">
        <v>341293.93</v>
      </c>
      <c r="AD1046" s="278">
        <v>0</v>
      </c>
      <c r="AE1046" s="278">
        <v>0</v>
      </c>
      <c r="AF1046" s="278">
        <v>1422.0580416666667</v>
      </c>
      <c r="AG1046" s="278">
        <v>1422.0580416666667</v>
      </c>
      <c r="AH1046" s="278">
        <v>0</v>
      </c>
      <c r="AI1046" s="279">
        <v>1422.0580416666667</v>
      </c>
      <c r="AJ1046" s="277"/>
      <c r="AK1046" s="280" t="e">
        <v>#REF!</v>
      </c>
      <c r="AL1046" s="280" t="e">
        <v>#REF!</v>
      </c>
      <c r="AM1046" s="281">
        <v>0</v>
      </c>
      <c r="AN1046" s="281">
        <v>0</v>
      </c>
      <c r="AO1046" s="281">
        <v>0</v>
      </c>
      <c r="AP1046" s="282">
        <v>0</v>
      </c>
      <c r="AQ1046" s="282">
        <v>0</v>
      </c>
      <c r="AR1046" s="282">
        <v>0</v>
      </c>
      <c r="AS1046" s="282">
        <v>0</v>
      </c>
      <c r="AT1046" s="282">
        <v>0</v>
      </c>
      <c r="AU1046" s="282">
        <v>0</v>
      </c>
      <c r="AV1046" s="282">
        <v>0</v>
      </c>
      <c r="AW1046" s="282">
        <v>0</v>
      </c>
      <c r="AX1046" s="282">
        <v>0</v>
      </c>
      <c r="AY1046" s="282">
        <v>0</v>
      </c>
      <c r="AZ1046" s="282">
        <v>0</v>
      </c>
      <c r="BA1046" s="282">
        <v>0</v>
      </c>
      <c r="BB1046" s="281">
        <v>0</v>
      </c>
      <c r="BC1046" s="281">
        <v>0</v>
      </c>
      <c r="BD1046" s="283"/>
      <c r="BE1046" s="284">
        <v>0.02</v>
      </c>
      <c r="BF1046" s="280">
        <v>0</v>
      </c>
      <c r="BG1046" s="285"/>
      <c r="BH1046" s="286"/>
      <c r="BI1046" s="285"/>
      <c r="BJ1046" s="280">
        <v>0</v>
      </c>
      <c r="BK1046" s="280">
        <v>0</v>
      </c>
      <c r="BL1046" s="283"/>
      <c r="BM1046" s="287">
        <v>0</v>
      </c>
      <c r="BN1046" s="280">
        <v>0</v>
      </c>
      <c r="BO1046" s="280">
        <v>0</v>
      </c>
      <c r="BP1046" s="280" t="e">
        <v>#REF!</v>
      </c>
      <c r="BQ1046" s="288" t="e">
        <v>#REF!</v>
      </c>
      <c r="BR1046" s="289"/>
      <c r="BS1046" s="290" t="e">
        <v>#REF!</v>
      </c>
      <c r="BU1046" s="291"/>
      <c r="BV1046" s="291">
        <v>0</v>
      </c>
      <c r="BW1046" s="292">
        <v>0</v>
      </c>
      <c r="BX1046" s="238" t="s">
        <v>856</v>
      </c>
      <c r="BY1046" s="435">
        <f t="shared" si="32"/>
        <v>1</v>
      </c>
      <c r="BZ1046" s="435">
        <v>1</v>
      </c>
      <c r="CA1046" s="436">
        <f t="shared" si="33"/>
        <v>0</v>
      </c>
    </row>
    <row r="1047" spans="1:79" s="268" customFormat="1" ht="47.25">
      <c r="A1047" s="269">
        <v>1033</v>
      </c>
      <c r="B1047" s="269" t="s">
        <v>862</v>
      </c>
      <c r="C1047" s="269" t="s">
        <v>95</v>
      </c>
      <c r="D1047" s="271" t="s">
        <v>863</v>
      </c>
      <c r="E1047" s="272">
        <v>41058</v>
      </c>
      <c r="F1047" s="238"/>
      <c r="G1047" s="238"/>
      <c r="H1047" s="272">
        <v>40909</v>
      </c>
      <c r="I1047" s="272">
        <v>50405</v>
      </c>
      <c r="J1047" s="269"/>
      <c r="K1047" s="269" t="s">
        <v>3172</v>
      </c>
      <c r="L1047" s="273"/>
      <c r="M1047" s="238">
        <v>1</v>
      </c>
      <c r="N1047" s="269" t="s">
        <v>3173</v>
      </c>
      <c r="O1047" s="269" t="s">
        <v>81</v>
      </c>
      <c r="P1047" s="269">
        <v>0</v>
      </c>
      <c r="Q1047" s="269"/>
      <c r="R1047" s="294">
        <v>1010400964</v>
      </c>
      <c r="S1047" s="238">
        <v>1081</v>
      </c>
      <c r="T1047" s="269" t="s">
        <v>87</v>
      </c>
      <c r="U1047" s="269">
        <v>240</v>
      </c>
      <c r="V1047" s="275">
        <v>240</v>
      </c>
      <c r="W1047" s="269">
        <v>0</v>
      </c>
      <c r="X1047" s="276">
        <v>28034</v>
      </c>
      <c r="Y1047" s="293"/>
      <c r="Z1047" s="277">
        <v>248104.15</v>
      </c>
      <c r="AA1047" s="277"/>
      <c r="AB1047" s="278">
        <v>248104.15</v>
      </c>
      <c r="AC1047" s="278">
        <v>248104.15</v>
      </c>
      <c r="AD1047" s="278">
        <v>0</v>
      </c>
      <c r="AE1047" s="278">
        <v>0</v>
      </c>
      <c r="AF1047" s="278">
        <v>1033.7672916666666</v>
      </c>
      <c r="AG1047" s="278">
        <v>1033.7672916666666</v>
      </c>
      <c r="AH1047" s="278">
        <v>0</v>
      </c>
      <c r="AI1047" s="279">
        <v>1033.7672916666666</v>
      </c>
      <c r="AJ1047" s="277"/>
      <c r="AK1047" s="280" t="e">
        <v>#REF!</v>
      </c>
      <c r="AL1047" s="280" t="e">
        <v>#REF!</v>
      </c>
      <c r="AM1047" s="281">
        <v>0</v>
      </c>
      <c r="AN1047" s="281">
        <v>0</v>
      </c>
      <c r="AO1047" s="281">
        <v>0</v>
      </c>
      <c r="AP1047" s="282">
        <v>0</v>
      </c>
      <c r="AQ1047" s="282">
        <v>0</v>
      </c>
      <c r="AR1047" s="282">
        <v>0</v>
      </c>
      <c r="AS1047" s="282">
        <v>0</v>
      </c>
      <c r="AT1047" s="282">
        <v>0</v>
      </c>
      <c r="AU1047" s="282">
        <v>0</v>
      </c>
      <c r="AV1047" s="282">
        <v>0</v>
      </c>
      <c r="AW1047" s="282">
        <v>0</v>
      </c>
      <c r="AX1047" s="282">
        <v>0</v>
      </c>
      <c r="AY1047" s="282">
        <v>0</v>
      </c>
      <c r="AZ1047" s="282">
        <v>0</v>
      </c>
      <c r="BA1047" s="282">
        <v>0</v>
      </c>
      <c r="BB1047" s="281">
        <v>0</v>
      </c>
      <c r="BC1047" s="281">
        <v>0</v>
      </c>
      <c r="BD1047" s="283"/>
      <c r="BE1047" s="284">
        <v>0.02</v>
      </c>
      <c r="BF1047" s="280">
        <v>0</v>
      </c>
      <c r="BG1047" s="285"/>
      <c r="BH1047" s="286"/>
      <c r="BI1047" s="285"/>
      <c r="BJ1047" s="280">
        <v>0</v>
      </c>
      <c r="BK1047" s="280">
        <v>0</v>
      </c>
      <c r="BL1047" s="283"/>
      <c r="BM1047" s="287">
        <v>0</v>
      </c>
      <c r="BN1047" s="280">
        <v>0</v>
      </c>
      <c r="BO1047" s="280">
        <v>0</v>
      </c>
      <c r="BP1047" s="280" t="e">
        <v>#REF!</v>
      </c>
      <c r="BQ1047" s="288" t="e">
        <v>#REF!</v>
      </c>
      <c r="BR1047" s="289"/>
      <c r="BS1047" s="290" t="e">
        <v>#REF!</v>
      </c>
      <c r="BU1047" s="291"/>
      <c r="BV1047" s="291">
        <v>0</v>
      </c>
      <c r="BW1047" s="292">
        <v>0</v>
      </c>
      <c r="BX1047" s="238" t="s">
        <v>856</v>
      </c>
      <c r="BY1047" s="435">
        <f t="shared" si="32"/>
        <v>1</v>
      </c>
      <c r="BZ1047" s="435">
        <v>1</v>
      </c>
      <c r="CA1047" s="436">
        <f t="shared" si="33"/>
        <v>0</v>
      </c>
    </row>
    <row r="1048" spans="1:79" s="268" customFormat="1" ht="63">
      <c r="A1048" s="269">
        <v>1034</v>
      </c>
      <c r="B1048" s="269" t="s">
        <v>862</v>
      </c>
      <c r="C1048" s="269" t="s">
        <v>95</v>
      </c>
      <c r="D1048" s="271" t="s">
        <v>863</v>
      </c>
      <c r="E1048" s="272">
        <v>41058</v>
      </c>
      <c r="F1048" s="238"/>
      <c r="G1048" s="238"/>
      <c r="H1048" s="272">
        <v>40909</v>
      </c>
      <c r="I1048" s="272">
        <v>50405</v>
      </c>
      <c r="J1048" s="269"/>
      <c r="K1048" s="269" t="s">
        <v>3174</v>
      </c>
      <c r="L1048" s="273"/>
      <c r="M1048" s="238">
        <v>1</v>
      </c>
      <c r="N1048" s="269" t="s">
        <v>3175</v>
      </c>
      <c r="O1048" s="269" t="s">
        <v>81</v>
      </c>
      <c r="P1048" s="269">
        <v>0</v>
      </c>
      <c r="Q1048" s="269"/>
      <c r="R1048" s="294">
        <v>1010400965</v>
      </c>
      <c r="S1048" s="238">
        <v>1082</v>
      </c>
      <c r="T1048" s="269" t="s">
        <v>87</v>
      </c>
      <c r="U1048" s="269">
        <v>240</v>
      </c>
      <c r="V1048" s="275">
        <v>240</v>
      </c>
      <c r="W1048" s="269">
        <v>0</v>
      </c>
      <c r="X1048" s="276">
        <v>20090</v>
      </c>
      <c r="Y1048" s="293"/>
      <c r="Z1048" s="277">
        <v>52884.32</v>
      </c>
      <c r="AA1048" s="277"/>
      <c r="AB1048" s="278">
        <v>52884.32</v>
      </c>
      <c r="AC1048" s="278">
        <v>52884.32</v>
      </c>
      <c r="AD1048" s="278">
        <v>0</v>
      </c>
      <c r="AE1048" s="278">
        <v>0</v>
      </c>
      <c r="AF1048" s="278">
        <v>220.35133333333334</v>
      </c>
      <c r="AG1048" s="278">
        <v>220.35133333333334</v>
      </c>
      <c r="AH1048" s="278">
        <v>0</v>
      </c>
      <c r="AI1048" s="279">
        <v>220.35133333333334</v>
      </c>
      <c r="AJ1048" s="277"/>
      <c r="AK1048" s="280" t="e">
        <v>#REF!</v>
      </c>
      <c r="AL1048" s="280" t="e">
        <v>#REF!</v>
      </c>
      <c r="AM1048" s="281">
        <v>0</v>
      </c>
      <c r="AN1048" s="281">
        <v>0</v>
      </c>
      <c r="AO1048" s="281">
        <v>0</v>
      </c>
      <c r="AP1048" s="282">
        <v>0</v>
      </c>
      <c r="AQ1048" s="282">
        <v>0</v>
      </c>
      <c r="AR1048" s="282">
        <v>0</v>
      </c>
      <c r="AS1048" s="282">
        <v>0</v>
      </c>
      <c r="AT1048" s="282">
        <v>0</v>
      </c>
      <c r="AU1048" s="282">
        <v>0</v>
      </c>
      <c r="AV1048" s="282">
        <v>0</v>
      </c>
      <c r="AW1048" s="282">
        <v>0</v>
      </c>
      <c r="AX1048" s="282">
        <v>0</v>
      </c>
      <c r="AY1048" s="282">
        <v>0</v>
      </c>
      <c r="AZ1048" s="282">
        <v>0</v>
      </c>
      <c r="BA1048" s="282">
        <v>0</v>
      </c>
      <c r="BB1048" s="281">
        <v>0</v>
      </c>
      <c r="BC1048" s="281">
        <v>0</v>
      </c>
      <c r="BD1048" s="283"/>
      <c r="BE1048" s="284">
        <v>0.02</v>
      </c>
      <c r="BF1048" s="280">
        <v>0</v>
      </c>
      <c r="BG1048" s="285"/>
      <c r="BH1048" s="286"/>
      <c r="BI1048" s="285"/>
      <c r="BJ1048" s="280">
        <v>0</v>
      </c>
      <c r="BK1048" s="280">
        <v>0</v>
      </c>
      <c r="BL1048" s="283"/>
      <c r="BM1048" s="287">
        <v>0</v>
      </c>
      <c r="BN1048" s="280">
        <v>0</v>
      </c>
      <c r="BO1048" s="280">
        <v>0</v>
      </c>
      <c r="BP1048" s="280" t="e">
        <v>#REF!</v>
      </c>
      <c r="BQ1048" s="288" t="e">
        <v>#REF!</v>
      </c>
      <c r="BR1048" s="289"/>
      <c r="BS1048" s="290" t="e">
        <v>#REF!</v>
      </c>
      <c r="BU1048" s="291"/>
      <c r="BV1048" s="291">
        <v>0</v>
      </c>
      <c r="BW1048" s="292">
        <v>0</v>
      </c>
      <c r="BX1048" s="238" t="s">
        <v>856</v>
      </c>
      <c r="BY1048" s="435">
        <f t="shared" si="32"/>
        <v>1</v>
      </c>
      <c r="BZ1048" s="435">
        <v>1</v>
      </c>
      <c r="CA1048" s="436">
        <f t="shared" si="33"/>
        <v>0</v>
      </c>
    </row>
    <row r="1049" spans="1:79" s="268" customFormat="1" ht="63">
      <c r="A1049" s="269">
        <v>1035</v>
      </c>
      <c r="B1049" s="269" t="s">
        <v>862</v>
      </c>
      <c r="C1049" s="269" t="s">
        <v>95</v>
      </c>
      <c r="D1049" s="271" t="s">
        <v>863</v>
      </c>
      <c r="E1049" s="272">
        <v>41058</v>
      </c>
      <c r="F1049" s="238"/>
      <c r="G1049" s="238"/>
      <c r="H1049" s="272">
        <v>40909</v>
      </c>
      <c r="I1049" s="272">
        <v>50405</v>
      </c>
      <c r="J1049" s="269"/>
      <c r="K1049" s="269" t="s">
        <v>3176</v>
      </c>
      <c r="L1049" s="273"/>
      <c r="M1049" s="238">
        <v>1</v>
      </c>
      <c r="N1049" s="269" t="s">
        <v>3177</v>
      </c>
      <c r="O1049" s="269" t="s">
        <v>81</v>
      </c>
      <c r="P1049" s="269">
        <v>0</v>
      </c>
      <c r="Q1049" s="269"/>
      <c r="R1049" s="294">
        <v>1010400966</v>
      </c>
      <c r="S1049" s="238">
        <v>1083</v>
      </c>
      <c r="T1049" s="269" t="s">
        <v>87</v>
      </c>
      <c r="U1049" s="269">
        <v>240</v>
      </c>
      <c r="V1049" s="275">
        <v>240</v>
      </c>
      <c r="W1049" s="269">
        <v>0</v>
      </c>
      <c r="X1049" s="276">
        <v>20821</v>
      </c>
      <c r="Y1049" s="293"/>
      <c r="Z1049" s="277">
        <v>52884.32</v>
      </c>
      <c r="AA1049" s="277"/>
      <c r="AB1049" s="278">
        <v>52884.32</v>
      </c>
      <c r="AC1049" s="278">
        <v>52884.32</v>
      </c>
      <c r="AD1049" s="278">
        <v>0</v>
      </c>
      <c r="AE1049" s="278">
        <v>0</v>
      </c>
      <c r="AF1049" s="278">
        <v>220.35133333333334</v>
      </c>
      <c r="AG1049" s="278">
        <v>220.35133333333334</v>
      </c>
      <c r="AH1049" s="278">
        <v>0</v>
      </c>
      <c r="AI1049" s="279">
        <v>220.35133333333334</v>
      </c>
      <c r="AJ1049" s="277"/>
      <c r="AK1049" s="280" t="e">
        <v>#REF!</v>
      </c>
      <c r="AL1049" s="280" t="e">
        <v>#REF!</v>
      </c>
      <c r="AM1049" s="281">
        <v>0</v>
      </c>
      <c r="AN1049" s="281">
        <v>0</v>
      </c>
      <c r="AO1049" s="281">
        <v>0</v>
      </c>
      <c r="AP1049" s="282">
        <v>0</v>
      </c>
      <c r="AQ1049" s="282">
        <v>0</v>
      </c>
      <c r="AR1049" s="282">
        <v>0</v>
      </c>
      <c r="AS1049" s="282">
        <v>0</v>
      </c>
      <c r="AT1049" s="282">
        <v>0</v>
      </c>
      <c r="AU1049" s="282">
        <v>0</v>
      </c>
      <c r="AV1049" s="282">
        <v>0</v>
      </c>
      <c r="AW1049" s="282">
        <v>0</v>
      </c>
      <c r="AX1049" s="282">
        <v>0</v>
      </c>
      <c r="AY1049" s="282">
        <v>0</v>
      </c>
      <c r="AZ1049" s="282">
        <v>0</v>
      </c>
      <c r="BA1049" s="282">
        <v>0</v>
      </c>
      <c r="BB1049" s="281">
        <v>0</v>
      </c>
      <c r="BC1049" s="281">
        <v>0</v>
      </c>
      <c r="BD1049" s="283"/>
      <c r="BE1049" s="284">
        <v>0.02</v>
      </c>
      <c r="BF1049" s="280">
        <v>0</v>
      </c>
      <c r="BG1049" s="285"/>
      <c r="BH1049" s="286"/>
      <c r="BI1049" s="285"/>
      <c r="BJ1049" s="280">
        <v>0</v>
      </c>
      <c r="BK1049" s="280">
        <v>0</v>
      </c>
      <c r="BL1049" s="283"/>
      <c r="BM1049" s="287">
        <v>0</v>
      </c>
      <c r="BN1049" s="280">
        <v>0</v>
      </c>
      <c r="BO1049" s="280">
        <v>0</v>
      </c>
      <c r="BP1049" s="280" t="e">
        <v>#REF!</v>
      </c>
      <c r="BQ1049" s="288" t="e">
        <v>#REF!</v>
      </c>
      <c r="BR1049" s="289"/>
      <c r="BS1049" s="290" t="e">
        <v>#REF!</v>
      </c>
      <c r="BU1049" s="291"/>
      <c r="BV1049" s="291">
        <v>0</v>
      </c>
      <c r="BW1049" s="292">
        <v>0</v>
      </c>
      <c r="BX1049" s="238" t="s">
        <v>856</v>
      </c>
      <c r="BY1049" s="435">
        <f t="shared" si="32"/>
        <v>1</v>
      </c>
      <c r="BZ1049" s="435">
        <v>1</v>
      </c>
      <c r="CA1049" s="436">
        <f t="shared" si="33"/>
        <v>0</v>
      </c>
    </row>
    <row r="1050" spans="1:79" s="268" customFormat="1" ht="47.25">
      <c r="A1050" s="269">
        <v>1036</v>
      </c>
      <c r="B1050" s="269" t="s">
        <v>862</v>
      </c>
      <c r="C1050" s="269" t="s">
        <v>95</v>
      </c>
      <c r="D1050" s="271" t="s">
        <v>863</v>
      </c>
      <c r="E1050" s="272">
        <v>41058</v>
      </c>
      <c r="F1050" s="238"/>
      <c r="G1050" s="238"/>
      <c r="H1050" s="272">
        <v>40909</v>
      </c>
      <c r="I1050" s="272">
        <v>50405</v>
      </c>
      <c r="J1050" s="269"/>
      <c r="K1050" s="269" t="s">
        <v>3178</v>
      </c>
      <c r="L1050" s="273"/>
      <c r="M1050" s="238">
        <v>1</v>
      </c>
      <c r="N1050" s="269" t="s">
        <v>3179</v>
      </c>
      <c r="O1050" s="269" t="s">
        <v>81</v>
      </c>
      <c r="P1050" s="269">
        <v>0</v>
      </c>
      <c r="Q1050" s="269"/>
      <c r="R1050" s="294">
        <v>1010400967</v>
      </c>
      <c r="S1050" s="238">
        <v>1084</v>
      </c>
      <c r="T1050" s="269" t="s">
        <v>87</v>
      </c>
      <c r="U1050" s="269">
        <v>240</v>
      </c>
      <c r="V1050" s="275">
        <v>240</v>
      </c>
      <c r="W1050" s="269">
        <v>0</v>
      </c>
      <c r="X1050" s="276">
        <v>30682</v>
      </c>
      <c r="Y1050" s="293"/>
      <c r="Z1050" s="277">
        <v>308206.83</v>
      </c>
      <c r="AA1050" s="277"/>
      <c r="AB1050" s="278">
        <v>308206.83</v>
      </c>
      <c r="AC1050" s="278">
        <v>308206.83</v>
      </c>
      <c r="AD1050" s="278">
        <v>0</v>
      </c>
      <c r="AE1050" s="278">
        <v>0</v>
      </c>
      <c r="AF1050" s="278">
        <v>1284.195125</v>
      </c>
      <c r="AG1050" s="278">
        <v>1284.195125</v>
      </c>
      <c r="AH1050" s="278">
        <v>0</v>
      </c>
      <c r="AI1050" s="279">
        <v>1284.195125</v>
      </c>
      <c r="AJ1050" s="277"/>
      <c r="AK1050" s="280" t="e">
        <v>#REF!</v>
      </c>
      <c r="AL1050" s="280" t="e">
        <v>#REF!</v>
      </c>
      <c r="AM1050" s="281">
        <v>0</v>
      </c>
      <c r="AN1050" s="281">
        <v>0</v>
      </c>
      <c r="AO1050" s="281">
        <v>0</v>
      </c>
      <c r="AP1050" s="282">
        <v>0</v>
      </c>
      <c r="AQ1050" s="282">
        <v>0</v>
      </c>
      <c r="AR1050" s="282">
        <v>0</v>
      </c>
      <c r="AS1050" s="282">
        <v>0</v>
      </c>
      <c r="AT1050" s="282">
        <v>0</v>
      </c>
      <c r="AU1050" s="282">
        <v>0</v>
      </c>
      <c r="AV1050" s="282">
        <v>0</v>
      </c>
      <c r="AW1050" s="282">
        <v>0</v>
      </c>
      <c r="AX1050" s="282">
        <v>0</v>
      </c>
      <c r="AY1050" s="282">
        <v>0</v>
      </c>
      <c r="AZ1050" s="282">
        <v>0</v>
      </c>
      <c r="BA1050" s="282">
        <v>0</v>
      </c>
      <c r="BB1050" s="281">
        <v>0</v>
      </c>
      <c r="BC1050" s="281">
        <v>0</v>
      </c>
      <c r="BD1050" s="283"/>
      <c r="BE1050" s="284">
        <v>0.02</v>
      </c>
      <c r="BF1050" s="280">
        <v>0</v>
      </c>
      <c r="BG1050" s="285"/>
      <c r="BH1050" s="286"/>
      <c r="BI1050" s="285"/>
      <c r="BJ1050" s="280">
        <v>0</v>
      </c>
      <c r="BK1050" s="280">
        <v>0</v>
      </c>
      <c r="BL1050" s="283"/>
      <c r="BM1050" s="287">
        <v>0</v>
      </c>
      <c r="BN1050" s="280">
        <v>0</v>
      </c>
      <c r="BO1050" s="280">
        <v>0</v>
      </c>
      <c r="BP1050" s="280" t="e">
        <v>#REF!</v>
      </c>
      <c r="BQ1050" s="288" t="e">
        <v>#REF!</v>
      </c>
      <c r="BR1050" s="289"/>
      <c r="BS1050" s="290" t="e">
        <v>#REF!</v>
      </c>
      <c r="BU1050" s="291"/>
      <c r="BV1050" s="291">
        <v>0</v>
      </c>
      <c r="BW1050" s="292">
        <v>0</v>
      </c>
      <c r="BX1050" s="238" t="s">
        <v>856</v>
      </c>
      <c r="BY1050" s="435">
        <f t="shared" si="32"/>
        <v>1</v>
      </c>
      <c r="BZ1050" s="435">
        <v>1</v>
      </c>
      <c r="CA1050" s="436">
        <f t="shared" si="33"/>
        <v>0</v>
      </c>
    </row>
    <row r="1051" spans="1:79" s="268" customFormat="1" ht="47.25">
      <c r="A1051" s="269">
        <v>1037</v>
      </c>
      <c r="B1051" s="269" t="s">
        <v>862</v>
      </c>
      <c r="C1051" s="269" t="s">
        <v>95</v>
      </c>
      <c r="D1051" s="271" t="s">
        <v>863</v>
      </c>
      <c r="E1051" s="272">
        <v>41058</v>
      </c>
      <c r="F1051" s="238"/>
      <c r="G1051" s="238"/>
      <c r="H1051" s="272">
        <v>40909</v>
      </c>
      <c r="I1051" s="272">
        <v>50405</v>
      </c>
      <c r="J1051" s="269"/>
      <c r="K1051" s="269" t="s">
        <v>3180</v>
      </c>
      <c r="L1051" s="273"/>
      <c r="M1051" s="238">
        <v>1</v>
      </c>
      <c r="N1051" s="269" t="s">
        <v>3181</v>
      </c>
      <c r="O1051" s="269" t="s">
        <v>81</v>
      </c>
      <c r="P1051" s="269">
        <v>0</v>
      </c>
      <c r="Q1051" s="269"/>
      <c r="R1051" s="294">
        <v>1010400968</v>
      </c>
      <c r="S1051" s="238">
        <v>1085</v>
      </c>
      <c r="T1051" s="269" t="s">
        <v>87</v>
      </c>
      <c r="U1051" s="269">
        <v>240</v>
      </c>
      <c r="V1051" s="275">
        <v>240</v>
      </c>
      <c r="W1051" s="269">
        <v>0</v>
      </c>
      <c r="X1051" s="276">
        <v>23377</v>
      </c>
      <c r="Y1051" s="293"/>
      <c r="Z1051" s="277">
        <v>100873.41</v>
      </c>
      <c r="AA1051" s="277"/>
      <c r="AB1051" s="278">
        <v>100873.41</v>
      </c>
      <c r="AC1051" s="278">
        <v>100873.41</v>
      </c>
      <c r="AD1051" s="278">
        <v>0</v>
      </c>
      <c r="AE1051" s="278">
        <v>0</v>
      </c>
      <c r="AF1051" s="278">
        <v>420.30587500000001</v>
      </c>
      <c r="AG1051" s="278">
        <v>420.30587500000001</v>
      </c>
      <c r="AH1051" s="278">
        <v>0</v>
      </c>
      <c r="AI1051" s="279">
        <v>420.30587500000001</v>
      </c>
      <c r="AJ1051" s="277"/>
      <c r="AK1051" s="280" t="e">
        <v>#REF!</v>
      </c>
      <c r="AL1051" s="280" t="e">
        <v>#REF!</v>
      </c>
      <c r="AM1051" s="281">
        <v>0</v>
      </c>
      <c r="AN1051" s="281">
        <v>0</v>
      </c>
      <c r="AO1051" s="281">
        <v>0</v>
      </c>
      <c r="AP1051" s="282">
        <v>0</v>
      </c>
      <c r="AQ1051" s="282">
        <v>0</v>
      </c>
      <c r="AR1051" s="282">
        <v>0</v>
      </c>
      <c r="AS1051" s="282">
        <v>0</v>
      </c>
      <c r="AT1051" s="282">
        <v>0</v>
      </c>
      <c r="AU1051" s="282">
        <v>0</v>
      </c>
      <c r="AV1051" s="282">
        <v>0</v>
      </c>
      <c r="AW1051" s="282">
        <v>0</v>
      </c>
      <c r="AX1051" s="282">
        <v>0</v>
      </c>
      <c r="AY1051" s="282">
        <v>0</v>
      </c>
      <c r="AZ1051" s="282">
        <v>0</v>
      </c>
      <c r="BA1051" s="282">
        <v>0</v>
      </c>
      <c r="BB1051" s="281">
        <v>0</v>
      </c>
      <c r="BC1051" s="281">
        <v>0</v>
      </c>
      <c r="BD1051" s="283"/>
      <c r="BE1051" s="284">
        <v>0.02</v>
      </c>
      <c r="BF1051" s="280">
        <v>0</v>
      </c>
      <c r="BG1051" s="285"/>
      <c r="BH1051" s="286"/>
      <c r="BI1051" s="285"/>
      <c r="BJ1051" s="280">
        <v>0</v>
      </c>
      <c r="BK1051" s="280">
        <v>0</v>
      </c>
      <c r="BL1051" s="283"/>
      <c r="BM1051" s="287">
        <v>0</v>
      </c>
      <c r="BN1051" s="280">
        <v>0</v>
      </c>
      <c r="BO1051" s="280">
        <v>0</v>
      </c>
      <c r="BP1051" s="280" t="e">
        <v>#REF!</v>
      </c>
      <c r="BQ1051" s="288" t="e">
        <v>#REF!</v>
      </c>
      <c r="BR1051" s="289"/>
      <c r="BS1051" s="290" t="e">
        <v>#REF!</v>
      </c>
      <c r="BU1051" s="291"/>
      <c r="BV1051" s="291">
        <v>0</v>
      </c>
      <c r="BW1051" s="292">
        <v>0</v>
      </c>
      <c r="BX1051" s="238" t="s">
        <v>856</v>
      </c>
      <c r="BY1051" s="435">
        <f t="shared" si="32"/>
        <v>1</v>
      </c>
      <c r="BZ1051" s="435">
        <v>1</v>
      </c>
      <c r="CA1051" s="436">
        <f t="shared" si="33"/>
        <v>0</v>
      </c>
    </row>
    <row r="1052" spans="1:79" s="268" customFormat="1" ht="47.25">
      <c r="A1052" s="269">
        <v>1038</v>
      </c>
      <c r="B1052" s="269" t="s">
        <v>862</v>
      </c>
      <c r="C1052" s="269" t="s">
        <v>95</v>
      </c>
      <c r="D1052" s="271" t="s">
        <v>863</v>
      </c>
      <c r="E1052" s="272">
        <v>41058</v>
      </c>
      <c r="F1052" s="238"/>
      <c r="G1052" s="238"/>
      <c r="H1052" s="272">
        <v>40909</v>
      </c>
      <c r="I1052" s="272">
        <v>50405</v>
      </c>
      <c r="J1052" s="269"/>
      <c r="K1052" s="269" t="s">
        <v>3182</v>
      </c>
      <c r="L1052" s="273"/>
      <c r="M1052" s="238">
        <v>1</v>
      </c>
      <c r="N1052" s="269" t="s">
        <v>3183</v>
      </c>
      <c r="O1052" s="269" t="s">
        <v>81</v>
      </c>
      <c r="P1052" s="269">
        <v>0</v>
      </c>
      <c r="Q1052" s="269"/>
      <c r="R1052" s="294">
        <v>1010400969</v>
      </c>
      <c r="S1052" s="238">
        <v>1086</v>
      </c>
      <c r="T1052" s="269" t="s">
        <v>87</v>
      </c>
      <c r="U1052" s="269">
        <v>240</v>
      </c>
      <c r="V1052" s="275">
        <v>240</v>
      </c>
      <c r="W1052" s="269">
        <v>0</v>
      </c>
      <c r="X1052" s="276">
        <v>30317</v>
      </c>
      <c r="Y1052" s="293"/>
      <c r="Z1052" s="277">
        <v>466310.69</v>
      </c>
      <c r="AA1052" s="277"/>
      <c r="AB1052" s="278">
        <v>466310.69</v>
      </c>
      <c r="AC1052" s="278">
        <v>466310.69</v>
      </c>
      <c r="AD1052" s="278">
        <v>0</v>
      </c>
      <c r="AE1052" s="278">
        <v>0</v>
      </c>
      <c r="AF1052" s="278">
        <v>1942.9612083333334</v>
      </c>
      <c r="AG1052" s="278">
        <v>1942.9612083333334</v>
      </c>
      <c r="AH1052" s="278">
        <v>0</v>
      </c>
      <c r="AI1052" s="279">
        <v>1942.9612083333334</v>
      </c>
      <c r="AJ1052" s="277"/>
      <c r="AK1052" s="280" t="e">
        <v>#REF!</v>
      </c>
      <c r="AL1052" s="280" t="e">
        <v>#REF!</v>
      </c>
      <c r="AM1052" s="281">
        <v>0</v>
      </c>
      <c r="AN1052" s="281">
        <v>0</v>
      </c>
      <c r="AO1052" s="281">
        <v>0</v>
      </c>
      <c r="AP1052" s="282">
        <v>0</v>
      </c>
      <c r="AQ1052" s="282">
        <v>0</v>
      </c>
      <c r="AR1052" s="282">
        <v>0</v>
      </c>
      <c r="AS1052" s="282">
        <v>0</v>
      </c>
      <c r="AT1052" s="282">
        <v>0</v>
      </c>
      <c r="AU1052" s="282">
        <v>0</v>
      </c>
      <c r="AV1052" s="282">
        <v>0</v>
      </c>
      <c r="AW1052" s="282">
        <v>0</v>
      </c>
      <c r="AX1052" s="282">
        <v>0</v>
      </c>
      <c r="AY1052" s="282">
        <v>0</v>
      </c>
      <c r="AZ1052" s="282">
        <v>0</v>
      </c>
      <c r="BA1052" s="282">
        <v>0</v>
      </c>
      <c r="BB1052" s="281">
        <v>0</v>
      </c>
      <c r="BC1052" s="281">
        <v>0</v>
      </c>
      <c r="BD1052" s="283"/>
      <c r="BE1052" s="284">
        <v>0.02</v>
      </c>
      <c r="BF1052" s="280">
        <v>0</v>
      </c>
      <c r="BG1052" s="285"/>
      <c r="BH1052" s="286"/>
      <c r="BI1052" s="285"/>
      <c r="BJ1052" s="280">
        <v>0</v>
      </c>
      <c r="BK1052" s="280">
        <v>0</v>
      </c>
      <c r="BL1052" s="283"/>
      <c r="BM1052" s="287">
        <v>0</v>
      </c>
      <c r="BN1052" s="280">
        <v>0</v>
      </c>
      <c r="BO1052" s="280">
        <v>0</v>
      </c>
      <c r="BP1052" s="280" t="e">
        <v>#REF!</v>
      </c>
      <c r="BQ1052" s="288" t="e">
        <v>#REF!</v>
      </c>
      <c r="BR1052" s="289"/>
      <c r="BS1052" s="290" t="e">
        <v>#REF!</v>
      </c>
      <c r="BU1052" s="291"/>
      <c r="BV1052" s="291">
        <v>0</v>
      </c>
      <c r="BW1052" s="292">
        <v>0</v>
      </c>
      <c r="BX1052" s="238" t="s">
        <v>856</v>
      </c>
      <c r="BY1052" s="435">
        <f t="shared" si="32"/>
        <v>1</v>
      </c>
      <c r="BZ1052" s="435">
        <v>1</v>
      </c>
      <c r="CA1052" s="436">
        <f t="shared" si="33"/>
        <v>0</v>
      </c>
    </row>
    <row r="1053" spans="1:79" s="268" customFormat="1" ht="47.25">
      <c r="A1053" s="269">
        <v>1039</v>
      </c>
      <c r="B1053" s="269" t="s">
        <v>862</v>
      </c>
      <c r="C1053" s="269" t="s">
        <v>95</v>
      </c>
      <c r="D1053" s="271" t="s">
        <v>863</v>
      </c>
      <c r="E1053" s="272">
        <v>41058</v>
      </c>
      <c r="F1053" s="238"/>
      <c r="G1053" s="238"/>
      <c r="H1053" s="272">
        <v>40909</v>
      </c>
      <c r="I1053" s="272">
        <v>50405</v>
      </c>
      <c r="J1053" s="269"/>
      <c r="K1053" s="269" t="s">
        <v>3184</v>
      </c>
      <c r="L1053" s="273"/>
      <c r="M1053" s="238">
        <v>1</v>
      </c>
      <c r="N1053" s="269" t="s">
        <v>3185</v>
      </c>
      <c r="O1053" s="269" t="s">
        <v>81</v>
      </c>
      <c r="P1053" s="269">
        <v>0</v>
      </c>
      <c r="Q1053" s="269"/>
      <c r="R1053" s="294">
        <v>1010400970</v>
      </c>
      <c r="S1053" s="238">
        <v>1087</v>
      </c>
      <c r="T1053" s="269" t="s">
        <v>87</v>
      </c>
      <c r="U1053" s="269">
        <v>240</v>
      </c>
      <c r="V1053" s="275">
        <v>240</v>
      </c>
      <c r="W1053" s="269">
        <v>0</v>
      </c>
      <c r="X1053" s="276">
        <v>24473</v>
      </c>
      <c r="Y1053" s="293"/>
      <c r="Z1053" s="277">
        <v>85499.6</v>
      </c>
      <c r="AA1053" s="277"/>
      <c r="AB1053" s="278">
        <v>85499.6</v>
      </c>
      <c r="AC1053" s="278">
        <v>85499.6</v>
      </c>
      <c r="AD1053" s="278">
        <v>0</v>
      </c>
      <c r="AE1053" s="278">
        <v>0</v>
      </c>
      <c r="AF1053" s="278">
        <v>356.24833333333333</v>
      </c>
      <c r="AG1053" s="278">
        <v>356.24833333333333</v>
      </c>
      <c r="AH1053" s="278">
        <v>0</v>
      </c>
      <c r="AI1053" s="279">
        <v>356.24833333333333</v>
      </c>
      <c r="AJ1053" s="277"/>
      <c r="AK1053" s="280" t="e">
        <v>#REF!</v>
      </c>
      <c r="AL1053" s="280" t="e">
        <v>#REF!</v>
      </c>
      <c r="AM1053" s="281">
        <v>0</v>
      </c>
      <c r="AN1053" s="281">
        <v>0</v>
      </c>
      <c r="AO1053" s="281">
        <v>0</v>
      </c>
      <c r="AP1053" s="282">
        <v>0</v>
      </c>
      <c r="AQ1053" s="282">
        <v>0</v>
      </c>
      <c r="AR1053" s="282">
        <v>0</v>
      </c>
      <c r="AS1053" s="282">
        <v>0</v>
      </c>
      <c r="AT1053" s="282">
        <v>0</v>
      </c>
      <c r="AU1053" s="282">
        <v>0</v>
      </c>
      <c r="AV1053" s="282">
        <v>0</v>
      </c>
      <c r="AW1053" s="282">
        <v>0</v>
      </c>
      <c r="AX1053" s="282">
        <v>0</v>
      </c>
      <c r="AY1053" s="282">
        <v>0</v>
      </c>
      <c r="AZ1053" s="282">
        <v>0</v>
      </c>
      <c r="BA1053" s="282">
        <v>0</v>
      </c>
      <c r="BB1053" s="281">
        <v>0</v>
      </c>
      <c r="BC1053" s="281">
        <v>0</v>
      </c>
      <c r="BD1053" s="283"/>
      <c r="BE1053" s="284">
        <v>0.02</v>
      </c>
      <c r="BF1053" s="280">
        <v>0</v>
      </c>
      <c r="BG1053" s="285"/>
      <c r="BH1053" s="286"/>
      <c r="BI1053" s="285"/>
      <c r="BJ1053" s="280">
        <v>0</v>
      </c>
      <c r="BK1053" s="280">
        <v>0</v>
      </c>
      <c r="BL1053" s="283"/>
      <c r="BM1053" s="287">
        <v>0</v>
      </c>
      <c r="BN1053" s="280">
        <v>0</v>
      </c>
      <c r="BO1053" s="280">
        <v>0</v>
      </c>
      <c r="BP1053" s="280" t="e">
        <v>#REF!</v>
      </c>
      <c r="BQ1053" s="288" t="e">
        <v>#REF!</v>
      </c>
      <c r="BR1053" s="289"/>
      <c r="BS1053" s="290" t="e">
        <v>#REF!</v>
      </c>
      <c r="BU1053" s="291"/>
      <c r="BV1053" s="291">
        <v>0</v>
      </c>
      <c r="BW1053" s="292">
        <v>0</v>
      </c>
      <c r="BX1053" s="238" t="s">
        <v>856</v>
      </c>
      <c r="BY1053" s="435">
        <f t="shared" si="32"/>
        <v>1</v>
      </c>
      <c r="BZ1053" s="435">
        <v>1</v>
      </c>
      <c r="CA1053" s="436">
        <f t="shared" si="33"/>
        <v>0</v>
      </c>
    </row>
    <row r="1054" spans="1:79" s="268" customFormat="1" ht="47.25">
      <c r="A1054" s="269">
        <v>1040</v>
      </c>
      <c r="B1054" s="269" t="s">
        <v>862</v>
      </c>
      <c r="C1054" s="269" t="s">
        <v>95</v>
      </c>
      <c r="D1054" s="271" t="s">
        <v>863</v>
      </c>
      <c r="E1054" s="272">
        <v>41058</v>
      </c>
      <c r="F1054" s="238"/>
      <c r="G1054" s="238"/>
      <c r="H1054" s="272">
        <v>40909</v>
      </c>
      <c r="I1054" s="272">
        <v>50405</v>
      </c>
      <c r="J1054" s="269"/>
      <c r="K1054" s="269" t="s">
        <v>3186</v>
      </c>
      <c r="L1054" s="273"/>
      <c r="M1054" s="238">
        <v>1</v>
      </c>
      <c r="N1054" s="269" t="s">
        <v>3187</v>
      </c>
      <c r="O1054" s="269" t="s">
        <v>81</v>
      </c>
      <c r="P1054" s="269">
        <v>0</v>
      </c>
      <c r="Q1054" s="269"/>
      <c r="R1054" s="294">
        <v>1010400971</v>
      </c>
      <c r="S1054" s="238">
        <v>1088</v>
      </c>
      <c r="T1054" s="269" t="s">
        <v>87</v>
      </c>
      <c r="U1054" s="269">
        <v>240</v>
      </c>
      <c r="V1054" s="275">
        <v>240</v>
      </c>
      <c r="W1054" s="269">
        <v>0</v>
      </c>
      <c r="X1054" s="276">
        <v>31717</v>
      </c>
      <c r="Y1054" s="293"/>
      <c r="Z1054" s="277">
        <v>749834.89</v>
      </c>
      <c r="AA1054" s="277"/>
      <c r="AB1054" s="278">
        <v>749834.89</v>
      </c>
      <c r="AC1054" s="278">
        <v>749834.89</v>
      </c>
      <c r="AD1054" s="278">
        <v>0</v>
      </c>
      <c r="AE1054" s="278">
        <v>0</v>
      </c>
      <c r="AF1054" s="278">
        <v>3124.3120416666666</v>
      </c>
      <c r="AG1054" s="278">
        <v>3124.3120416666666</v>
      </c>
      <c r="AH1054" s="278">
        <v>0</v>
      </c>
      <c r="AI1054" s="279">
        <v>3124.3120416666666</v>
      </c>
      <c r="AJ1054" s="277"/>
      <c r="AK1054" s="280" t="e">
        <v>#REF!</v>
      </c>
      <c r="AL1054" s="280" t="e">
        <v>#REF!</v>
      </c>
      <c r="AM1054" s="281">
        <v>0</v>
      </c>
      <c r="AN1054" s="281">
        <v>0</v>
      </c>
      <c r="AO1054" s="281">
        <v>0</v>
      </c>
      <c r="AP1054" s="282">
        <v>0</v>
      </c>
      <c r="AQ1054" s="282">
        <v>0</v>
      </c>
      <c r="AR1054" s="282">
        <v>0</v>
      </c>
      <c r="AS1054" s="282">
        <v>0</v>
      </c>
      <c r="AT1054" s="282">
        <v>0</v>
      </c>
      <c r="AU1054" s="282">
        <v>0</v>
      </c>
      <c r="AV1054" s="282">
        <v>0</v>
      </c>
      <c r="AW1054" s="282">
        <v>0</v>
      </c>
      <c r="AX1054" s="282">
        <v>0</v>
      </c>
      <c r="AY1054" s="282">
        <v>0</v>
      </c>
      <c r="AZ1054" s="282">
        <v>0</v>
      </c>
      <c r="BA1054" s="282">
        <v>0</v>
      </c>
      <c r="BB1054" s="281">
        <v>0</v>
      </c>
      <c r="BC1054" s="281">
        <v>0</v>
      </c>
      <c r="BD1054" s="283"/>
      <c r="BE1054" s="284">
        <v>0.02</v>
      </c>
      <c r="BF1054" s="280">
        <v>0</v>
      </c>
      <c r="BG1054" s="285"/>
      <c r="BH1054" s="286"/>
      <c r="BI1054" s="285"/>
      <c r="BJ1054" s="280">
        <v>0</v>
      </c>
      <c r="BK1054" s="280">
        <v>0</v>
      </c>
      <c r="BL1054" s="283"/>
      <c r="BM1054" s="287">
        <v>0</v>
      </c>
      <c r="BN1054" s="280">
        <v>0</v>
      </c>
      <c r="BO1054" s="280">
        <v>0</v>
      </c>
      <c r="BP1054" s="280" t="e">
        <v>#REF!</v>
      </c>
      <c r="BQ1054" s="288" t="e">
        <v>#REF!</v>
      </c>
      <c r="BR1054" s="289"/>
      <c r="BS1054" s="290" t="e">
        <v>#REF!</v>
      </c>
      <c r="BU1054" s="291"/>
      <c r="BV1054" s="291">
        <v>0</v>
      </c>
      <c r="BW1054" s="292">
        <v>0</v>
      </c>
      <c r="BX1054" s="238" t="s">
        <v>856</v>
      </c>
      <c r="BY1054" s="435">
        <f t="shared" si="32"/>
        <v>1</v>
      </c>
      <c r="BZ1054" s="435">
        <v>1</v>
      </c>
      <c r="CA1054" s="436">
        <f t="shared" si="33"/>
        <v>0</v>
      </c>
    </row>
    <row r="1055" spans="1:79" s="268" customFormat="1" ht="47.25">
      <c r="A1055" s="269">
        <v>1041</v>
      </c>
      <c r="B1055" s="269" t="s">
        <v>862</v>
      </c>
      <c r="C1055" s="269" t="s">
        <v>95</v>
      </c>
      <c r="D1055" s="271" t="s">
        <v>863</v>
      </c>
      <c r="E1055" s="272">
        <v>41058</v>
      </c>
      <c r="F1055" s="238"/>
      <c r="G1055" s="238"/>
      <c r="H1055" s="272">
        <v>40909</v>
      </c>
      <c r="I1055" s="272">
        <v>50405</v>
      </c>
      <c r="J1055" s="269"/>
      <c r="K1055" s="269" t="s">
        <v>3188</v>
      </c>
      <c r="L1055" s="273"/>
      <c r="M1055" s="238">
        <v>1</v>
      </c>
      <c r="N1055" s="269" t="s">
        <v>3189</v>
      </c>
      <c r="O1055" s="269" t="s">
        <v>81</v>
      </c>
      <c r="P1055" s="269">
        <v>0</v>
      </c>
      <c r="Q1055" s="269"/>
      <c r="R1055" s="294">
        <v>1010400972</v>
      </c>
      <c r="S1055" s="238">
        <v>1089</v>
      </c>
      <c r="T1055" s="269" t="s">
        <v>87</v>
      </c>
      <c r="U1055" s="269">
        <v>240</v>
      </c>
      <c r="V1055" s="275">
        <v>240</v>
      </c>
      <c r="W1055" s="269">
        <v>0</v>
      </c>
      <c r="X1055" s="276">
        <v>31321</v>
      </c>
      <c r="Y1055" s="293"/>
      <c r="Z1055" s="277">
        <v>609309.98</v>
      </c>
      <c r="AA1055" s="277"/>
      <c r="AB1055" s="278">
        <v>609309.98</v>
      </c>
      <c r="AC1055" s="278">
        <v>609309.98</v>
      </c>
      <c r="AD1055" s="278">
        <v>0</v>
      </c>
      <c r="AE1055" s="278">
        <v>0</v>
      </c>
      <c r="AF1055" s="278">
        <v>2538.7915833333332</v>
      </c>
      <c r="AG1055" s="278">
        <v>2538.7915833333332</v>
      </c>
      <c r="AH1055" s="278">
        <v>0</v>
      </c>
      <c r="AI1055" s="279">
        <v>2538.7915833333332</v>
      </c>
      <c r="AJ1055" s="277"/>
      <c r="AK1055" s="280" t="e">
        <v>#REF!</v>
      </c>
      <c r="AL1055" s="280" t="e">
        <v>#REF!</v>
      </c>
      <c r="AM1055" s="281">
        <v>0</v>
      </c>
      <c r="AN1055" s="281">
        <v>0</v>
      </c>
      <c r="AO1055" s="281">
        <v>0</v>
      </c>
      <c r="AP1055" s="282">
        <v>0</v>
      </c>
      <c r="AQ1055" s="282">
        <v>0</v>
      </c>
      <c r="AR1055" s="282">
        <v>0</v>
      </c>
      <c r="AS1055" s="282">
        <v>0</v>
      </c>
      <c r="AT1055" s="282">
        <v>0</v>
      </c>
      <c r="AU1055" s="282">
        <v>0</v>
      </c>
      <c r="AV1055" s="282">
        <v>0</v>
      </c>
      <c r="AW1055" s="282">
        <v>0</v>
      </c>
      <c r="AX1055" s="282">
        <v>0</v>
      </c>
      <c r="AY1055" s="282">
        <v>0</v>
      </c>
      <c r="AZ1055" s="282">
        <v>0</v>
      </c>
      <c r="BA1055" s="282">
        <v>0</v>
      </c>
      <c r="BB1055" s="281">
        <v>0</v>
      </c>
      <c r="BC1055" s="281">
        <v>0</v>
      </c>
      <c r="BD1055" s="283"/>
      <c r="BE1055" s="284">
        <v>0.02</v>
      </c>
      <c r="BF1055" s="280">
        <v>0</v>
      </c>
      <c r="BG1055" s="285"/>
      <c r="BH1055" s="286"/>
      <c r="BI1055" s="285"/>
      <c r="BJ1055" s="280">
        <v>0</v>
      </c>
      <c r="BK1055" s="280">
        <v>0</v>
      </c>
      <c r="BL1055" s="283"/>
      <c r="BM1055" s="287">
        <v>0</v>
      </c>
      <c r="BN1055" s="280">
        <v>0</v>
      </c>
      <c r="BO1055" s="280">
        <v>0</v>
      </c>
      <c r="BP1055" s="280" t="e">
        <v>#REF!</v>
      </c>
      <c r="BQ1055" s="288" t="e">
        <v>#REF!</v>
      </c>
      <c r="BR1055" s="289"/>
      <c r="BS1055" s="290" t="e">
        <v>#REF!</v>
      </c>
      <c r="BU1055" s="291"/>
      <c r="BV1055" s="291">
        <v>0</v>
      </c>
      <c r="BW1055" s="292">
        <v>0</v>
      </c>
      <c r="BX1055" s="238" t="s">
        <v>856</v>
      </c>
      <c r="BY1055" s="435">
        <f t="shared" si="32"/>
        <v>1</v>
      </c>
      <c r="BZ1055" s="435">
        <v>1</v>
      </c>
      <c r="CA1055" s="436">
        <f t="shared" si="33"/>
        <v>0</v>
      </c>
    </row>
    <row r="1056" spans="1:79" s="268" customFormat="1" ht="47.25">
      <c r="A1056" s="269">
        <v>1042</v>
      </c>
      <c r="B1056" s="269" t="s">
        <v>862</v>
      </c>
      <c r="C1056" s="269" t="s">
        <v>95</v>
      </c>
      <c r="D1056" s="271" t="s">
        <v>863</v>
      </c>
      <c r="E1056" s="272">
        <v>41058</v>
      </c>
      <c r="F1056" s="238"/>
      <c r="G1056" s="238"/>
      <c r="H1056" s="272">
        <v>40909</v>
      </c>
      <c r="I1056" s="272">
        <v>50405</v>
      </c>
      <c r="J1056" s="269"/>
      <c r="K1056" s="269" t="s">
        <v>3190</v>
      </c>
      <c r="L1056" s="273"/>
      <c r="M1056" s="238">
        <v>1</v>
      </c>
      <c r="N1056" s="269" t="s">
        <v>3191</v>
      </c>
      <c r="O1056" s="269" t="s">
        <v>81</v>
      </c>
      <c r="P1056" s="269">
        <v>0</v>
      </c>
      <c r="Q1056" s="269"/>
      <c r="R1056" s="294">
        <v>1010400973</v>
      </c>
      <c r="S1056" s="238">
        <v>1090</v>
      </c>
      <c r="T1056" s="269" t="s">
        <v>87</v>
      </c>
      <c r="U1056" s="269">
        <v>240</v>
      </c>
      <c r="V1056" s="275">
        <v>240</v>
      </c>
      <c r="W1056" s="269">
        <v>0</v>
      </c>
      <c r="X1056" s="276">
        <v>32629</v>
      </c>
      <c r="Y1056" s="293"/>
      <c r="Z1056" s="277">
        <v>716472.55</v>
      </c>
      <c r="AA1056" s="277"/>
      <c r="AB1056" s="278">
        <v>716472.55</v>
      </c>
      <c r="AC1056" s="278">
        <v>716472.55</v>
      </c>
      <c r="AD1056" s="278">
        <v>0</v>
      </c>
      <c r="AE1056" s="278">
        <v>0</v>
      </c>
      <c r="AF1056" s="278">
        <v>2985.3022916666669</v>
      </c>
      <c r="AG1056" s="278">
        <v>2985.3022916666669</v>
      </c>
      <c r="AH1056" s="278">
        <v>0</v>
      </c>
      <c r="AI1056" s="279">
        <v>2985.3022916666669</v>
      </c>
      <c r="AJ1056" s="277"/>
      <c r="AK1056" s="280" t="e">
        <v>#REF!</v>
      </c>
      <c r="AL1056" s="280" t="e">
        <v>#REF!</v>
      </c>
      <c r="AM1056" s="281">
        <v>0</v>
      </c>
      <c r="AN1056" s="281">
        <v>0</v>
      </c>
      <c r="AO1056" s="281">
        <v>0</v>
      </c>
      <c r="AP1056" s="282">
        <v>0</v>
      </c>
      <c r="AQ1056" s="282">
        <v>0</v>
      </c>
      <c r="AR1056" s="282">
        <v>0</v>
      </c>
      <c r="AS1056" s="282">
        <v>0</v>
      </c>
      <c r="AT1056" s="282">
        <v>0</v>
      </c>
      <c r="AU1056" s="282">
        <v>0</v>
      </c>
      <c r="AV1056" s="282">
        <v>0</v>
      </c>
      <c r="AW1056" s="282">
        <v>0</v>
      </c>
      <c r="AX1056" s="282">
        <v>0</v>
      </c>
      <c r="AY1056" s="282">
        <v>0</v>
      </c>
      <c r="AZ1056" s="282">
        <v>0</v>
      </c>
      <c r="BA1056" s="282">
        <v>0</v>
      </c>
      <c r="BB1056" s="281">
        <v>0</v>
      </c>
      <c r="BC1056" s="281">
        <v>0</v>
      </c>
      <c r="BD1056" s="283"/>
      <c r="BE1056" s="284">
        <v>0.02</v>
      </c>
      <c r="BF1056" s="280">
        <v>0</v>
      </c>
      <c r="BG1056" s="285"/>
      <c r="BH1056" s="286"/>
      <c r="BI1056" s="285"/>
      <c r="BJ1056" s="280">
        <v>0</v>
      </c>
      <c r="BK1056" s="280">
        <v>0</v>
      </c>
      <c r="BL1056" s="283"/>
      <c r="BM1056" s="287">
        <v>0</v>
      </c>
      <c r="BN1056" s="280">
        <v>0</v>
      </c>
      <c r="BO1056" s="280">
        <v>0</v>
      </c>
      <c r="BP1056" s="280" t="e">
        <v>#REF!</v>
      </c>
      <c r="BQ1056" s="288" t="e">
        <v>#REF!</v>
      </c>
      <c r="BR1056" s="289"/>
      <c r="BS1056" s="290" t="e">
        <v>#REF!</v>
      </c>
      <c r="BU1056" s="291"/>
      <c r="BV1056" s="291">
        <v>0</v>
      </c>
      <c r="BW1056" s="292">
        <v>0</v>
      </c>
      <c r="BX1056" s="238" t="s">
        <v>856</v>
      </c>
      <c r="BY1056" s="435">
        <f t="shared" si="32"/>
        <v>1</v>
      </c>
      <c r="BZ1056" s="435">
        <v>1</v>
      </c>
      <c r="CA1056" s="436">
        <f t="shared" si="33"/>
        <v>0</v>
      </c>
    </row>
    <row r="1057" spans="1:79" s="268" customFormat="1" ht="47.25">
      <c r="A1057" s="269">
        <v>1043</v>
      </c>
      <c r="B1057" s="269" t="s">
        <v>862</v>
      </c>
      <c r="C1057" s="269" t="s">
        <v>95</v>
      </c>
      <c r="D1057" s="271" t="s">
        <v>863</v>
      </c>
      <c r="E1057" s="272">
        <v>41058</v>
      </c>
      <c r="F1057" s="238"/>
      <c r="G1057" s="238"/>
      <c r="H1057" s="272">
        <v>40909</v>
      </c>
      <c r="I1057" s="272">
        <v>50405</v>
      </c>
      <c r="J1057" s="269"/>
      <c r="K1057" s="269" t="s">
        <v>3192</v>
      </c>
      <c r="L1057" s="273"/>
      <c r="M1057" s="238">
        <v>1</v>
      </c>
      <c r="N1057" s="269" t="s">
        <v>3193</v>
      </c>
      <c r="O1057" s="269" t="s">
        <v>81</v>
      </c>
      <c r="P1057" s="269">
        <v>0</v>
      </c>
      <c r="Q1057" s="269"/>
      <c r="R1057" s="294">
        <v>1010400974</v>
      </c>
      <c r="S1057" s="238">
        <v>1091</v>
      </c>
      <c r="T1057" s="269" t="s">
        <v>87</v>
      </c>
      <c r="U1057" s="269">
        <v>240</v>
      </c>
      <c r="V1057" s="275">
        <v>240</v>
      </c>
      <c r="W1057" s="269">
        <v>0</v>
      </c>
      <c r="X1057" s="276">
        <v>21551</v>
      </c>
      <c r="Y1057" s="293"/>
      <c r="Z1057" s="277">
        <v>418714.7</v>
      </c>
      <c r="AA1057" s="277"/>
      <c r="AB1057" s="278">
        <v>418714.7</v>
      </c>
      <c r="AC1057" s="278">
        <v>143659.48375000001</v>
      </c>
      <c r="AD1057" s="278">
        <v>275055.21625</v>
      </c>
      <c r="AE1057" s="278">
        <v>254119.48125000001</v>
      </c>
      <c r="AF1057" s="278">
        <v>1744.6445833333335</v>
      </c>
      <c r="AG1057" s="278">
        <v>1744.6445833333335</v>
      </c>
      <c r="AH1057" s="278">
        <v>0</v>
      </c>
      <c r="AI1057" s="279">
        <v>1744.6445833333335</v>
      </c>
      <c r="AJ1057" s="277"/>
      <c r="AK1057" s="280" t="e">
        <v>#REF!</v>
      </c>
      <c r="AL1057" s="280" t="e">
        <v>#REF!</v>
      </c>
      <c r="AM1057" s="281">
        <v>20935.735000000001</v>
      </c>
      <c r="AN1057" s="281">
        <v>20935.735000000001</v>
      </c>
      <c r="AO1057" s="281">
        <v>275055.21625</v>
      </c>
      <c r="AP1057" s="282">
        <v>273310.57166666666</v>
      </c>
      <c r="AQ1057" s="282">
        <v>271565.92708333331</v>
      </c>
      <c r="AR1057" s="282">
        <v>269821.28249999997</v>
      </c>
      <c r="AS1057" s="282">
        <v>268076.63791666663</v>
      </c>
      <c r="AT1057" s="282">
        <v>266331.99333333329</v>
      </c>
      <c r="AU1057" s="282">
        <v>264587.34874999995</v>
      </c>
      <c r="AV1057" s="282">
        <v>262842.7041666666</v>
      </c>
      <c r="AW1057" s="282">
        <v>261098.05958333326</v>
      </c>
      <c r="AX1057" s="282">
        <v>259353.41499999992</v>
      </c>
      <c r="AY1057" s="282">
        <v>257608.77041666658</v>
      </c>
      <c r="AZ1057" s="282">
        <v>255864.12583333324</v>
      </c>
      <c r="BA1057" s="282">
        <v>254119.4812499999</v>
      </c>
      <c r="BB1057" s="281">
        <v>264587.34874999995</v>
      </c>
      <c r="BC1057" s="281">
        <v>264587.34875</v>
      </c>
      <c r="BD1057" s="283"/>
      <c r="BE1057" s="284">
        <v>0.02</v>
      </c>
      <c r="BF1057" s="280">
        <v>0</v>
      </c>
      <c r="BG1057" s="285"/>
      <c r="BH1057" s="286"/>
      <c r="BI1057" s="285"/>
      <c r="BJ1057" s="280">
        <v>0</v>
      </c>
      <c r="BK1057" s="280">
        <v>0</v>
      </c>
      <c r="BL1057" s="283"/>
      <c r="BM1057" s="287">
        <v>0</v>
      </c>
      <c r="BN1057" s="280">
        <v>0</v>
      </c>
      <c r="BO1057" s="280">
        <v>0</v>
      </c>
      <c r="BP1057" s="280" t="e">
        <v>#REF!</v>
      </c>
      <c r="BQ1057" s="288" t="e">
        <v>#REF!</v>
      </c>
      <c r="BR1057" s="289"/>
      <c r="BS1057" s="290" t="e">
        <v>#REF!</v>
      </c>
      <c r="BU1057" s="291">
        <v>20935.68</v>
      </c>
      <c r="BV1057" s="291">
        <v>-5.5000000000291038E-2</v>
      </c>
      <c r="BW1057" s="292">
        <v>0</v>
      </c>
      <c r="BX1057" s="238" t="s">
        <v>856</v>
      </c>
      <c r="BY1057" s="435">
        <f t="shared" si="32"/>
        <v>0.34309634639051367</v>
      </c>
      <c r="BZ1057" s="435">
        <v>0.39309634639051361</v>
      </c>
      <c r="CA1057" s="436">
        <f t="shared" si="33"/>
        <v>4.9999999999999933E-2</v>
      </c>
    </row>
    <row r="1058" spans="1:79" s="268" customFormat="1" ht="47.25">
      <c r="A1058" s="269">
        <v>1044</v>
      </c>
      <c r="B1058" s="269" t="s">
        <v>862</v>
      </c>
      <c r="C1058" s="269" t="s">
        <v>95</v>
      </c>
      <c r="D1058" s="271" t="s">
        <v>863</v>
      </c>
      <c r="E1058" s="272">
        <v>41058</v>
      </c>
      <c r="F1058" s="238"/>
      <c r="G1058" s="238"/>
      <c r="H1058" s="272">
        <v>40909</v>
      </c>
      <c r="I1058" s="272">
        <v>50405</v>
      </c>
      <c r="J1058" s="269"/>
      <c r="K1058" s="269" t="s">
        <v>3194</v>
      </c>
      <c r="L1058" s="273"/>
      <c r="M1058" s="238">
        <v>1</v>
      </c>
      <c r="N1058" s="269" t="s">
        <v>3195</v>
      </c>
      <c r="O1058" s="269" t="s">
        <v>81</v>
      </c>
      <c r="P1058" s="269">
        <v>0</v>
      </c>
      <c r="Q1058" s="269"/>
      <c r="R1058" s="294">
        <v>1010400975</v>
      </c>
      <c r="S1058" s="238">
        <v>1092</v>
      </c>
      <c r="T1058" s="269" t="s">
        <v>87</v>
      </c>
      <c r="U1058" s="269">
        <v>240</v>
      </c>
      <c r="V1058" s="275">
        <v>240</v>
      </c>
      <c r="W1058" s="269">
        <v>0</v>
      </c>
      <c r="X1058" s="276">
        <v>26604</v>
      </c>
      <c r="Y1058" s="293"/>
      <c r="Z1058" s="277">
        <v>126912.55</v>
      </c>
      <c r="AA1058" s="277"/>
      <c r="AB1058" s="278">
        <v>126912.55</v>
      </c>
      <c r="AC1058" s="278">
        <v>126912.55</v>
      </c>
      <c r="AD1058" s="278">
        <v>0</v>
      </c>
      <c r="AE1058" s="278">
        <v>0</v>
      </c>
      <c r="AF1058" s="278">
        <v>528.80229166666663</v>
      </c>
      <c r="AG1058" s="278">
        <v>528.80229166666663</v>
      </c>
      <c r="AH1058" s="278">
        <v>0</v>
      </c>
      <c r="AI1058" s="279">
        <v>528.80229166666663</v>
      </c>
      <c r="AJ1058" s="277"/>
      <c r="AK1058" s="280" t="e">
        <v>#REF!</v>
      </c>
      <c r="AL1058" s="280" t="e">
        <v>#REF!</v>
      </c>
      <c r="AM1058" s="281">
        <v>0</v>
      </c>
      <c r="AN1058" s="281">
        <v>0</v>
      </c>
      <c r="AO1058" s="281">
        <v>0</v>
      </c>
      <c r="AP1058" s="282">
        <v>0</v>
      </c>
      <c r="AQ1058" s="282">
        <v>0</v>
      </c>
      <c r="AR1058" s="282">
        <v>0</v>
      </c>
      <c r="AS1058" s="282">
        <v>0</v>
      </c>
      <c r="AT1058" s="282">
        <v>0</v>
      </c>
      <c r="AU1058" s="282">
        <v>0</v>
      </c>
      <c r="AV1058" s="282">
        <v>0</v>
      </c>
      <c r="AW1058" s="282">
        <v>0</v>
      </c>
      <c r="AX1058" s="282">
        <v>0</v>
      </c>
      <c r="AY1058" s="282">
        <v>0</v>
      </c>
      <c r="AZ1058" s="282">
        <v>0</v>
      </c>
      <c r="BA1058" s="282">
        <v>0</v>
      </c>
      <c r="BB1058" s="281">
        <v>0</v>
      </c>
      <c r="BC1058" s="281">
        <v>0</v>
      </c>
      <c r="BD1058" s="283"/>
      <c r="BE1058" s="284">
        <v>0.02</v>
      </c>
      <c r="BF1058" s="280">
        <v>0</v>
      </c>
      <c r="BG1058" s="285"/>
      <c r="BH1058" s="286"/>
      <c r="BI1058" s="285"/>
      <c r="BJ1058" s="280">
        <v>0</v>
      </c>
      <c r="BK1058" s="280">
        <v>0</v>
      </c>
      <c r="BL1058" s="283"/>
      <c r="BM1058" s="287">
        <v>0</v>
      </c>
      <c r="BN1058" s="280">
        <v>0</v>
      </c>
      <c r="BO1058" s="280">
        <v>0</v>
      </c>
      <c r="BP1058" s="280" t="e">
        <v>#REF!</v>
      </c>
      <c r="BQ1058" s="288" t="e">
        <v>#REF!</v>
      </c>
      <c r="BR1058" s="289"/>
      <c r="BS1058" s="290" t="e">
        <v>#REF!</v>
      </c>
      <c r="BU1058" s="291"/>
      <c r="BV1058" s="291">
        <v>0</v>
      </c>
      <c r="BW1058" s="292">
        <v>0</v>
      </c>
      <c r="BX1058" s="238" t="s">
        <v>856</v>
      </c>
      <c r="BY1058" s="435">
        <f t="shared" si="32"/>
        <v>1</v>
      </c>
      <c r="BZ1058" s="435">
        <v>1</v>
      </c>
      <c r="CA1058" s="436">
        <f t="shared" si="33"/>
        <v>0</v>
      </c>
    </row>
    <row r="1059" spans="1:79" s="268" customFormat="1" ht="47.25">
      <c r="A1059" s="269">
        <v>1045</v>
      </c>
      <c r="B1059" s="269" t="s">
        <v>862</v>
      </c>
      <c r="C1059" s="269" t="s">
        <v>95</v>
      </c>
      <c r="D1059" s="271" t="s">
        <v>863</v>
      </c>
      <c r="E1059" s="272">
        <v>41058</v>
      </c>
      <c r="F1059" s="238"/>
      <c r="G1059" s="238"/>
      <c r="H1059" s="272">
        <v>40909</v>
      </c>
      <c r="I1059" s="272">
        <v>50405</v>
      </c>
      <c r="J1059" s="269"/>
      <c r="K1059" s="269" t="s">
        <v>3196</v>
      </c>
      <c r="L1059" s="273"/>
      <c r="M1059" s="238">
        <v>1</v>
      </c>
      <c r="N1059" s="269" t="s">
        <v>3197</v>
      </c>
      <c r="O1059" s="269" t="s">
        <v>81</v>
      </c>
      <c r="P1059" s="269">
        <v>0</v>
      </c>
      <c r="Q1059" s="269"/>
      <c r="R1059" s="294">
        <v>1010400976</v>
      </c>
      <c r="S1059" s="238">
        <v>1093</v>
      </c>
      <c r="T1059" s="269" t="s">
        <v>135</v>
      </c>
      <c r="U1059" s="269">
        <v>84</v>
      </c>
      <c r="V1059" s="275">
        <v>84</v>
      </c>
      <c r="W1059" s="269">
        <v>0</v>
      </c>
      <c r="X1059" s="276">
        <v>37742</v>
      </c>
      <c r="Y1059" s="293"/>
      <c r="Z1059" s="277">
        <v>126000</v>
      </c>
      <c r="AA1059" s="277"/>
      <c r="AB1059" s="278">
        <v>126000</v>
      </c>
      <c r="AC1059" s="278">
        <v>126000</v>
      </c>
      <c r="AD1059" s="278">
        <v>0</v>
      </c>
      <c r="AE1059" s="278">
        <v>0</v>
      </c>
      <c r="AF1059" s="278">
        <v>1500</v>
      </c>
      <c r="AG1059" s="278">
        <v>1500</v>
      </c>
      <c r="AH1059" s="278">
        <v>0</v>
      </c>
      <c r="AI1059" s="279">
        <v>1500</v>
      </c>
      <c r="AJ1059" s="277"/>
      <c r="AK1059" s="280" t="e">
        <v>#REF!</v>
      </c>
      <c r="AL1059" s="280" t="e">
        <v>#REF!</v>
      </c>
      <c r="AM1059" s="281">
        <v>0</v>
      </c>
      <c r="AN1059" s="281">
        <v>0</v>
      </c>
      <c r="AO1059" s="281">
        <v>0</v>
      </c>
      <c r="AP1059" s="282">
        <v>0</v>
      </c>
      <c r="AQ1059" s="282">
        <v>0</v>
      </c>
      <c r="AR1059" s="282">
        <v>0</v>
      </c>
      <c r="AS1059" s="282">
        <v>0</v>
      </c>
      <c r="AT1059" s="282">
        <v>0</v>
      </c>
      <c r="AU1059" s="282">
        <v>0</v>
      </c>
      <c r="AV1059" s="282">
        <v>0</v>
      </c>
      <c r="AW1059" s="282">
        <v>0</v>
      </c>
      <c r="AX1059" s="282">
        <v>0</v>
      </c>
      <c r="AY1059" s="282">
        <v>0</v>
      </c>
      <c r="AZ1059" s="282">
        <v>0</v>
      </c>
      <c r="BA1059" s="282">
        <v>0</v>
      </c>
      <c r="BB1059" s="281">
        <v>0</v>
      </c>
      <c r="BC1059" s="281">
        <v>0</v>
      </c>
      <c r="BD1059" s="283"/>
      <c r="BE1059" s="284">
        <v>0.02</v>
      </c>
      <c r="BF1059" s="280">
        <v>0</v>
      </c>
      <c r="BG1059" s="285"/>
      <c r="BH1059" s="286"/>
      <c r="BI1059" s="285"/>
      <c r="BJ1059" s="280">
        <v>0</v>
      </c>
      <c r="BK1059" s="280">
        <v>0</v>
      </c>
      <c r="BL1059" s="283"/>
      <c r="BM1059" s="287">
        <v>0</v>
      </c>
      <c r="BN1059" s="280">
        <v>0</v>
      </c>
      <c r="BO1059" s="280">
        <v>0</v>
      </c>
      <c r="BP1059" s="280" t="e">
        <v>#REF!</v>
      </c>
      <c r="BQ1059" s="288" t="e">
        <v>#REF!</v>
      </c>
      <c r="BR1059" s="289"/>
      <c r="BS1059" s="290" t="e">
        <v>#REF!</v>
      </c>
      <c r="BU1059" s="291"/>
      <c r="BV1059" s="291">
        <v>0</v>
      </c>
      <c r="BW1059" s="292">
        <v>0</v>
      </c>
      <c r="BX1059" s="238" t="s">
        <v>856</v>
      </c>
      <c r="BY1059" s="435">
        <f t="shared" si="32"/>
        <v>1</v>
      </c>
      <c r="BZ1059" s="435">
        <v>1</v>
      </c>
      <c r="CA1059" s="436">
        <f t="shared" si="33"/>
        <v>0</v>
      </c>
    </row>
    <row r="1060" spans="1:79" s="268" customFormat="1" ht="47.25">
      <c r="A1060" s="269">
        <v>1046</v>
      </c>
      <c r="B1060" s="269" t="s">
        <v>862</v>
      </c>
      <c r="C1060" s="269" t="s">
        <v>95</v>
      </c>
      <c r="D1060" s="271" t="s">
        <v>863</v>
      </c>
      <c r="E1060" s="272">
        <v>41058</v>
      </c>
      <c r="F1060" s="238"/>
      <c r="G1060" s="238"/>
      <c r="H1060" s="272">
        <v>40909</v>
      </c>
      <c r="I1060" s="272">
        <v>50405</v>
      </c>
      <c r="J1060" s="269"/>
      <c r="K1060" s="269" t="s">
        <v>3198</v>
      </c>
      <c r="L1060" s="273"/>
      <c r="M1060" s="238">
        <v>1</v>
      </c>
      <c r="N1060" s="269" t="s">
        <v>3199</v>
      </c>
      <c r="O1060" s="269" t="s">
        <v>81</v>
      </c>
      <c r="P1060" s="269">
        <v>0</v>
      </c>
      <c r="Q1060" s="269"/>
      <c r="R1060" s="294">
        <v>1010400977</v>
      </c>
      <c r="S1060" s="238">
        <v>1094</v>
      </c>
      <c r="T1060" s="269" t="s">
        <v>87</v>
      </c>
      <c r="U1060" s="269">
        <v>240</v>
      </c>
      <c r="V1060" s="275">
        <v>240</v>
      </c>
      <c r="W1060" s="269">
        <v>0</v>
      </c>
      <c r="X1060" s="276">
        <v>22282</v>
      </c>
      <c r="Y1060" s="293"/>
      <c r="Z1060" s="277">
        <v>66118.509999999995</v>
      </c>
      <c r="AA1060" s="277"/>
      <c r="AB1060" s="278">
        <v>66118.509999999995</v>
      </c>
      <c r="AC1060" s="278">
        <v>66118.509999999995</v>
      </c>
      <c r="AD1060" s="278">
        <v>0</v>
      </c>
      <c r="AE1060" s="278">
        <v>0</v>
      </c>
      <c r="AF1060" s="278">
        <v>275.49379166666665</v>
      </c>
      <c r="AG1060" s="278">
        <v>275.49379166666665</v>
      </c>
      <c r="AH1060" s="278">
        <v>0</v>
      </c>
      <c r="AI1060" s="279">
        <v>275.49379166666665</v>
      </c>
      <c r="AJ1060" s="277"/>
      <c r="AK1060" s="280" t="e">
        <v>#REF!</v>
      </c>
      <c r="AL1060" s="280" t="e">
        <v>#REF!</v>
      </c>
      <c r="AM1060" s="281">
        <v>0</v>
      </c>
      <c r="AN1060" s="281">
        <v>0</v>
      </c>
      <c r="AO1060" s="281">
        <v>0</v>
      </c>
      <c r="AP1060" s="282">
        <v>0</v>
      </c>
      <c r="AQ1060" s="282">
        <v>0</v>
      </c>
      <c r="AR1060" s="282">
        <v>0</v>
      </c>
      <c r="AS1060" s="282">
        <v>0</v>
      </c>
      <c r="AT1060" s="282">
        <v>0</v>
      </c>
      <c r="AU1060" s="282">
        <v>0</v>
      </c>
      <c r="AV1060" s="282">
        <v>0</v>
      </c>
      <c r="AW1060" s="282">
        <v>0</v>
      </c>
      <c r="AX1060" s="282">
        <v>0</v>
      </c>
      <c r="AY1060" s="282">
        <v>0</v>
      </c>
      <c r="AZ1060" s="282">
        <v>0</v>
      </c>
      <c r="BA1060" s="282">
        <v>0</v>
      </c>
      <c r="BB1060" s="281">
        <v>0</v>
      </c>
      <c r="BC1060" s="281">
        <v>0</v>
      </c>
      <c r="BD1060" s="283"/>
      <c r="BE1060" s="284">
        <v>0.02</v>
      </c>
      <c r="BF1060" s="280">
        <v>0</v>
      </c>
      <c r="BG1060" s="285"/>
      <c r="BH1060" s="286"/>
      <c r="BI1060" s="285"/>
      <c r="BJ1060" s="280">
        <v>0</v>
      </c>
      <c r="BK1060" s="280">
        <v>0</v>
      </c>
      <c r="BL1060" s="283"/>
      <c r="BM1060" s="287">
        <v>0</v>
      </c>
      <c r="BN1060" s="280">
        <v>0</v>
      </c>
      <c r="BO1060" s="280">
        <v>0</v>
      </c>
      <c r="BP1060" s="280" t="e">
        <v>#REF!</v>
      </c>
      <c r="BQ1060" s="288" t="e">
        <v>#REF!</v>
      </c>
      <c r="BR1060" s="289"/>
      <c r="BS1060" s="290" t="e">
        <v>#REF!</v>
      </c>
      <c r="BU1060" s="291"/>
      <c r="BV1060" s="291">
        <v>0</v>
      </c>
      <c r="BW1060" s="292">
        <v>0</v>
      </c>
      <c r="BX1060" s="238" t="s">
        <v>856</v>
      </c>
      <c r="BY1060" s="435">
        <f t="shared" si="32"/>
        <v>1</v>
      </c>
      <c r="BZ1060" s="435">
        <v>1</v>
      </c>
      <c r="CA1060" s="436">
        <f t="shared" si="33"/>
        <v>0</v>
      </c>
    </row>
    <row r="1061" spans="1:79" s="268" customFormat="1" ht="47.25">
      <c r="A1061" s="269">
        <v>1047</v>
      </c>
      <c r="B1061" s="269" t="s">
        <v>862</v>
      </c>
      <c r="C1061" s="269" t="s">
        <v>95</v>
      </c>
      <c r="D1061" s="271" t="s">
        <v>863</v>
      </c>
      <c r="E1061" s="272">
        <v>41058</v>
      </c>
      <c r="F1061" s="238"/>
      <c r="G1061" s="238"/>
      <c r="H1061" s="272">
        <v>40909</v>
      </c>
      <c r="I1061" s="272">
        <v>50405</v>
      </c>
      <c r="J1061" s="269"/>
      <c r="K1061" s="269" t="s">
        <v>3200</v>
      </c>
      <c r="L1061" s="273"/>
      <c r="M1061" s="238">
        <v>1</v>
      </c>
      <c r="N1061" s="269" t="s">
        <v>3055</v>
      </c>
      <c r="O1061" s="269" t="s">
        <v>81</v>
      </c>
      <c r="P1061" s="269">
        <v>0</v>
      </c>
      <c r="Q1061" s="269"/>
      <c r="R1061" s="294">
        <v>1010400978</v>
      </c>
      <c r="S1061" s="238">
        <v>1095</v>
      </c>
      <c r="T1061" s="269" t="s">
        <v>87</v>
      </c>
      <c r="U1061" s="269">
        <v>240</v>
      </c>
      <c r="V1061" s="275">
        <v>240</v>
      </c>
      <c r="W1061" s="269">
        <v>0</v>
      </c>
      <c r="X1061" s="276">
        <v>22647</v>
      </c>
      <c r="Y1061" s="293"/>
      <c r="Z1061" s="277">
        <v>45500.23</v>
      </c>
      <c r="AA1061" s="277"/>
      <c r="AB1061" s="278">
        <v>45500.23</v>
      </c>
      <c r="AC1061" s="278">
        <v>45500.23</v>
      </c>
      <c r="AD1061" s="278">
        <v>0</v>
      </c>
      <c r="AE1061" s="278">
        <v>0</v>
      </c>
      <c r="AF1061" s="278">
        <v>189.58429166666667</v>
      </c>
      <c r="AG1061" s="278">
        <v>189.58429166666667</v>
      </c>
      <c r="AH1061" s="278">
        <v>0</v>
      </c>
      <c r="AI1061" s="279">
        <v>189.58429166666667</v>
      </c>
      <c r="AJ1061" s="277"/>
      <c r="AK1061" s="280" t="e">
        <v>#REF!</v>
      </c>
      <c r="AL1061" s="280" t="e">
        <v>#REF!</v>
      </c>
      <c r="AM1061" s="281">
        <v>0</v>
      </c>
      <c r="AN1061" s="281">
        <v>0</v>
      </c>
      <c r="AO1061" s="281">
        <v>0</v>
      </c>
      <c r="AP1061" s="282">
        <v>0</v>
      </c>
      <c r="AQ1061" s="282">
        <v>0</v>
      </c>
      <c r="AR1061" s="282">
        <v>0</v>
      </c>
      <c r="AS1061" s="282">
        <v>0</v>
      </c>
      <c r="AT1061" s="282">
        <v>0</v>
      </c>
      <c r="AU1061" s="282">
        <v>0</v>
      </c>
      <c r="AV1061" s="282">
        <v>0</v>
      </c>
      <c r="AW1061" s="282">
        <v>0</v>
      </c>
      <c r="AX1061" s="282">
        <v>0</v>
      </c>
      <c r="AY1061" s="282">
        <v>0</v>
      </c>
      <c r="AZ1061" s="282">
        <v>0</v>
      </c>
      <c r="BA1061" s="282">
        <v>0</v>
      </c>
      <c r="BB1061" s="281">
        <v>0</v>
      </c>
      <c r="BC1061" s="281">
        <v>0</v>
      </c>
      <c r="BD1061" s="283"/>
      <c r="BE1061" s="284">
        <v>0.02</v>
      </c>
      <c r="BF1061" s="280">
        <v>0</v>
      </c>
      <c r="BG1061" s="285"/>
      <c r="BH1061" s="286"/>
      <c r="BI1061" s="285"/>
      <c r="BJ1061" s="280">
        <v>0</v>
      </c>
      <c r="BK1061" s="280">
        <v>0</v>
      </c>
      <c r="BL1061" s="283"/>
      <c r="BM1061" s="287">
        <v>0</v>
      </c>
      <c r="BN1061" s="280">
        <v>0</v>
      </c>
      <c r="BO1061" s="280">
        <v>0</v>
      </c>
      <c r="BP1061" s="280" t="e">
        <v>#REF!</v>
      </c>
      <c r="BQ1061" s="288" t="e">
        <v>#REF!</v>
      </c>
      <c r="BR1061" s="289"/>
      <c r="BS1061" s="290" t="e">
        <v>#REF!</v>
      </c>
      <c r="BU1061" s="291"/>
      <c r="BV1061" s="291">
        <v>0</v>
      </c>
      <c r="BW1061" s="292">
        <v>0</v>
      </c>
      <c r="BX1061" s="238" t="s">
        <v>856</v>
      </c>
      <c r="BY1061" s="435">
        <f t="shared" si="32"/>
        <v>1</v>
      </c>
      <c r="BZ1061" s="435">
        <v>1</v>
      </c>
      <c r="CA1061" s="436">
        <f t="shared" si="33"/>
        <v>0</v>
      </c>
    </row>
    <row r="1062" spans="1:79" s="268" customFormat="1" ht="47.25">
      <c r="A1062" s="269">
        <v>1048</v>
      </c>
      <c r="B1062" s="269" t="s">
        <v>862</v>
      </c>
      <c r="C1062" s="269" t="s">
        <v>95</v>
      </c>
      <c r="D1062" s="271" t="s">
        <v>863</v>
      </c>
      <c r="E1062" s="272">
        <v>41058</v>
      </c>
      <c r="F1062" s="238"/>
      <c r="G1062" s="238"/>
      <c r="H1062" s="272">
        <v>40909</v>
      </c>
      <c r="I1062" s="272">
        <v>50405</v>
      </c>
      <c r="J1062" s="269"/>
      <c r="K1062" s="269" t="s">
        <v>3201</v>
      </c>
      <c r="L1062" s="273"/>
      <c r="M1062" s="238">
        <v>1</v>
      </c>
      <c r="N1062" s="269" t="s">
        <v>3202</v>
      </c>
      <c r="O1062" s="269" t="s">
        <v>81</v>
      </c>
      <c r="P1062" s="269">
        <v>0</v>
      </c>
      <c r="Q1062" s="269"/>
      <c r="R1062" s="294">
        <v>1010400979</v>
      </c>
      <c r="S1062" s="238">
        <v>1096</v>
      </c>
      <c r="T1062" s="269" t="s">
        <v>87</v>
      </c>
      <c r="U1062" s="269">
        <v>240</v>
      </c>
      <c r="V1062" s="275">
        <v>240</v>
      </c>
      <c r="W1062" s="269">
        <v>0</v>
      </c>
      <c r="X1062" s="276">
        <v>24473</v>
      </c>
      <c r="Y1062" s="293"/>
      <c r="Z1062" s="277">
        <v>811024.83</v>
      </c>
      <c r="AA1062" s="277"/>
      <c r="AB1062" s="278">
        <v>811024.83</v>
      </c>
      <c r="AC1062" s="278">
        <v>698635.58337500005</v>
      </c>
      <c r="AD1062" s="278">
        <v>112389.24662499991</v>
      </c>
      <c r="AE1062" s="278">
        <v>71838.005124999909</v>
      </c>
      <c r="AF1062" s="278">
        <v>3379.270125</v>
      </c>
      <c r="AG1062" s="278">
        <v>3379.270125</v>
      </c>
      <c r="AH1062" s="278">
        <v>0</v>
      </c>
      <c r="AI1062" s="279">
        <v>3379.270125</v>
      </c>
      <c r="AJ1062" s="277"/>
      <c r="AK1062" s="280" t="e">
        <v>#REF!</v>
      </c>
      <c r="AL1062" s="280" t="e">
        <v>#REF!</v>
      </c>
      <c r="AM1062" s="281">
        <v>40551.241500000004</v>
      </c>
      <c r="AN1062" s="281">
        <v>40551.241500000004</v>
      </c>
      <c r="AO1062" s="281">
        <v>112389.24662499991</v>
      </c>
      <c r="AP1062" s="282">
        <v>109009.97649999992</v>
      </c>
      <c r="AQ1062" s="282">
        <v>105630.70637499992</v>
      </c>
      <c r="AR1062" s="282">
        <v>102251.43624999993</v>
      </c>
      <c r="AS1062" s="282">
        <v>98872.166124999931</v>
      </c>
      <c r="AT1062" s="282">
        <v>95492.895999999935</v>
      </c>
      <c r="AU1062" s="282">
        <v>92113.62587499994</v>
      </c>
      <c r="AV1062" s="282">
        <v>88734.355749999944</v>
      </c>
      <c r="AW1062" s="282">
        <v>85355.085624999949</v>
      </c>
      <c r="AX1062" s="282">
        <v>81975.815499999953</v>
      </c>
      <c r="AY1062" s="282">
        <v>78596.545374999958</v>
      </c>
      <c r="AZ1062" s="282">
        <v>75217.275249999962</v>
      </c>
      <c r="BA1062" s="282">
        <v>71838.005124999967</v>
      </c>
      <c r="BB1062" s="281">
        <v>92113.625874999925</v>
      </c>
      <c r="BC1062" s="281">
        <v>92113.625874999911</v>
      </c>
      <c r="BD1062" s="283"/>
      <c r="BE1062" s="284">
        <v>0.02</v>
      </c>
      <c r="BF1062" s="280">
        <v>0</v>
      </c>
      <c r="BG1062" s="285"/>
      <c r="BH1062" s="286"/>
      <c r="BI1062" s="285"/>
      <c r="BJ1062" s="280">
        <v>0</v>
      </c>
      <c r="BK1062" s="280">
        <v>0</v>
      </c>
      <c r="BL1062" s="283"/>
      <c r="BM1062" s="287">
        <v>0</v>
      </c>
      <c r="BN1062" s="280">
        <v>0</v>
      </c>
      <c r="BO1062" s="280">
        <v>0</v>
      </c>
      <c r="BP1062" s="280" t="e">
        <v>#REF!</v>
      </c>
      <c r="BQ1062" s="288" t="e">
        <v>#REF!</v>
      </c>
      <c r="BR1062" s="289"/>
      <c r="BS1062" s="290" t="e">
        <v>#REF!</v>
      </c>
      <c r="BU1062" s="291">
        <v>40551.24</v>
      </c>
      <c r="BV1062" s="291">
        <v>-1.5000000057625584E-3</v>
      </c>
      <c r="BW1062" s="292">
        <v>0</v>
      </c>
      <c r="BX1062" s="238" t="s">
        <v>856</v>
      </c>
      <c r="BY1062" s="435">
        <f t="shared" si="32"/>
        <v>0.86142317415238701</v>
      </c>
      <c r="BZ1062" s="435">
        <v>0.91142317415238705</v>
      </c>
      <c r="CA1062" s="436">
        <f t="shared" si="33"/>
        <v>5.0000000000000044E-2</v>
      </c>
    </row>
    <row r="1063" spans="1:79" s="268" customFormat="1" ht="47.25">
      <c r="A1063" s="269">
        <v>1049</v>
      </c>
      <c r="B1063" s="269" t="s">
        <v>862</v>
      </c>
      <c r="C1063" s="269" t="s">
        <v>95</v>
      </c>
      <c r="D1063" s="271" t="s">
        <v>863</v>
      </c>
      <c r="E1063" s="272">
        <v>41058</v>
      </c>
      <c r="F1063" s="238"/>
      <c r="G1063" s="238"/>
      <c r="H1063" s="272">
        <v>40909</v>
      </c>
      <c r="I1063" s="272">
        <v>50405</v>
      </c>
      <c r="J1063" s="269"/>
      <c r="K1063" s="269" t="s">
        <v>3203</v>
      </c>
      <c r="L1063" s="273"/>
      <c r="M1063" s="238">
        <v>1</v>
      </c>
      <c r="N1063" s="269" t="s">
        <v>3204</v>
      </c>
      <c r="O1063" s="269" t="s">
        <v>81</v>
      </c>
      <c r="P1063" s="269">
        <v>0</v>
      </c>
      <c r="Q1063" s="269"/>
      <c r="R1063" s="294">
        <v>1010400980</v>
      </c>
      <c r="S1063" s="238">
        <v>1097</v>
      </c>
      <c r="T1063" s="269" t="s">
        <v>87</v>
      </c>
      <c r="U1063" s="269">
        <v>240</v>
      </c>
      <c r="V1063" s="275">
        <v>240</v>
      </c>
      <c r="W1063" s="269">
        <v>0</v>
      </c>
      <c r="X1063" s="276">
        <v>30437</v>
      </c>
      <c r="Y1063" s="293"/>
      <c r="Z1063" s="277">
        <v>957748.27</v>
      </c>
      <c r="AA1063" s="277"/>
      <c r="AB1063" s="278">
        <v>957748.27</v>
      </c>
      <c r="AC1063" s="278">
        <v>957748.27</v>
      </c>
      <c r="AD1063" s="278">
        <v>0</v>
      </c>
      <c r="AE1063" s="278">
        <v>0</v>
      </c>
      <c r="AF1063" s="278">
        <v>3990.6177916666666</v>
      </c>
      <c r="AG1063" s="278">
        <v>3990.6177916666666</v>
      </c>
      <c r="AH1063" s="278">
        <v>0</v>
      </c>
      <c r="AI1063" s="279">
        <v>3990.6177916666666</v>
      </c>
      <c r="AJ1063" s="277"/>
      <c r="AK1063" s="280" t="e">
        <v>#REF!</v>
      </c>
      <c r="AL1063" s="280" t="e">
        <v>#REF!</v>
      </c>
      <c r="AM1063" s="281">
        <v>0</v>
      </c>
      <c r="AN1063" s="281">
        <v>0</v>
      </c>
      <c r="AO1063" s="281">
        <v>0</v>
      </c>
      <c r="AP1063" s="282">
        <v>0</v>
      </c>
      <c r="AQ1063" s="282">
        <v>0</v>
      </c>
      <c r="AR1063" s="282">
        <v>0</v>
      </c>
      <c r="AS1063" s="282">
        <v>0</v>
      </c>
      <c r="AT1063" s="282">
        <v>0</v>
      </c>
      <c r="AU1063" s="282">
        <v>0</v>
      </c>
      <c r="AV1063" s="282">
        <v>0</v>
      </c>
      <c r="AW1063" s="282">
        <v>0</v>
      </c>
      <c r="AX1063" s="282">
        <v>0</v>
      </c>
      <c r="AY1063" s="282">
        <v>0</v>
      </c>
      <c r="AZ1063" s="282">
        <v>0</v>
      </c>
      <c r="BA1063" s="282">
        <v>0</v>
      </c>
      <c r="BB1063" s="281">
        <v>0</v>
      </c>
      <c r="BC1063" s="281">
        <v>0</v>
      </c>
      <c r="BD1063" s="283"/>
      <c r="BE1063" s="284">
        <v>0.02</v>
      </c>
      <c r="BF1063" s="280">
        <v>0</v>
      </c>
      <c r="BG1063" s="285"/>
      <c r="BH1063" s="286"/>
      <c r="BI1063" s="285"/>
      <c r="BJ1063" s="280">
        <v>0</v>
      </c>
      <c r="BK1063" s="280">
        <v>0</v>
      </c>
      <c r="BL1063" s="283"/>
      <c r="BM1063" s="287">
        <v>0</v>
      </c>
      <c r="BN1063" s="280">
        <v>0</v>
      </c>
      <c r="BO1063" s="280">
        <v>0</v>
      </c>
      <c r="BP1063" s="280" t="e">
        <v>#REF!</v>
      </c>
      <c r="BQ1063" s="288" t="e">
        <v>#REF!</v>
      </c>
      <c r="BR1063" s="289"/>
      <c r="BS1063" s="290" t="e">
        <v>#REF!</v>
      </c>
      <c r="BU1063" s="291"/>
      <c r="BV1063" s="291">
        <v>0</v>
      </c>
      <c r="BW1063" s="292">
        <v>0</v>
      </c>
      <c r="BX1063" s="238" t="s">
        <v>856</v>
      </c>
      <c r="BY1063" s="435">
        <f t="shared" si="32"/>
        <v>1</v>
      </c>
      <c r="BZ1063" s="435">
        <v>1</v>
      </c>
      <c r="CA1063" s="436">
        <f t="shared" si="33"/>
        <v>0</v>
      </c>
    </row>
    <row r="1064" spans="1:79" s="268" customFormat="1" ht="47.25">
      <c r="A1064" s="269">
        <v>1050</v>
      </c>
      <c r="B1064" s="269" t="s">
        <v>862</v>
      </c>
      <c r="C1064" s="269" t="s">
        <v>95</v>
      </c>
      <c r="D1064" s="271" t="s">
        <v>863</v>
      </c>
      <c r="E1064" s="272">
        <v>41058</v>
      </c>
      <c r="F1064" s="238"/>
      <c r="G1064" s="238"/>
      <c r="H1064" s="272">
        <v>40909</v>
      </c>
      <c r="I1064" s="272">
        <v>50405</v>
      </c>
      <c r="J1064" s="269"/>
      <c r="K1064" s="269" t="s">
        <v>3205</v>
      </c>
      <c r="L1064" s="273"/>
      <c r="M1064" s="238">
        <v>1</v>
      </c>
      <c r="N1064" s="269" t="s">
        <v>3206</v>
      </c>
      <c r="O1064" s="269" t="s">
        <v>81</v>
      </c>
      <c r="P1064" s="269">
        <v>0</v>
      </c>
      <c r="Q1064" s="269"/>
      <c r="R1064" s="294">
        <v>1010400981</v>
      </c>
      <c r="S1064" s="238">
        <v>1098</v>
      </c>
      <c r="T1064" s="269" t="s">
        <v>87</v>
      </c>
      <c r="U1064" s="269">
        <v>240</v>
      </c>
      <c r="V1064" s="275">
        <v>240</v>
      </c>
      <c r="W1064" s="269">
        <v>0</v>
      </c>
      <c r="X1064" s="276">
        <v>23012</v>
      </c>
      <c r="Y1064" s="293"/>
      <c r="Z1064" s="277">
        <v>90980.800000000003</v>
      </c>
      <c r="AA1064" s="277"/>
      <c r="AB1064" s="278">
        <v>90980.800000000003</v>
      </c>
      <c r="AC1064" s="278">
        <v>90980.800000000003</v>
      </c>
      <c r="AD1064" s="278">
        <v>0</v>
      </c>
      <c r="AE1064" s="278">
        <v>0</v>
      </c>
      <c r="AF1064" s="278">
        <v>379.0866666666667</v>
      </c>
      <c r="AG1064" s="278">
        <v>379.0866666666667</v>
      </c>
      <c r="AH1064" s="278">
        <v>0</v>
      </c>
      <c r="AI1064" s="279">
        <v>379.0866666666667</v>
      </c>
      <c r="AJ1064" s="277"/>
      <c r="AK1064" s="280" t="e">
        <v>#REF!</v>
      </c>
      <c r="AL1064" s="280" t="e">
        <v>#REF!</v>
      </c>
      <c r="AM1064" s="281">
        <v>0</v>
      </c>
      <c r="AN1064" s="281">
        <v>0</v>
      </c>
      <c r="AO1064" s="281">
        <v>0</v>
      </c>
      <c r="AP1064" s="282">
        <v>0</v>
      </c>
      <c r="AQ1064" s="282">
        <v>0</v>
      </c>
      <c r="AR1064" s="282">
        <v>0</v>
      </c>
      <c r="AS1064" s="282">
        <v>0</v>
      </c>
      <c r="AT1064" s="282">
        <v>0</v>
      </c>
      <c r="AU1064" s="282">
        <v>0</v>
      </c>
      <c r="AV1064" s="282">
        <v>0</v>
      </c>
      <c r="AW1064" s="282">
        <v>0</v>
      </c>
      <c r="AX1064" s="282">
        <v>0</v>
      </c>
      <c r="AY1064" s="282">
        <v>0</v>
      </c>
      <c r="AZ1064" s="282">
        <v>0</v>
      </c>
      <c r="BA1064" s="282">
        <v>0</v>
      </c>
      <c r="BB1064" s="281">
        <v>0</v>
      </c>
      <c r="BC1064" s="281">
        <v>0</v>
      </c>
      <c r="BD1064" s="283"/>
      <c r="BE1064" s="284">
        <v>0.02</v>
      </c>
      <c r="BF1064" s="280">
        <v>0</v>
      </c>
      <c r="BG1064" s="285"/>
      <c r="BH1064" s="286"/>
      <c r="BI1064" s="285"/>
      <c r="BJ1064" s="280">
        <v>0</v>
      </c>
      <c r="BK1064" s="280">
        <v>0</v>
      </c>
      <c r="BL1064" s="283"/>
      <c r="BM1064" s="287">
        <v>0</v>
      </c>
      <c r="BN1064" s="280">
        <v>0</v>
      </c>
      <c r="BO1064" s="280">
        <v>0</v>
      </c>
      <c r="BP1064" s="280" t="e">
        <v>#REF!</v>
      </c>
      <c r="BQ1064" s="288" t="e">
        <v>#REF!</v>
      </c>
      <c r="BR1064" s="289"/>
      <c r="BS1064" s="290" t="e">
        <v>#REF!</v>
      </c>
      <c r="BU1064" s="291"/>
      <c r="BV1064" s="291">
        <v>0</v>
      </c>
      <c r="BW1064" s="292">
        <v>0</v>
      </c>
      <c r="BX1064" s="238" t="s">
        <v>856</v>
      </c>
      <c r="BY1064" s="435">
        <f t="shared" si="32"/>
        <v>1</v>
      </c>
      <c r="BZ1064" s="435">
        <v>1</v>
      </c>
      <c r="CA1064" s="436">
        <f t="shared" si="33"/>
        <v>0</v>
      </c>
    </row>
    <row r="1065" spans="1:79" s="268" customFormat="1" ht="47.25">
      <c r="A1065" s="269">
        <v>1051</v>
      </c>
      <c r="B1065" s="269" t="s">
        <v>862</v>
      </c>
      <c r="C1065" s="269" t="s">
        <v>95</v>
      </c>
      <c r="D1065" s="271" t="s">
        <v>863</v>
      </c>
      <c r="E1065" s="272">
        <v>41058</v>
      </c>
      <c r="F1065" s="238"/>
      <c r="G1065" s="238"/>
      <c r="H1065" s="272">
        <v>40909</v>
      </c>
      <c r="I1065" s="272">
        <v>50405</v>
      </c>
      <c r="J1065" s="269"/>
      <c r="K1065" s="269" t="s">
        <v>3207</v>
      </c>
      <c r="L1065" s="273"/>
      <c r="M1065" s="238">
        <v>1</v>
      </c>
      <c r="N1065" s="269" t="s">
        <v>3208</v>
      </c>
      <c r="O1065" s="269" t="s">
        <v>81</v>
      </c>
      <c r="P1065" s="269">
        <v>0</v>
      </c>
      <c r="Q1065" s="269"/>
      <c r="R1065" s="294">
        <v>1010400982</v>
      </c>
      <c r="S1065" s="238">
        <v>1099</v>
      </c>
      <c r="T1065" s="269" t="s">
        <v>87</v>
      </c>
      <c r="U1065" s="269">
        <v>240</v>
      </c>
      <c r="V1065" s="275">
        <v>240</v>
      </c>
      <c r="W1065" s="269">
        <v>0</v>
      </c>
      <c r="X1065" s="276">
        <v>22647</v>
      </c>
      <c r="Y1065" s="293"/>
      <c r="Z1065" s="277">
        <v>81829.81</v>
      </c>
      <c r="AA1065" s="277"/>
      <c r="AB1065" s="278">
        <v>81829.81</v>
      </c>
      <c r="AC1065" s="278">
        <v>81829.81</v>
      </c>
      <c r="AD1065" s="278">
        <v>0</v>
      </c>
      <c r="AE1065" s="278">
        <v>0</v>
      </c>
      <c r="AF1065" s="278">
        <v>340.95754166666666</v>
      </c>
      <c r="AG1065" s="278">
        <v>340.95754166666666</v>
      </c>
      <c r="AH1065" s="278">
        <v>0</v>
      </c>
      <c r="AI1065" s="279">
        <v>340.95754166666666</v>
      </c>
      <c r="AJ1065" s="277"/>
      <c r="AK1065" s="280" t="e">
        <v>#REF!</v>
      </c>
      <c r="AL1065" s="280" t="e">
        <v>#REF!</v>
      </c>
      <c r="AM1065" s="281">
        <v>0</v>
      </c>
      <c r="AN1065" s="281">
        <v>0</v>
      </c>
      <c r="AO1065" s="281">
        <v>0</v>
      </c>
      <c r="AP1065" s="282">
        <v>0</v>
      </c>
      <c r="AQ1065" s="282">
        <v>0</v>
      </c>
      <c r="AR1065" s="282">
        <v>0</v>
      </c>
      <c r="AS1065" s="282">
        <v>0</v>
      </c>
      <c r="AT1065" s="282">
        <v>0</v>
      </c>
      <c r="AU1065" s="282">
        <v>0</v>
      </c>
      <c r="AV1065" s="282">
        <v>0</v>
      </c>
      <c r="AW1065" s="282">
        <v>0</v>
      </c>
      <c r="AX1065" s="282">
        <v>0</v>
      </c>
      <c r="AY1065" s="282">
        <v>0</v>
      </c>
      <c r="AZ1065" s="282">
        <v>0</v>
      </c>
      <c r="BA1065" s="282">
        <v>0</v>
      </c>
      <c r="BB1065" s="281">
        <v>0</v>
      </c>
      <c r="BC1065" s="281">
        <v>0</v>
      </c>
      <c r="BD1065" s="283"/>
      <c r="BE1065" s="284">
        <v>0.02</v>
      </c>
      <c r="BF1065" s="280">
        <v>0</v>
      </c>
      <c r="BG1065" s="285"/>
      <c r="BH1065" s="286"/>
      <c r="BI1065" s="285"/>
      <c r="BJ1065" s="280">
        <v>0</v>
      </c>
      <c r="BK1065" s="280">
        <v>0</v>
      </c>
      <c r="BL1065" s="283"/>
      <c r="BM1065" s="287">
        <v>0</v>
      </c>
      <c r="BN1065" s="280">
        <v>0</v>
      </c>
      <c r="BO1065" s="280">
        <v>0</v>
      </c>
      <c r="BP1065" s="280" t="e">
        <v>#REF!</v>
      </c>
      <c r="BQ1065" s="288" t="e">
        <v>#REF!</v>
      </c>
      <c r="BR1065" s="289"/>
      <c r="BS1065" s="290" t="e">
        <v>#REF!</v>
      </c>
      <c r="BU1065" s="291"/>
      <c r="BV1065" s="291">
        <v>0</v>
      </c>
      <c r="BW1065" s="292">
        <v>0</v>
      </c>
      <c r="BX1065" s="238" t="s">
        <v>856</v>
      </c>
      <c r="BY1065" s="435">
        <f t="shared" si="32"/>
        <v>1</v>
      </c>
      <c r="BZ1065" s="435">
        <v>1</v>
      </c>
      <c r="CA1065" s="436">
        <f t="shared" si="33"/>
        <v>0</v>
      </c>
    </row>
    <row r="1066" spans="1:79" s="268" customFormat="1" ht="47.25">
      <c r="A1066" s="269">
        <v>1052</v>
      </c>
      <c r="B1066" s="269" t="s">
        <v>862</v>
      </c>
      <c r="C1066" s="269" t="s">
        <v>95</v>
      </c>
      <c r="D1066" s="271" t="s">
        <v>863</v>
      </c>
      <c r="E1066" s="272">
        <v>41058</v>
      </c>
      <c r="F1066" s="238"/>
      <c r="G1066" s="238"/>
      <c r="H1066" s="272">
        <v>40909</v>
      </c>
      <c r="I1066" s="272">
        <v>50405</v>
      </c>
      <c r="J1066" s="269"/>
      <c r="K1066" s="269" t="s">
        <v>3209</v>
      </c>
      <c r="L1066" s="273"/>
      <c r="M1066" s="238">
        <v>1</v>
      </c>
      <c r="N1066" s="269" t="s">
        <v>3210</v>
      </c>
      <c r="O1066" s="269" t="s">
        <v>81</v>
      </c>
      <c r="P1066" s="269">
        <v>0</v>
      </c>
      <c r="Q1066" s="269"/>
      <c r="R1066" s="294">
        <v>1010400983</v>
      </c>
      <c r="S1066" s="238">
        <v>1100</v>
      </c>
      <c r="T1066" s="269" t="s">
        <v>87</v>
      </c>
      <c r="U1066" s="269">
        <v>240</v>
      </c>
      <c r="V1066" s="275">
        <v>240</v>
      </c>
      <c r="W1066" s="269">
        <v>0</v>
      </c>
      <c r="X1066" s="276">
        <v>30437</v>
      </c>
      <c r="Y1066" s="293"/>
      <c r="Z1066" s="277">
        <v>653429.4</v>
      </c>
      <c r="AA1066" s="277"/>
      <c r="AB1066" s="278">
        <v>653429.4</v>
      </c>
      <c r="AC1066" s="278">
        <v>653429.4</v>
      </c>
      <c r="AD1066" s="278">
        <v>0</v>
      </c>
      <c r="AE1066" s="278">
        <v>0</v>
      </c>
      <c r="AF1066" s="278">
        <v>2722.6224999999999</v>
      </c>
      <c r="AG1066" s="278">
        <v>2722.6224999999999</v>
      </c>
      <c r="AH1066" s="278">
        <v>0</v>
      </c>
      <c r="AI1066" s="279">
        <v>2722.6224999999999</v>
      </c>
      <c r="AJ1066" s="277"/>
      <c r="AK1066" s="280" t="e">
        <v>#REF!</v>
      </c>
      <c r="AL1066" s="280" t="e">
        <v>#REF!</v>
      </c>
      <c r="AM1066" s="281">
        <v>0</v>
      </c>
      <c r="AN1066" s="281">
        <v>0</v>
      </c>
      <c r="AO1066" s="281">
        <v>0</v>
      </c>
      <c r="AP1066" s="282">
        <v>0</v>
      </c>
      <c r="AQ1066" s="282">
        <v>0</v>
      </c>
      <c r="AR1066" s="282">
        <v>0</v>
      </c>
      <c r="AS1066" s="282">
        <v>0</v>
      </c>
      <c r="AT1066" s="282">
        <v>0</v>
      </c>
      <c r="AU1066" s="282">
        <v>0</v>
      </c>
      <c r="AV1066" s="282">
        <v>0</v>
      </c>
      <c r="AW1066" s="282">
        <v>0</v>
      </c>
      <c r="AX1066" s="282">
        <v>0</v>
      </c>
      <c r="AY1066" s="282">
        <v>0</v>
      </c>
      <c r="AZ1066" s="282">
        <v>0</v>
      </c>
      <c r="BA1066" s="282">
        <v>0</v>
      </c>
      <c r="BB1066" s="281">
        <v>0</v>
      </c>
      <c r="BC1066" s="281">
        <v>0</v>
      </c>
      <c r="BD1066" s="283"/>
      <c r="BE1066" s="284">
        <v>0.02</v>
      </c>
      <c r="BF1066" s="280">
        <v>0</v>
      </c>
      <c r="BG1066" s="285"/>
      <c r="BH1066" s="286"/>
      <c r="BI1066" s="285"/>
      <c r="BJ1066" s="280">
        <v>0</v>
      </c>
      <c r="BK1066" s="280">
        <v>0</v>
      </c>
      <c r="BL1066" s="283"/>
      <c r="BM1066" s="287">
        <v>0</v>
      </c>
      <c r="BN1066" s="280">
        <v>0</v>
      </c>
      <c r="BO1066" s="280">
        <v>0</v>
      </c>
      <c r="BP1066" s="280" t="e">
        <v>#REF!</v>
      </c>
      <c r="BQ1066" s="288" t="e">
        <v>#REF!</v>
      </c>
      <c r="BR1066" s="289"/>
      <c r="BS1066" s="290" t="e">
        <v>#REF!</v>
      </c>
      <c r="BU1066" s="291"/>
      <c r="BV1066" s="291">
        <v>0</v>
      </c>
      <c r="BW1066" s="292">
        <v>0</v>
      </c>
      <c r="BX1066" s="238" t="s">
        <v>856</v>
      </c>
      <c r="BY1066" s="435">
        <f t="shared" si="32"/>
        <v>1</v>
      </c>
      <c r="BZ1066" s="435">
        <v>1</v>
      </c>
      <c r="CA1066" s="436">
        <f t="shared" si="33"/>
        <v>0</v>
      </c>
    </row>
    <row r="1067" spans="1:79" s="268" customFormat="1" ht="47.25">
      <c r="A1067" s="269">
        <v>1053</v>
      </c>
      <c r="B1067" s="269" t="s">
        <v>862</v>
      </c>
      <c r="C1067" s="269" t="s">
        <v>95</v>
      </c>
      <c r="D1067" s="271" t="s">
        <v>863</v>
      </c>
      <c r="E1067" s="272">
        <v>41058</v>
      </c>
      <c r="F1067" s="238"/>
      <c r="G1067" s="238"/>
      <c r="H1067" s="272">
        <v>40909</v>
      </c>
      <c r="I1067" s="272">
        <v>50405</v>
      </c>
      <c r="J1067" s="269"/>
      <c r="K1067" s="269" t="s">
        <v>3211</v>
      </c>
      <c r="L1067" s="273"/>
      <c r="M1067" s="238">
        <v>1</v>
      </c>
      <c r="N1067" s="269" t="s">
        <v>3212</v>
      </c>
      <c r="O1067" s="269" t="s">
        <v>81</v>
      </c>
      <c r="P1067" s="269">
        <v>0</v>
      </c>
      <c r="Q1067" s="269"/>
      <c r="R1067" s="294">
        <v>1010400984</v>
      </c>
      <c r="S1067" s="238">
        <v>1101</v>
      </c>
      <c r="T1067" s="269" t="s">
        <v>135</v>
      </c>
      <c r="U1067" s="269">
        <v>84</v>
      </c>
      <c r="V1067" s="275">
        <v>84</v>
      </c>
      <c r="W1067" s="269">
        <v>0</v>
      </c>
      <c r="X1067" s="276">
        <v>37742</v>
      </c>
      <c r="Y1067" s="293"/>
      <c r="Z1067" s="277">
        <v>84000.42</v>
      </c>
      <c r="AA1067" s="277"/>
      <c r="AB1067" s="278">
        <v>84000.42</v>
      </c>
      <c r="AC1067" s="278">
        <v>84000.42</v>
      </c>
      <c r="AD1067" s="278">
        <v>0</v>
      </c>
      <c r="AE1067" s="278">
        <v>0</v>
      </c>
      <c r="AF1067" s="278">
        <v>1000.005</v>
      </c>
      <c r="AG1067" s="278">
        <v>1000.005</v>
      </c>
      <c r="AH1067" s="278">
        <v>0</v>
      </c>
      <c r="AI1067" s="279">
        <v>1000.005</v>
      </c>
      <c r="AJ1067" s="277"/>
      <c r="AK1067" s="280" t="e">
        <v>#REF!</v>
      </c>
      <c r="AL1067" s="280" t="e">
        <v>#REF!</v>
      </c>
      <c r="AM1067" s="281">
        <v>0</v>
      </c>
      <c r="AN1067" s="281">
        <v>0</v>
      </c>
      <c r="AO1067" s="281">
        <v>0</v>
      </c>
      <c r="AP1067" s="282">
        <v>0</v>
      </c>
      <c r="AQ1067" s="282">
        <v>0</v>
      </c>
      <c r="AR1067" s="282">
        <v>0</v>
      </c>
      <c r="AS1067" s="282">
        <v>0</v>
      </c>
      <c r="AT1067" s="282">
        <v>0</v>
      </c>
      <c r="AU1067" s="282">
        <v>0</v>
      </c>
      <c r="AV1067" s="282">
        <v>0</v>
      </c>
      <c r="AW1067" s="282">
        <v>0</v>
      </c>
      <c r="AX1067" s="282">
        <v>0</v>
      </c>
      <c r="AY1067" s="282">
        <v>0</v>
      </c>
      <c r="AZ1067" s="282">
        <v>0</v>
      </c>
      <c r="BA1067" s="282">
        <v>0</v>
      </c>
      <c r="BB1067" s="281">
        <v>0</v>
      </c>
      <c r="BC1067" s="281">
        <v>0</v>
      </c>
      <c r="BD1067" s="283"/>
      <c r="BE1067" s="284">
        <v>0.02</v>
      </c>
      <c r="BF1067" s="280">
        <v>0</v>
      </c>
      <c r="BG1067" s="285"/>
      <c r="BH1067" s="286"/>
      <c r="BI1067" s="285"/>
      <c r="BJ1067" s="280">
        <v>0</v>
      </c>
      <c r="BK1067" s="280">
        <v>0</v>
      </c>
      <c r="BL1067" s="283"/>
      <c r="BM1067" s="287">
        <v>0</v>
      </c>
      <c r="BN1067" s="280">
        <v>0</v>
      </c>
      <c r="BO1067" s="280">
        <v>0</v>
      </c>
      <c r="BP1067" s="280" t="e">
        <v>#REF!</v>
      </c>
      <c r="BQ1067" s="288" t="e">
        <v>#REF!</v>
      </c>
      <c r="BR1067" s="289"/>
      <c r="BS1067" s="290" t="e">
        <v>#REF!</v>
      </c>
      <c r="BU1067" s="291"/>
      <c r="BV1067" s="291">
        <v>0</v>
      </c>
      <c r="BW1067" s="292">
        <v>0</v>
      </c>
      <c r="BX1067" s="238" t="s">
        <v>856</v>
      </c>
      <c r="BY1067" s="435">
        <f t="shared" si="32"/>
        <v>1</v>
      </c>
      <c r="BZ1067" s="435">
        <v>1</v>
      </c>
      <c r="CA1067" s="436">
        <f t="shared" si="33"/>
        <v>0</v>
      </c>
    </row>
    <row r="1068" spans="1:79" s="268" customFormat="1" ht="47.25">
      <c r="A1068" s="269">
        <v>1054</v>
      </c>
      <c r="B1068" s="269" t="s">
        <v>862</v>
      </c>
      <c r="C1068" s="269" t="s">
        <v>95</v>
      </c>
      <c r="D1068" s="271" t="s">
        <v>863</v>
      </c>
      <c r="E1068" s="272">
        <v>41058</v>
      </c>
      <c r="F1068" s="238"/>
      <c r="G1068" s="238"/>
      <c r="H1068" s="272">
        <v>40909</v>
      </c>
      <c r="I1068" s="272">
        <v>50405</v>
      </c>
      <c r="J1068" s="269"/>
      <c r="K1068" s="269" t="s">
        <v>3213</v>
      </c>
      <c r="L1068" s="273"/>
      <c r="M1068" s="238">
        <v>1</v>
      </c>
      <c r="N1068" s="269" t="s">
        <v>3214</v>
      </c>
      <c r="O1068" s="269" t="s">
        <v>81</v>
      </c>
      <c r="P1068" s="269">
        <v>0</v>
      </c>
      <c r="Q1068" s="269"/>
      <c r="R1068" s="294">
        <v>1010400985</v>
      </c>
      <c r="S1068" s="238">
        <v>1102</v>
      </c>
      <c r="T1068" s="269" t="s">
        <v>87</v>
      </c>
      <c r="U1068" s="269">
        <v>240</v>
      </c>
      <c r="V1068" s="275">
        <v>240</v>
      </c>
      <c r="W1068" s="269">
        <v>0</v>
      </c>
      <c r="X1068" s="276">
        <v>24473</v>
      </c>
      <c r="Y1068" s="293"/>
      <c r="Z1068" s="277">
        <v>100873.41</v>
      </c>
      <c r="AA1068" s="277"/>
      <c r="AB1068" s="278">
        <v>100873.41</v>
      </c>
      <c r="AC1068" s="278">
        <v>100873.41</v>
      </c>
      <c r="AD1068" s="278">
        <v>0</v>
      </c>
      <c r="AE1068" s="278">
        <v>0</v>
      </c>
      <c r="AF1068" s="278">
        <v>420.30587500000001</v>
      </c>
      <c r="AG1068" s="278">
        <v>420.30587500000001</v>
      </c>
      <c r="AH1068" s="278">
        <v>0</v>
      </c>
      <c r="AI1068" s="279">
        <v>420.30587500000001</v>
      </c>
      <c r="AJ1068" s="277"/>
      <c r="AK1068" s="280" t="e">
        <v>#REF!</v>
      </c>
      <c r="AL1068" s="280" t="e">
        <v>#REF!</v>
      </c>
      <c r="AM1068" s="281">
        <v>0</v>
      </c>
      <c r="AN1068" s="281">
        <v>0</v>
      </c>
      <c r="AO1068" s="281">
        <v>0</v>
      </c>
      <c r="AP1068" s="282">
        <v>0</v>
      </c>
      <c r="AQ1068" s="282">
        <v>0</v>
      </c>
      <c r="AR1068" s="282">
        <v>0</v>
      </c>
      <c r="AS1068" s="282">
        <v>0</v>
      </c>
      <c r="AT1068" s="282">
        <v>0</v>
      </c>
      <c r="AU1068" s="282">
        <v>0</v>
      </c>
      <c r="AV1068" s="282">
        <v>0</v>
      </c>
      <c r="AW1068" s="282">
        <v>0</v>
      </c>
      <c r="AX1068" s="282">
        <v>0</v>
      </c>
      <c r="AY1068" s="282">
        <v>0</v>
      </c>
      <c r="AZ1068" s="282">
        <v>0</v>
      </c>
      <c r="BA1068" s="282">
        <v>0</v>
      </c>
      <c r="BB1068" s="281">
        <v>0</v>
      </c>
      <c r="BC1068" s="281">
        <v>0</v>
      </c>
      <c r="BD1068" s="283"/>
      <c r="BE1068" s="284">
        <v>0.02</v>
      </c>
      <c r="BF1068" s="280">
        <v>0</v>
      </c>
      <c r="BG1068" s="285"/>
      <c r="BH1068" s="286"/>
      <c r="BI1068" s="285"/>
      <c r="BJ1068" s="280">
        <v>0</v>
      </c>
      <c r="BK1068" s="280">
        <v>0</v>
      </c>
      <c r="BL1068" s="283"/>
      <c r="BM1068" s="287">
        <v>0</v>
      </c>
      <c r="BN1068" s="280">
        <v>0</v>
      </c>
      <c r="BO1068" s="280">
        <v>0</v>
      </c>
      <c r="BP1068" s="280" t="e">
        <v>#REF!</v>
      </c>
      <c r="BQ1068" s="288" t="e">
        <v>#REF!</v>
      </c>
      <c r="BR1068" s="289"/>
      <c r="BS1068" s="290" t="e">
        <v>#REF!</v>
      </c>
      <c r="BU1068" s="291"/>
      <c r="BV1068" s="291">
        <v>0</v>
      </c>
      <c r="BW1068" s="292">
        <v>0</v>
      </c>
      <c r="BX1068" s="238" t="s">
        <v>856</v>
      </c>
      <c r="BY1068" s="435">
        <f t="shared" si="32"/>
        <v>1</v>
      </c>
      <c r="BZ1068" s="435">
        <v>1</v>
      </c>
      <c r="CA1068" s="436">
        <f t="shared" si="33"/>
        <v>0</v>
      </c>
    </row>
    <row r="1069" spans="1:79" s="268" customFormat="1" ht="63">
      <c r="A1069" s="269">
        <v>1055</v>
      </c>
      <c r="B1069" s="269" t="s">
        <v>862</v>
      </c>
      <c r="C1069" s="269" t="s">
        <v>95</v>
      </c>
      <c r="D1069" s="271" t="s">
        <v>863</v>
      </c>
      <c r="E1069" s="272">
        <v>41058</v>
      </c>
      <c r="F1069" s="238"/>
      <c r="G1069" s="238"/>
      <c r="H1069" s="272">
        <v>40909</v>
      </c>
      <c r="I1069" s="272">
        <v>50405</v>
      </c>
      <c r="J1069" s="269"/>
      <c r="K1069" s="269" t="s">
        <v>3215</v>
      </c>
      <c r="L1069" s="273"/>
      <c r="M1069" s="238">
        <v>1</v>
      </c>
      <c r="N1069" s="269" t="s">
        <v>3216</v>
      </c>
      <c r="O1069" s="269" t="s">
        <v>81</v>
      </c>
      <c r="P1069" s="269">
        <v>0</v>
      </c>
      <c r="Q1069" s="269"/>
      <c r="R1069" s="294">
        <v>1010400986</v>
      </c>
      <c r="S1069" s="238">
        <v>1103</v>
      </c>
      <c r="T1069" s="269" t="s">
        <v>87</v>
      </c>
      <c r="U1069" s="269">
        <v>240</v>
      </c>
      <c r="V1069" s="275">
        <v>240</v>
      </c>
      <c r="W1069" s="269">
        <v>0</v>
      </c>
      <c r="X1069" s="276">
        <v>23377</v>
      </c>
      <c r="Y1069" s="293"/>
      <c r="Z1069" s="277">
        <v>69388.56</v>
      </c>
      <c r="AA1069" s="277"/>
      <c r="AB1069" s="278">
        <v>69388.56</v>
      </c>
      <c r="AC1069" s="278">
        <v>69388.56</v>
      </c>
      <c r="AD1069" s="278">
        <v>0</v>
      </c>
      <c r="AE1069" s="278">
        <v>0</v>
      </c>
      <c r="AF1069" s="278">
        <v>289.11899999999997</v>
      </c>
      <c r="AG1069" s="278">
        <v>289.11899999999997</v>
      </c>
      <c r="AH1069" s="278">
        <v>0</v>
      </c>
      <c r="AI1069" s="279">
        <v>289.11899999999997</v>
      </c>
      <c r="AJ1069" s="277"/>
      <c r="AK1069" s="280" t="e">
        <v>#REF!</v>
      </c>
      <c r="AL1069" s="280" t="e">
        <v>#REF!</v>
      </c>
      <c r="AM1069" s="281">
        <v>0</v>
      </c>
      <c r="AN1069" s="281">
        <v>0</v>
      </c>
      <c r="AO1069" s="281">
        <v>0</v>
      </c>
      <c r="AP1069" s="282">
        <v>0</v>
      </c>
      <c r="AQ1069" s="282">
        <v>0</v>
      </c>
      <c r="AR1069" s="282">
        <v>0</v>
      </c>
      <c r="AS1069" s="282">
        <v>0</v>
      </c>
      <c r="AT1069" s="282">
        <v>0</v>
      </c>
      <c r="AU1069" s="282">
        <v>0</v>
      </c>
      <c r="AV1069" s="282">
        <v>0</v>
      </c>
      <c r="AW1069" s="282">
        <v>0</v>
      </c>
      <c r="AX1069" s="282">
        <v>0</v>
      </c>
      <c r="AY1069" s="282">
        <v>0</v>
      </c>
      <c r="AZ1069" s="282">
        <v>0</v>
      </c>
      <c r="BA1069" s="282">
        <v>0</v>
      </c>
      <c r="BB1069" s="281">
        <v>0</v>
      </c>
      <c r="BC1069" s="281">
        <v>0</v>
      </c>
      <c r="BD1069" s="283"/>
      <c r="BE1069" s="284">
        <v>0.02</v>
      </c>
      <c r="BF1069" s="280">
        <v>0</v>
      </c>
      <c r="BG1069" s="285"/>
      <c r="BH1069" s="286"/>
      <c r="BI1069" s="285"/>
      <c r="BJ1069" s="280">
        <v>0</v>
      </c>
      <c r="BK1069" s="280">
        <v>0</v>
      </c>
      <c r="BL1069" s="283"/>
      <c r="BM1069" s="287">
        <v>0</v>
      </c>
      <c r="BN1069" s="280">
        <v>0</v>
      </c>
      <c r="BO1069" s="280">
        <v>0</v>
      </c>
      <c r="BP1069" s="280" t="e">
        <v>#REF!</v>
      </c>
      <c r="BQ1069" s="288" t="e">
        <v>#REF!</v>
      </c>
      <c r="BR1069" s="289"/>
      <c r="BS1069" s="290" t="e">
        <v>#REF!</v>
      </c>
      <c r="BU1069" s="291"/>
      <c r="BV1069" s="291">
        <v>0</v>
      </c>
      <c r="BW1069" s="292">
        <v>0</v>
      </c>
      <c r="BX1069" s="238" t="s">
        <v>856</v>
      </c>
      <c r="BY1069" s="435">
        <f t="shared" si="32"/>
        <v>1</v>
      </c>
      <c r="BZ1069" s="435">
        <v>1</v>
      </c>
      <c r="CA1069" s="436">
        <f t="shared" si="33"/>
        <v>0</v>
      </c>
    </row>
    <row r="1070" spans="1:79" s="268" customFormat="1" ht="47.25">
      <c r="A1070" s="269">
        <v>1056</v>
      </c>
      <c r="B1070" s="269" t="s">
        <v>862</v>
      </c>
      <c r="C1070" s="269" t="s">
        <v>95</v>
      </c>
      <c r="D1070" s="271" t="s">
        <v>863</v>
      </c>
      <c r="E1070" s="272">
        <v>41058</v>
      </c>
      <c r="F1070" s="238"/>
      <c r="G1070" s="238"/>
      <c r="H1070" s="272">
        <v>40909</v>
      </c>
      <c r="I1070" s="272">
        <v>50405</v>
      </c>
      <c r="J1070" s="269"/>
      <c r="K1070" s="269" t="s">
        <v>3217</v>
      </c>
      <c r="L1070" s="273"/>
      <c r="M1070" s="238">
        <v>1</v>
      </c>
      <c r="N1070" s="269" t="s">
        <v>3218</v>
      </c>
      <c r="O1070" s="269" t="s">
        <v>81</v>
      </c>
      <c r="P1070" s="269">
        <v>0</v>
      </c>
      <c r="Q1070" s="269"/>
      <c r="R1070" s="294">
        <v>1010400987</v>
      </c>
      <c r="S1070" s="238">
        <v>1104</v>
      </c>
      <c r="T1070" s="269" t="s">
        <v>87</v>
      </c>
      <c r="U1070" s="269">
        <v>240</v>
      </c>
      <c r="V1070" s="275">
        <v>240</v>
      </c>
      <c r="W1070" s="269">
        <v>0</v>
      </c>
      <c r="X1070" s="276">
        <v>30651</v>
      </c>
      <c r="Y1070" s="293"/>
      <c r="Z1070" s="277">
        <v>729102.48</v>
      </c>
      <c r="AA1070" s="277"/>
      <c r="AB1070" s="278">
        <v>729102.48</v>
      </c>
      <c r="AC1070" s="278">
        <v>729102.48</v>
      </c>
      <c r="AD1070" s="278">
        <v>0</v>
      </c>
      <c r="AE1070" s="278">
        <v>0</v>
      </c>
      <c r="AF1070" s="278">
        <v>3037.9270000000001</v>
      </c>
      <c r="AG1070" s="278">
        <v>3037.9270000000001</v>
      </c>
      <c r="AH1070" s="278">
        <v>0</v>
      </c>
      <c r="AI1070" s="279">
        <v>3037.9270000000001</v>
      </c>
      <c r="AJ1070" s="277"/>
      <c r="AK1070" s="280" t="e">
        <v>#REF!</v>
      </c>
      <c r="AL1070" s="280" t="e">
        <v>#REF!</v>
      </c>
      <c r="AM1070" s="281">
        <v>0</v>
      </c>
      <c r="AN1070" s="281">
        <v>0</v>
      </c>
      <c r="AO1070" s="281">
        <v>0</v>
      </c>
      <c r="AP1070" s="282">
        <v>0</v>
      </c>
      <c r="AQ1070" s="282">
        <v>0</v>
      </c>
      <c r="AR1070" s="282">
        <v>0</v>
      </c>
      <c r="AS1070" s="282">
        <v>0</v>
      </c>
      <c r="AT1070" s="282">
        <v>0</v>
      </c>
      <c r="AU1070" s="282">
        <v>0</v>
      </c>
      <c r="AV1070" s="282">
        <v>0</v>
      </c>
      <c r="AW1070" s="282">
        <v>0</v>
      </c>
      <c r="AX1070" s="282">
        <v>0</v>
      </c>
      <c r="AY1070" s="282">
        <v>0</v>
      </c>
      <c r="AZ1070" s="282">
        <v>0</v>
      </c>
      <c r="BA1070" s="282">
        <v>0</v>
      </c>
      <c r="BB1070" s="281">
        <v>0</v>
      </c>
      <c r="BC1070" s="281">
        <v>0</v>
      </c>
      <c r="BD1070" s="283"/>
      <c r="BE1070" s="284">
        <v>0.02</v>
      </c>
      <c r="BF1070" s="280">
        <v>0</v>
      </c>
      <c r="BG1070" s="285"/>
      <c r="BH1070" s="286"/>
      <c r="BI1070" s="285"/>
      <c r="BJ1070" s="280">
        <v>0</v>
      </c>
      <c r="BK1070" s="280">
        <v>0</v>
      </c>
      <c r="BL1070" s="283"/>
      <c r="BM1070" s="287">
        <v>0</v>
      </c>
      <c r="BN1070" s="280">
        <v>0</v>
      </c>
      <c r="BO1070" s="280">
        <v>0</v>
      </c>
      <c r="BP1070" s="280" t="e">
        <v>#REF!</v>
      </c>
      <c r="BQ1070" s="288" t="e">
        <v>#REF!</v>
      </c>
      <c r="BR1070" s="289"/>
      <c r="BS1070" s="290" t="e">
        <v>#REF!</v>
      </c>
      <c r="BU1070" s="291"/>
      <c r="BV1070" s="291">
        <v>0</v>
      </c>
      <c r="BW1070" s="292">
        <v>0</v>
      </c>
      <c r="BX1070" s="238" t="s">
        <v>856</v>
      </c>
      <c r="BY1070" s="435">
        <f t="shared" si="32"/>
        <v>1</v>
      </c>
      <c r="BZ1070" s="435">
        <v>1</v>
      </c>
      <c r="CA1070" s="436">
        <f t="shared" si="33"/>
        <v>0</v>
      </c>
    </row>
    <row r="1071" spans="1:79" s="268" customFormat="1" ht="47.25">
      <c r="A1071" s="269">
        <v>1057</v>
      </c>
      <c r="B1071" s="269" t="s">
        <v>862</v>
      </c>
      <c r="C1071" s="269" t="s">
        <v>95</v>
      </c>
      <c r="D1071" s="271" t="s">
        <v>863</v>
      </c>
      <c r="E1071" s="272">
        <v>41058</v>
      </c>
      <c r="F1071" s="238"/>
      <c r="G1071" s="238"/>
      <c r="H1071" s="272">
        <v>40909</v>
      </c>
      <c r="I1071" s="272">
        <v>50405</v>
      </c>
      <c r="J1071" s="269"/>
      <c r="K1071" s="269" t="s">
        <v>3219</v>
      </c>
      <c r="L1071" s="273"/>
      <c r="M1071" s="238">
        <v>1</v>
      </c>
      <c r="N1071" s="269" t="s">
        <v>3220</v>
      </c>
      <c r="O1071" s="269" t="s">
        <v>81</v>
      </c>
      <c r="P1071" s="269">
        <v>0</v>
      </c>
      <c r="Q1071" s="269"/>
      <c r="R1071" s="294">
        <v>1010400988</v>
      </c>
      <c r="S1071" s="238">
        <v>1105</v>
      </c>
      <c r="T1071" s="269" t="s">
        <v>87</v>
      </c>
      <c r="U1071" s="269">
        <v>240</v>
      </c>
      <c r="V1071" s="275">
        <v>240</v>
      </c>
      <c r="W1071" s="269">
        <v>0</v>
      </c>
      <c r="X1071" s="276">
        <v>31413</v>
      </c>
      <c r="Y1071" s="293"/>
      <c r="Z1071" s="277">
        <v>362709.79</v>
      </c>
      <c r="AA1071" s="277"/>
      <c r="AB1071" s="278">
        <v>362709.79</v>
      </c>
      <c r="AC1071" s="278">
        <v>362709.79</v>
      </c>
      <c r="AD1071" s="278">
        <v>0</v>
      </c>
      <c r="AE1071" s="278">
        <v>0</v>
      </c>
      <c r="AF1071" s="278">
        <v>1511.2907916666666</v>
      </c>
      <c r="AG1071" s="278">
        <v>1511.2907916666666</v>
      </c>
      <c r="AH1071" s="278">
        <v>0</v>
      </c>
      <c r="AI1071" s="279">
        <v>1511.2907916666666</v>
      </c>
      <c r="AJ1071" s="277"/>
      <c r="AK1071" s="280" t="e">
        <v>#REF!</v>
      </c>
      <c r="AL1071" s="280" t="e">
        <v>#REF!</v>
      </c>
      <c r="AM1071" s="281">
        <v>0</v>
      </c>
      <c r="AN1071" s="281">
        <v>0</v>
      </c>
      <c r="AO1071" s="281">
        <v>0</v>
      </c>
      <c r="AP1071" s="282">
        <v>0</v>
      </c>
      <c r="AQ1071" s="282">
        <v>0</v>
      </c>
      <c r="AR1071" s="282">
        <v>0</v>
      </c>
      <c r="AS1071" s="282">
        <v>0</v>
      </c>
      <c r="AT1071" s="282">
        <v>0</v>
      </c>
      <c r="AU1071" s="282">
        <v>0</v>
      </c>
      <c r="AV1071" s="282">
        <v>0</v>
      </c>
      <c r="AW1071" s="282">
        <v>0</v>
      </c>
      <c r="AX1071" s="282">
        <v>0</v>
      </c>
      <c r="AY1071" s="282">
        <v>0</v>
      </c>
      <c r="AZ1071" s="282">
        <v>0</v>
      </c>
      <c r="BA1071" s="282">
        <v>0</v>
      </c>
      <c r="BB1071" s="281">
        <v>0</v>
      </c>
      <c r="BC1071" s="281">
        <v>0</v>
      </c>
      <c r="BD1071" s="283"/>
      <c r="BE1071" s="284">
        <v>0.02</v>
      </c>
      <c r="BF1071" s="280">
        <v>0</v>
      </c>
      <c r="BG1071" s="285"/>
      <c r="BH1071" s="286"/>
      <c r="BI1071" s="285"/>
      <c r="BJ1071" s="280">
        <v>0</v>
      </c>
      <c r="BK1071" s="280">
        <v>0</v>
      </c>
      <c r="BL1071" s="283"/>
      <c r="BM1071" s="287">
        <v>0</v>
      </c>
      <c r="BN1071" s="280">
        <v>0</v>
      </c>
      <c r="BO1071" s="280">
        <v>0</v>
      </c>
      <c r="BP1071" s="280" t="e">
        <v>#REF!</v>
      </c>
      <c r="BQ1071" s="288" t="e">
        <v>#REF!</v>
      </c>
      <c r="BR1071" s="289"/>
      <c r="BS1071" s="290" t="e">
        <v>#REF!</v>
      </c>
      <c r="BU1071" s="291"/>
      <c r="BV1071" s="291">
        <v>0</v>
      </c>
      <c r="BW1071" s="292">
        <v>0</v>
      </c>
      <c r="BX1071" s="238" t="s">
        <v>856</v>
      </c>
      <c r="BY1071" s="435">
        <f t="shared" si="32"/>
        <v>1</v>
      </c>
      <c r="BZ1071" s="435">
        <v>1</v>
      </c>
      <c r="CA1071" s="436">
        <f t="shared" si="33"/>
        <v>0</v>
      </c>
    </row>
    <row r="1072" spans="1:79" s="268" customFormat="1" ht="47.25">
      <c r="A1072" s="269">
        <v>1058</v>
      </c>
      <c r="B1072" s="269" t="s">
        <v>862</v>
      </c>
      <c r="C1072" s="269" t="s">
        <v>95</v>
      </c>
      <c r="D1072" s="271" t="s">
        <v>863</v>
      </c>
      <c r="E1072" s="272">
        <v>41058</v>
      </c>
      <c r="F1072" s="238"/>
      <c r="G1072" s="238"/>
      <c r="H1072" s="272">
        <v>40909</v>
      </c>
      <c r="I1072" s="272">
        <v>50405</v>
      </c>
      <c r="J1072" s="269"/>
      <c r="K1072" s="269" t="s">
        <v>3221</v>
      </c>
      <c r="L1072" s="273"/>
      <c r="M1072" s="238">
        <v>1</v>
      </c>
      <c r="N1072" s="269" t="s">
        <v>3222</v>
      </c>
      <c r="O1072" s="269" t="s">
        <v>81</v>
      </c>
      <c r="P1072" s="269">
        <v>0</v>
      </c>
      <c r="Q1072" s="269"/>
      <c r="R1072" s="294">
        <v>1010400989</v>
      </c>
      <c r="S1072" s="238">
        <v>1106</v>
      </c>
      <c r="T1072" s="269" t="s">
        <v>87</v>
      </c>
      <c r="U1072" s="269">
        <v>240</v>
      </c>
      <c r="V1072" s="275">
        <v>240</v>
      </c>
      <c r="W1072" s="269">
        <v>0</v>
      </c>
      <c r="X1072" s="276">
        <v>31048</v>
      </c>
      <c r="Y1072" s="293"/>
      <c r="Z1072" s="277">
        <v>543483.09</v>
      </c>
      <c r="AA1072" s="277"/>
      <c r="AB1072" s="278">
        <v>543483.09</v>
      </c>
      <c r="AC1072" s="278">
        <v>543483.09</v>
      </c>
      <c r="AD1072" s="278">
        <v>0</v>
      </c>
      <c r="AE1072" s="278">
        <v>0</v>
      </c>
      <c r="AF1072" s="278">
        <v>2264.5128749999999</v>
      </c>
      <c r="AG1072" s="278">
        <v>2264.5128749999999</v>
      </c>
      <c r="AH1072" s="278">
        <v>0</v>
      </c>
      <c r="AI1072" s="279">
        <v>2264.5128749999999</v>
      </c>
      <c r="AJ1072" s="277"/>
      <c r="AK1072" s="280" t="e">
        <v>#REF!</v>
      </c>
      <c r="AL1072" s="280" t="e">
        <v>#REF!</v>
      </c>
      <c r="AM1072" s="281">
        <v>0</v>
      </c>
      <c r="AN1072" s="281">
        <v>0</v>
      </c>
      <c r="AO1072" s="281">
        <v>0</v>
      </c>
      <c r="AP1072" s="282">
        <v>0</v>
      </c>
      <c r="AQ1072" s="282">
        <v>0</v>
      </c>
      <c r="AR1072" s="282">
        <v>0</v>
      </c>
      <c r="AS1072" s="282">
        <v>0</v>
      </c>
      <c r="AT1072" s="282">
        <v>0</v>
      </c>
      <c r="AU1072" s="282">
        <v>0</v>
      </c>
      <c r="AV1072" s="282">
        <v>0</v>
      </c>
      <c r="AW1072" s="282">
        <v>0</v>
      </c>
      <c r="AX1072" s="282">
        <v>0</v>
      </c>
      <c r="AY1072" s="282">
        <v>0</v>
      </c>
      <c r="AZ1072" s="282">
        <v>0</v>
      </c>
      <c r="BA1072" s="282">
        <v>0</v>
      </c>
      <c r="BB1072" s="281">
        <v>0</v>
      </c>
      <c r="BC1072" s="281">
        <v>0</v>
      </c>
      <c r="BD1072" s="283"/>
      <c r="BE1072" s="284">
        <v>0.02</v>
      </c>
      <c r="BF1072" s="280">
        <v>0</v>
      </c>
      <c r="BG1072" s="285"/>
      <c r="BH1072" s="286"/>
      <c r="BI1072" s="285"/>
      <c r="BJ1072" s="280">
        <v>0</v>
      </c>
      <c r="BK1072" s="280">
        <v>0</v>
      </c>
      <c r="BL1072" s="283"/>
      <c r="BM1072" s="287">
        <v>0</v>
      </c>
      <c r="BN1072" s="280">
        <v>0</v>
      </c>
      <c r="BO1072" s="280">
        <v>0</v>
      </c>
      <c r="BP1072" s="280" t="e">
        <v>#REF!</v>
      </c>
      <c r="BQ1072" s="288" t="e">
        <v>#REF!</v>
      </c>
      <c r="BR1072" s="289"/>
      <c r="BS1072" s="290" t="e">
        <v>#REF!</v>
      </c>
      <c r="BU1072" s="291"/>
      <c r="BV1072" s="291">
        <v>0</v>
      </c>
      <c r="BW1072" s="292">
        <v>0</v>
      </c>
      <c r="BX1072" s="238" t="s">
        <v>856</v>
      </c>
      <c r="BY1072" s="435">
        <f t="shared" si="32"/>
        <v>1</v>
      </c>
      <c r="BZ1072" s="435">
        <v>1</v>
      </c>
      <c r="CA1072" s="436">
        <f t="shared" si="33"/>
        <v>0</v>
      </c>
    </row>
    <row r="1073" spans="1:79" s="268" customFormat="1" ht="47.25">
      <c r="A1073" s="269">
        <v>1059</v>
      </c>
      <c r="B1073" s="269" t="s">
        <v>862</v>
      </c>
      <c r="C1073" s="269" t="s">
        <v>95</v>
      </c>
      <c r="D1073" s="271" t="s">
        <v>863</v>
      </c>
      <c r="E1073" s="272">
        <v>41058</v>
      </c>
      <c r="F1073" s="238"/>
      <c r="G1073" s="238"/>
      <c r="H1073" s="272">
        <v>40909</v>
      </c>
      <c r="I1073" s="272">
        <v>50405</v>
      </c>
      <c r="J1073" s="269"/>
      <c r="K1073" s="269" t="s">
        <v>3223</v>
      </c>
      <c r="L1073" s="273"/>
      <c r="M1073" s="238">
        <v>1</v>
      </c>
      <c r="N1073" s="269" t="s">
        <v>3224</v>
      </c>
      <c r="O1073" s="269" t="s">
        <v>81</v>
      </c>
      <c r="P1073" s="269">
        <v>0</v>
      </c>
      <c r="Q1073" s="269"/>
      <c r="R1073" s="294">
        <v>1010400990</v>
      </c>
      <c r="S1073" s="238">
        <v>1107</v>
      </c>
      <c r="T1073" s="269" t="s">
        <v>87</v>
      </c>
      <c r="U1073" s="269">
        <v>240</v>
      </c>
      <c r="V1073" s="275">
        <v>240</v>
      </c>
      <c r="W1073" s="269">
        <v>0</v>
      </c>
      <c r="X1073" s="276">
        <v>23743</v>
      </c>
      <c r="Y1073" s="293"/>
      <c r="Z1073" s="277">
        <v>126122.89</v>
      </c>
      <c r="AA1073" s="277"/>
      <c r="AB1073" s="278">
        <v>126122.89</v>
      </c>
      <c r="AC1073" s="278">
        <v>126122.89</v>
      </c>
      <c r="AD1073" s="278">
        <v>0</v>
      </c>
      <c r="AE1073" s="278">
        <v>0</v>
      </c>
      <c r="AF1073" s="278">
        <v>525.51204166666662</v>
      </c>
      <c r="AG1073" s="278">
        <v>525.51204166666662</v>
      </c>
      <c r="AH1073" s="278">
        <v>0</v>
      </c>
      <c r="AI1073" s="279">
        <v>525.51204166666662</v>
      </c>
      <c r="AJ1073" s="277"/>
      <c r="AK1073" s="280" t="e">
        <v>#REF!</v>
      </c>
      <c r="AL1073" s="280" t="e">
        <v>#REF!</v>
      </c>
      <c r="AM1073" s="281">
        <v>0</v>
      </c>
      <c r="AN1073" s="281">
        <v>0</v>
      </c>
      <c r="AO1073" s="281">
        <v>0</v>
      </c>
      <c r="AP1073" s="282">
        <v>0</v>
      </c>
      <c r="AQ1073" s="282">
        <v>0</v>
      </c>
      <c r="AR1073" s="282">
        <v>0</v>
      </c>
      <c r="AS1073" s="282">
        <v>0</v>
      </c>
      <c r="AT1073" s="282">
        <v>0</v>
      </c>
      <c r="AU1073" s="282">
        <v>0</v>
      </c>
      <c r="AV1073" s="282">
        <v>0</v>
      </c>
      <c r="AW1073" s="282">
        <v>0</v>
      </c>
      <c r="AX1073" s="282">
        <v>0</v>
      </c>
      <c r="AY1073" s="282">
        <v>0</v>
      </c>
      <c r="AZ1073" s="282">
        <v>0</v>
      </c>
      <c r="BA1073" s="282">
        <v>0</v>
      </c>
      <c r="BB1073" s="281">
        <v>0</v>
      </c>
      <c r="BC1073" s="281">
        <v>0</v>
      </c>
      <c r="BD1073" s="283"/>
      <c r="BE1073" s="284">
        <v>0.02</v>
      </c>
      <c r="BF1073" s="280">
        <v>0</v>
      </c>
      <c r="BG1073" s="285"/>
      <c r="BH1073" s="286"/>
      <c r="BI1073" s="285"/>
      <c r="BJ1073" s="280">
        <v>0</v>
      </c>
      <c r="BK1073" s="280">
        <v>0</v>
      </c>
      <c r="BL1073" s="283"/>
      <c r="BM1073" s="287">
        <v>0</v>
      </c>
      <c r="BN1073" s="280">
        <v>0</v>
      </c>
      <c r="BO1073" s="280">
        <v>0</v>
      </c>
      <c r="BP1073" s="280" t="e">
        <v>#REF!</v>
      </c>
      <c r="BQ1073" s="288" t="e">
        <v>#REF!</v>
      </c>
      <c r="BR1073" s="289"/>
      <c r="BS1073" s="290" t="e">
        <v>#REF!</v>
      </c>
      <c r="BU1073" s="291"/>
      <c r="BV1073" s="291">
        <v>0</v>
      </c>
      <c r="BW1073" s="292">
        <v>0</v>
      </c>
      <c r="BX1073" s="238" t="s">
        <v>856</v>
      </c>
      <c r="BY1073" s="435">
        <f t="shared" si="32"/>
        <v>1</v>
      </c>
      <c r="BZ1073" s="435">
        <v>1</v>
      </c>
      <c r="CA1073" s="436">
        <f t="shared" si="33"/>
        <v>0</v>
      </c>
    </row>
    <row r="1074" spans="1:79" s="268" customFormat="1" ht="47.25">
      <c r="A1074" s="269">
        <v>1060</v>
      </c>
      <c r="B1074" s="269" t="s">
        <v>862</v>
      </c>
      <c r="C1074" s="269" t="s">
        <v>95</v>
      </c>
      <c r="D1074" s="271" t="s">
        <v>863</v>
      </c>
      <c r="E1074" s="272">
        <v>41058</v>
      </c>
      <c r="F1074" s="238"/>
      <c r="G1074" s="238"/>
      <c r="H1074" s="272">
        <v>40909</v>
      </c>
      <c r="I1074" s="272">
        <v>50405</v>
      </c>
      <c r="J1074" s="269"/>
      <c r="K1074" s="269" t="s">
        <v>3225</v>
      </c>
      <c r="L1074" s="273"/>
      <c r="M1074" s="238">
        <v>1</v>
      </c>
      <c r="N1074" s="269" t="s">
        <v>3226</v>
      </c>
      <c r="O1074" s="269" t="s">
        <v>81</v>
      </c>
      <c r="P1074" s="269">
        <v>0</v>
      </c>
      <c r="Q1074" s="269"/>
      <c r="R1074" s="294">
        <v>1010400991</v>
      </c>
      <c r="S1074" s="238">
        <v>1108</v>
      </c>
      <c r="T1074" s="269" t="s">
        <v>87</v>
      </c>
      <c r="U1074" s="269">
        <v>240</v>
      </c>
      <c r="V1074" s="275">
        <v>240</v>
      </c>
      <c r="W1074" s="269">
        <v>0</v>
      </c>
      <c r="X1074" s="276">
        <v>25934</v>
      </c>
      <c r="Y1074" s="293"/>
      <c r="Z1074" s="277">
        <v>309959.81</v>
      </c>
      <c r="AA1074" s="277"/>
      <c r="AB1074" s="278">
        <v>309959.81</v>
      </c>
      <c r="AC1074" s="278">
        <v>309959.81</v>
      </c>
      <c r="AD1074" s="278">
        <v>0</v>
      </c>
      <c r="AE1074" s="278">
        <v>0</v>
      </c>
      <c r="AF1074" s="278">
        <v>1291.4992083333334</v>
      </c>
      <c r="AG1074" s="278">
        <v>1291.4992083333334</v>
      </c>
      <c r="AH1074" s="278">
        <v>0</v>
      </c>
      <c r="AI1074" s="279">
        <v>1291.4992083333334</v>
      </c>
      <c r="AJ1074" s="277"/>
      <c r="AK1074" s="280" t="e">
        <v>#REF!</v>
      </c>
      <c r="AL1074" s="280" t="e">
        <v>#REF!</v>
      </c>
      <c r="AM1074" s="281">
        <v>0</v>
      </c>
      <c r="AN1074" s="281">
        <v>0</v>
      </c>
      <c r="AO1074" s="281">
        <v>0</v>
      </c>
      <c r="AP1074" s="282">
        <v>0</v>
      </c>
      <c r="AQ1074" s="282">
        <v>0</v>
      </c>
      <c r="AR1074" s="282">
        <v>0</v>
      </c>
      <c r="AS1074" s="282">
        <v>0</v>
      </c>
      <c r="AT1074" s="282">
        <v>0</v>
      </c>
      <c r="AU1074" s="282">
        <v>0</v>
      </c>
      <c r="AV1074" s="282">
        <v>0</v>
      </c>
      <c r="AW1074" s="282">
        <v>0</v>
      </c>
      <c r="AX1074" s="282">
        <v>0</v>
      </c>
      <c r="AY1074" s="282">
        <v>0</v>
      </c>
      <c r="AZ1074" s="282">
        <v>0</v>
      </c>
      <c r="BA1074" s="282">
        <v>0</v>
      </c>
      <c r="BB1074" s="281">
        <v>0</v>
      </c>
      <c r="BC1074" s="281">
        <v>0</v>
      </c>
      <c r="BD1074" s="283"/>
      <c r="BE1074" s="284">
        <v>0.02</v>
      </c>
      <c r="BF1074" s="280">
        <v>0</v>
      </c>
      <c r="BG1074" s="285"/>
      <c r="BH1074" s="286"/>
      <c r="BI1074" s="285"/>
      <c r="BJ1074" s="280">
        <v>0</v>
      </c>
      <c r="BK1074" s="280">
        <v>0</v>
      </c>
      <c r="BL1074" s="283"/>
      <c r="BM1074" s="287">
        <v>0</v>
      </c>
      <c r="BN1074" s="280">
        <v>0</v>
      </c>
      <c r="BO1074" s="280">
        <v>0</v>
      </c>
      <c r="BP1074" s="280" t="e">
        <v>#REF!</v>
      </c>
      <c r="BQ1074" s="288" t="e">
        <v>#REF!</v>
      </c>
      <c r="BR1074" s="289"/>
      <c r="BS1074" s="290" t="e">
        <v>#REF!</v>
      </c>
      <c r="BU1074" s="291"/>
      <c r="BV1074" s="291">
        <v>0</v>
      </c>
      <c r="BW1074" s="292">
        <v>0</v>
      </c>
      <c r="BX1074" s="238" t="s">
        <v>856</v>
      </c>
      <c r="BY1074" s="435">
        <f t="shared" si="32"/>
        <v>1</v>
      </c>
      <c r="BZ1074" s="435">
        <v>1</v>
      </c>
      <c r="CA1074" s="436">
        <f t="shared" si="33"/>
        <v>0</v>
      </c>
    </row>
    <row r="1075" spans="1:79" s="268" customFormat="1" ht="47.25">
      <c r="A1075" s="269">
        <v>1061</v>
      </c>
      <c r="B1075" s="269" t="s">
        <v>862</v>
      </c>
      <c r="C1075" s="269" t="s">
        <v>95</v>
      </c>
      <c r="D1075" s="271" t="s">
        <v>863</v>
      </c>
      <c r="E1075" s="272">
        <v>41058</v>
      </c>
      <c r="F1075" s="238"/>
      <c r="G1075" s="238"/>
      <c r="H1075" s="272">
        <v>40909</v>
      </c>
      <c r="I1075" s="272">
        <v>50405</v>
      </c>
      <c r="J1075" s="269"/>
      <c r="K1075" s="269" t="s">
        <v>3227</v>
      </c>
      <c r="L1075" s="273"/>
      <c r="M1075" s="238">
        <v>1</v>
      </c>
      <c r="N1075" s="269" t="s">
        <v>3228</v>
      </c>
      <c r="O1075" s="269" t="s">
        <v>81</v>
      </c>
      <c r="P1075" s="269">
        <v>0</v>
      </c>
      <c r="Q1075" s="269"/>
      <c r="R1075" s="294">
        <v>1010400992</v>
      </c>
      <c r="S1075" s="238">
        <v>1109</v>
      </c>
      <c r="T1075" s="269" t="s">
        <v>87</v>
      </c>
      <c r="U1075" s="269">
        <v>240</v>
      </c>
      <c r="V1075" s="275">
        <v>240</v>
      </c>
      <c r="W1075" s="269">
        <v>0</v>
      </c>
      <c r="X1075" s="276">
        <v>25934</v>
      </c>
      <c r="Y1075" s="293"/>
      <c r="Z1075" s="277">
        <v>324371.65999999997</v>
      </c>
      <c r="AA1075" s="277"/>
      <c r="AB1075" s="278">
        <v>324371.65999999997</v>
      </c>
      <c r="AC1075" s="278">
        <v>324371.65999999997</v>
      </c>
      <c r="AD1075" s="278">
        <v>0</v>
      </c>
      <c r="AE1075" s="278">
        <v>0</v>
      </c>
      <c r="AF1075" s="278">
        <v>1351.5485833333332</v>
      </c>
      <c r="AG1075" s="278">
        <v>1351.5485833333332</v>
      </c>
      <c r="AH1075" s="278">
        <v>0</v>
      </c>
      <c r="AI1075" s="279">
        <v>1351.5485833333332</v>
      </c>
      <c r="AJ1075" s="277"/>
      <c r="AK1075" s="280" t="e">
        <v>#REF!</v>
      </c>
      <c r="AL1075" s="280" t="e">
        <v>#REF!</v>
      </c>
      <c r="AM1075" s="281">
        <v>0</v>
      </c>
      <c r="AN1075" s="281">
        <v>0</v>
      </c>
      <c r="AO1075" s="281">
        <v>0</v>
      </c>
      <c r="AP1075" s="282">
        <v>0</v>
      </c>
      <c r="AQ1075" s="282">
        <v>0</v>
      </c>
      <c r="AR1075" s="282">
        <v>0</v>
      </c>
      <c r="AS1075" s="282">
        <v>0</v>
      </c>
      <c r="AT1075" s="282">
        <v>0</v>
      </c>
      <c r="AU1075" s="282">
        <v>0</v>
      </c>
      <c r="AV1075" s="282">
        <v>0</v>
      </c>
      <c r="AW1075" s="282">
        <v>0</v>
      </c>
      <c r="AX1075" s="282">
        <v>0</v>
      </c>
      <c r="AY1075" s="282">
        <v>0</v>
      </c>
      <c r="AZ1075" s="282">
        <v>0</v>
      </c>
      <c r="BA1075" s="282">
        <v>0</v>
      </c>
      <c r="BB1075" s="281">
        <v>0</v>
      </c>
      <c r="BC1075" s="281">
        <v>0</v>
      </c>
      <c r="BD1075" s="283"/>
      <c r="BE1075" s="284">
        <v>0.02</v>
      </c>
      <c r="BF1075" s="280">
        <v>0</v>
      </c>
      <c r="BG1075" s="285"/>
      <c r="BH1075" s="286"/>
      <c r="BI1075" s="285"/>
      <c r="BJ1075" s="280">
        <v>0</v>
      </c>
      <c r="BK1075" s="280">
        <v>0</v>
      </c>
      <c r="BL1075" s="283"/>
      <c r="BM1075" s="287">
        <v>0</v>
      </c>
      <c r="BN1075" s="280">
        <v>0</v>
      </c>
      <c r="BO1075" s="280">
        <v>0</v>
      </c>
      <c r="BP1075" s="280" t="e">
        <v>#REF!</v>
      </c>
      <c r="BQ1075" s="288" t="e">
        <v>#REF!</v>
      </c>
      <c r="BR1075" s="289"/>
      <c r="BS1075" s="290" t="e">
        <v>#REF!</v>
      </c>
      <c r="BU1075" s="291"/>
      <c r="BV1075" s="291">
        <v>0</v>
      </c>
      <c r="BW1075" s="292">
        <v>0</v>
      </c>
      <c r="BX1075" s="238" t="s">
        <v>856</v>
      </c>
      <c r="BY1075" s="435">
        <f t="shared" si="32"/>
        <v>1</v>
      </c>
      <c r="BZ1075" s="435">
        <v>1</v>
      </c>
      <c r="CA1075" s="436">
        <f t="shared" si="33"/>
        <v>0</v>
      </c>
    </row>
    <row r="1076" spans="1:79" s="268" customFormat="1" ht="47.25">
      <c r="A1076" s="269">
        <v>1062</v>
      </c>
      <c r="B1076" s="269" t="s">
        <v>862</v>
      </c>
      <c r="C1076" s="269" t="s">
        <v>95</v>
      </c>
      <c r="D1076" s="271" t="s">
        <v>863</v>
      </c>
      <c r="E1076" s="272">
        <v>41058</v>
      </c>
      <c r="F1076" s="238"/>
      <c r="G1076" s="238"/>
      <c r="H1076" s="272">
        <v>40909</v>
      </c>
      <c r="I1076" s="272">
        <v>50405</v>
      </c>
      <c r="J1076" s="269"/>
      <c r="K1076" s="269" t="s">
        <v>3229</v>
      </c>
      <c r="L1076" s="273"/>
      <c r="M1076" s="238">
        <v>1</v>
      </c>
      <c r="N1076" s="269" t="s">
        <v>3230</v>
      </c>
      <c r="O1076" s="269" t="s">
        <v>81</v>
      </c>
      <c r="P1076" s="269">
        <v>0</v>
      </c>
      <c r="Q1076" s="269"/>
      <c r="R1076" s="294">
        <v>1010400993</v>
      </c>
      <c r="S1076" s="238">
        <v>1110</v>
      </c>
      <c r="T1076" s="269" t="s">
        <v>87</v>
      </c>
      <c r="U1076" s="269">
        <v>240</v>
      </c>
      <c r="V1076" s="275">
        <v>240</v>
      </c>
      <c r="W1076" s="269">
        <v>0</v>
      </c>
      <c r="X1076" s="276">
        <v>25934</v>
      </c>
      <c r="Y1076" s="293"/>
      <c r="Z1076" s="277">
        <v>287341.44</v>
      </c>
      <c r="AA1076" s="277"/>
      <c r="AB1076" s="278">
        <v>287341.44</v>
      </c>
      <c r="AC1076" s="278">
        <v>287341.44</v>
      </c>
      <c r="AD1076" s="278">
        <v>0</v>
      </c>
      <c r="AE1076" s="278">
        <v>0</v>
      </c>
      <c r="AF1076" s="278">
        <v>1197.2560000000001</v>
      </c>
      <c r="AG1076" s="278">
        <v>1197.2560000000001</v>
      </c>
      <c r="AH1076" s="278">
        <v>0</v>
      </c>
      <c r="AI1076" s="279">
        <v>1197.2560000000001</v>
      </c>
      <c r="AJ1076" s="277"/>
      <c r="AK1076" s="280" t="e">
        <v>#REF!</v>
      </c>
      <c r="AL1076" s="280" t="e">
        <v>#REF!</v>
      </c>
      <c r="AM1076" s="281">
        <v>0</v>
      </c>
      <c r="AN1076" s="281">
        <v>0</v>
      </c>
      <c r="AO1076" s="281">
        <v>0</v>
      </c>
      <c r="AP1076" s="282">
        <v>0</v>
      </c>
      <c r="AQ1076" s="282">
        <v>0</v>
      </c>
      <c r="AR1076" s="282">
        <v>0</v>
      </c>
      <c r="AS1076" s="282">
        <v>0</v>
      </c>
      <c r="AT1076" s="282">
        <v>0</v>
      </c>
      <c r="AU1076" s="282">
        <v>0</v>
      </c>
      <c r="AV1076" s="282">
        <v>0</v>
      </c>
      <c r="AW1076" s="282">
        <v>0</v>
      </c>
      <c r="AX1076" s="282">
        <v>0</v>
      </c>
      <c r="AY1076" s="282">
        <v>0</v>
      </c>
      <c r="AZ1076" s="282">
        <v>0</v>
      </c>
      <c r="BA1076" s="282">
        <v>0</v>
      </c>
      <c r="BB1076" s="281">
        <v>0</v>
      </c>
      <c r="BC1076" s="281">
        <v>0</v>
      </c>
      <c r="BD1076" s="283"/>
      <c r="BE1076" s="284">
        <v>0.02</v>
      </c>
      <c r="BF1076" s="280">
        <v>0</v>
      </c>
      <c r="BG1076" s="285"/>
      <c r="BH1076" s="286"/>
      <c r="BI1076" s="285"/>
      <c r="BJ1076" s="280">
        <v>0</v>
      </c>
      <c r="BK1076" s="280">
        <v>0</v>
      </c>
      <c r="BL1076" s="283"/>
      <c r="BM1076" s="287">
        <v>0</v>
      </c>
      <c r="BN1076" s="280">
        <v>0</v>
      </c>
      <c r="BO1076" s="280">
        <v>0</v>
      </c>
      <c r="BP1076" s="280" t="e">
        <v>#REF!</v>
      </c>
      <c r="BQ1076" s="288" t="e">
        <v>#REF!</v>
      </c>
      <c r="BR1076" s="289"/>
      <c r="BS1076" s="290" t="e">
        <v>#REF!</v>
      </c>
      <c r="BU1076" s="291"/>
      <c r="BV1076" s="291">
        <v>0</v>
      </c>
      <c r="BW1076" s="292">
        <v>0</v>
      </c>
      <c r="BX1076" s="238" t="s">
        <v>856</v>
      </c>
      <c r="BY1076" s="435">
        <f t="shared" si="32"/>
        <v>1</v>
      </c>
      <c r="BZ1076" s="435">
        <v>1</v>
      </c>
      <c r="CA1076" s="436">
        <f t="shared" si="33"/>
        <v>0</v>
      </c>
    </row>
    <row r="1077" spans="1:79" s="268" customFormat="1" ht="47.25">
      <c r="A1077" s="269">
        <v>1063</v>
      </c>
      <c r="B1077" s="269" t="s">
        <v>862</v>
      </c>
      <c r="C1077" s="269" t="s">
        <v>95</v>
      </c>
      <c r="D1077" s="271" t="s">
        <v>863</v>
      </c>
      <c r="E1077" s="272">
        <v>41058</v>
      </c>
      <c r="F1077" s="238"/>
      <c r="G1077" s="238"/>
      <c r="H1077" s="272">
        <v>40909</v>
      </c>
      <c r="I1077" s="272">
        <v>50405</v>
      </c>
      <c r="J1077" s="269"/>
      <c r="K1077" s="269" t="s">
        <v>3231</v>
      </c>
      <c r="L1077" s="273"/>
      <c r="M1077" s="238">
        <v>1</v>
      </c>
      <c r="N1077" s="269" t="s">
        <v>3232</v>
      </c>
      <c r="O1077" s="269" t="s">
        <v>81</v>
      </c>
      <c r="P1077" s="269">
        <v>0</v>
      </c>
      <c r="Q1077" s="269"/>
      <c r="R1077" s="294">
        <v>1010400994</v>
      </c>
      <c r="S1077" s="238">
        <v>1111</v>
      </c>
      <c r="T1077" s="269" t="s">
        <v>87</v>
      </c>
      <c r="U1077" s="269">
        <v>240</v>
      </c>
      <c r="V1077" s="275">
        <v>240</v>
      </c>
      <c r="W1077" s="269">
        <v>0</v>
      </c>
      <c r="X1077" s="276">
        <v>25569</v>
      </c>
      <c r="Y1077" s="293"/>
      <c r="Z1077" s="277">
        <v>276748.19</v>
      </c>
      <c r="AA1077" s="277"/>
      <c r="AB1077" s="278">
        <v>276748.19</v>
      </c>
      <c r="AC1077" s="278">
        <v>276748.19</v>
      </c>
      <c r="AD1077" s="278">
        <v>0</v>
      </c>
      <c r="AE1077" s="278">
        <v>0</v>
      </c>
      <c r="AF1077" s="278">
        <v>1153.1174583333334</v>
      </c>
      <c r="AG1077" s="278">
        <v>1153.1174583333334</v>
      </c>
      <c r="AH1077" s="278">
        <v>0</v>
      </c>
      <c r="AI1077" s="279">
        <v>1153.1174583333334</v>
      </c>
      <c r="AJ1077" s="277"/>
      <c r="AK1077" s="280" t="e">
        <v>#REF!</v>
      </c>
      <c r="AL1077" s="280" t="e">
        <v>#REF!</v>
      </c>
      <c r="AM1077" s="281">
        <v>0</v>
      </c>
      <c r="AN1077" s="281">
        <v>0</v>
      </c>
      <c r="AO1077" s="281">
        <v>0</v>
      </c>
      <c r="AP1077" s="282">
        <v>0</v>
      </c>
      <c r="AQ1077" s="282">
        <v>0</v>
      </c>
      <c r="AR1077" s="282">
        <v>0</v>
      </c>
      <c r="AS1077" s="282">
        <v>0</v>
      </c>
      <c r="AT1077" s="282">
        <v>0</v>
      </c>
      <c r="AU1077" s="282">
        <v>0</v>
      </c>
      <c r="AV1077" s="282">
        <v>0</v>
      </c>
      <c r="AW1077" s="282">
        <v>0</v>
      </c>
      <c r="AX1077" s="282">
        <v>0</v>
      </c>
      <c r="AY1077" s="282">
        <v>0</v>
      </c>
      <c r="AZ1077" s="282">
        <v>0</v>
      </c>
      <c r="BA1077" s="282">
        <v>0</v>
      </c>
      <c r="BB1077" s="281">
        <v>0</v>
      </c>
      <c r="BC1077" s="281">
        <v>0</v>
      </c>
      <c r="BD1077" s="283"/>
      <c r="BE1077" s="284">
        <v>0.02</v>
      </c>
      <c r="BF1077" s="280">
        <v>0</v>
      </c>
      <c r="BG1077" s="285"/>
      <c r="BH1077" s="286"/>
      <c r="BI1077" s="285"/>
      <c r="BJ1077" s="280">
        <v>0</v>
      </c>
      <c r="BK1077" s="280">
        <v>0</v>
      </c>
      <c r="BL1077" s="283"/>
      <c r="BM1077" s="287">
        <v>0</v>
      </c>
      <c r="BN1077" s="280">
        <v>0</v>
      </c>
      <c r="BO1077" s="280">
        <v>0</v>
      </c>
      <c r="BP1077" s="280" t="e">
        <v>#REF!</v>
      </c>
      <c r="BQ1077" s="288" t="e">
        <v>#REF!</v>
      </c>
      <c r="BR1077" s="289"/>
      <c r="BS1077" s="290" t="e">
        <v>#REF!</v>
      </c>
      <c r="BU1077" s="291"/>
      <c r="BV1077" s="291">
        <v>0</v>
      </c>
      <c r="BW1077" s="292">
        <v>0</v>
      </c>
      <c r="BX1077" s="238" t="s">
        <v>856</v>
      </c>
      <c r="BY1077" s="435">
        <f t="shared" si="32"/>
        <v>1</v>
      </c>
      <c r="BZ1077" s="435">
        <v>1</v>
      </c>
      <c r="CA1077" s="436">
        <f t="shared" si="33"/>
        <v>0</v>
      </c>
    </row>
    <row r="1078" spans="1:79" s="268" customFormat="1" ht="47.25">
      <c r="A1078" s="269">
        <v>1064</v>
      </c>
      <c r="B1078" s="269" t="s">
        <v>862</v>
      </c>
      <c r="C1078" s="269" t="s">
        <v>95</v>
      </c>
      <c r="D1078" s="271" t="s">
        <v>863</v>
      </c>
      <c r="E1078" s="272">
        <v>41058</v>
      </c>
      <c r="F1078" s="238"/>
      <c r="G1078" s="238"/>
      <c r="H1078" s="272">
        <v>40909</v>
      </c>
      <c r="I1078" s="272">
        <v>50405</v>
      </c>
      <c r="J1078" s="269"/>
      <c r="K1078" s="269" t="s">
        <v>3233</v>
      </c>
      <c r="L1078" s="273"/>
      <c r="M1078" s="238">
        <v>1</v>
      </c>
      <c r="N1078" s="269" t="s">
        <v>3234</v>
      </c>
      <c r="O1078" s="269" t="s">
        <v>81</v>
      </c>
      <c r="P1078" s="269">
        <v>0</v>
      </c>
      <c r="Q1078" s="269"/>
      <c r="R1078" s="294">
        <v>1010400995</v>
      </c>
      <c r="S1078" s="238">
        <v>1112</v>
      </c>
      <c r="T1078" s="269" t="s">
        <v>87</v>
      </c>
      <c r="U1078" s="269">
        <v>240</v>
      </c>
      <c r="V1078" s="275">
        <v>240</v>
      </c>
      <c r="W1078" s="269">
        <v>0</v>
      </c>
      <c r="X1078" s="276">
        <v>26299</v>
      </c>
      <c r="Y1078" s="293"/>
      <c r="Z1078" s="277">
        <v>186728.24</v>
      </c>
      <c r="AA1078" s="277"/>
      <c r="AB1078" s="278">
        <v>186728.24</v>
      </c>
      <c r="AC1078" s="278">
        <v>186728.24</v>
      </c>
      <c r="AD1078" s="278">
        <v>0</v>
      </c>
      <c r="AE1078" s="278">
        <v>0</v>
      </c>
      <c r="AF1078" s="278">
        <v>778.03433333333328</v>
      </c>
      <c r="AG1078" s="278">
        <v>778.03433333333328</v>
      </c>
      <c r="AH1078" s="278">
        <v>0</v>
      </c>
      <c r="AI1078" s="279">
        <v>778.03433333333328</v>
      </c>
      <c r="AJ1078" s="277"/>
      <c r="AK1078" s="280" t="e">
        <v>#REF!</v>
      </c>
      <c r="AL1078" s="280" t="e">
        <v>#REF!</v>
      </c>
      <c r="AM1078" s="281">
        <v>0</v>
      </c>
      <c r="AN1078" s="281">
        <v>0</v>
      </c>
      <c r="AO1078" s="281">
        <v>0</v>
      </c>
      <c r="AP1078" s="282">
        <v>0</v>
      </c>
      <c r="AQ1078" s="282">
        <v>0</v>
      </c>
      <c r="AR1078" s="282">
        <v>0</v>
      </c>
      <c r="AS1078" s="282">
        <v>0</v>
      </c>
      <c r="AT1078" s="282">
        <v>0</v>
      </c>
      <c r="AU1078" s="282">
        <v>0</v>
      </c>
      <c r="AV1078" s="282">
        <v>0</v>
      </c>
      <c r="AW1078" s="282">
        <v>0</v>
      </c>
      <c r="AX1078" s="282">
        <v>0</v>
      </c>
      <c r="AY1078" s="282">
        <v>0</v>
      </c>
      <c r="AZ1078" s="282">
        <v>0</v>
      </c>
      <c r="BA1078" s="282">
        <v>0</v>
      </c>
      <c r="BB1078" s="281">
        <v>0</v>
      </c>
      <c r="BC1078" s="281">
        <v>0</v>
      </c>
      <c r="BD1078" s="283"/>
      <c r="BE1078" s="284">
        <v>0.02</v>
      </c>
      <c r="BF1078" s="280">
        <v>0</v>
      </c>
      <c r="BG1078" s="285"/>
      <c r="BH1078" s="286"/>
      <c r="BI1078" s="285"/>
      <c r="BJ1078" s="280">
        <v>0</v>
      </c>
      <c r="BK1078" s="280">
        <v>0</v>
      </c>
      <c r="BL1078" s="283"/>
      <c r="BM1078" s="287">
        <v>0</v>
      </c>
      <c r="BN1078" s="280">
        <v>0</v>
      </c>
      <c r="BO1078" s="280">
        <v>0</v>
      </c>
      <c r="BP1078" s="280" t="e">
        <v>#REF!</v>
      </c>
      <c r="BQ1078" s="288" t="e">
        <v>#REF!</v>
      </c>
      <c r="BR1078" s="289"/>
      <c r="BS1078" s="290" t="e">
        <v>#REF!</v>
      </c>
      <c r="BU1078" s="291"/>
      <c r="BV1078" s="291">
        <v>0</v>
      </c>
      <c r="BW1078" s="292">
        <v>0</v>
      </c>
      <c r="BX1078" s="238" t="s">
        <v>856</v>
      </c>
      <c r="BY1078" s="435">
        <f t="shared" si="32"/>
        <v>1</v>
      </c>
      <c r="BZ1078" s="435">
        <v>1</v>
      </c>
      <c r="CA1078" s="436">
        <f t="shared" si="33"/>
        <v>0</v>
      </c>
    </row>
    <row r="1079" spans="1:79" s="268" customFormat="1" ht="47.25">
      <c r="A1079" s="269">
        <v>1065</v>
      </c>
      <c r="B1079" s="269" t="s">
        <v>862</v>
      </c>
      <c r="C1079" s="269" t="s">
        <v>95</v>
      </c>
      <c r="D1079" s="271" t="s">
        <v>863</v>
      </c>
      <c r="E1079" s="272">
        <v>41058</v>
      </c>
      <c r="F1079" s="238"/>
      <c r="G1079" s="238"/>
      <c r="H1079" s="272">
        <v>40909</v>
      </c>
      <c r="I1079" s="272">
        <v>50405</v>
      </c>
      <c r="J1079" s="269"/>
      <c r="K1079" s="269" t="s">
        <v>3235</v>
      </c>
      <c r="L1079" s="273"/>
      <c r="M1079" s="238">
        <v>1</v>
      </c>
      <c r="N1079" s="269" t="s">
        <v>3236</v>
      </c>
      <c r="O1079" s="269" t="s">
        <v>81</v>
      </c>
      <c r="P1079" s="269">
        <v>0</v>
      </c>
      <c r="Q1079" s="269"/>
      <c r="R1079" s="294">
        <v>1010400996</v>
      </c>
      <c r="S1079" s="238">
        <v>1113</v>
      </c>
      <c r="T1079" s="269" t="s">
        <v>87</v>
      </c>
      <c r="U1079" s="269">
        <v>240</v>
      </c>
      <c r="V1079" s="275">
        <v>240</v>
      </c>
      <c r="W1079" s="269">
        <v>0</v>
      </c>
      <c r="X1079" s="276">
        <v>26330</v>
      </c>
      <c r="Y1079" s="293"/>
      <c r="Z1079" s="277">
        <v>216545.3</v>
      </c>
      <c r="AA1079" s="277"/>
      <c r="AB1079" s="278">
        <v>216545.3</v>
      </c>
      <c r="AC1079" s="278">
        <v>216545.3</v>
      </c>
      <c r="AD1079" s="278">
        <v>0</v>
      </c>
      <c r="AE1079" s="278">
        <v>0</v>
      </c>
      <c r="AF1079" s="278">
        <v>902.27208333333328</v>
      </c>
      <c r="AG1079" s="278">
        <v>902.27208333333328</v>
      </c>
      <c r="AH1079" s="278">
        <v>0</v>
      </c>
      <c r="AI1079" s="279">
        <v>902.27208333333328</v>
      </c>
      <c r="AJ1079" s="277"/>
      <c r="AK1079" s="280" t="e">
        <v>#REF!</v>
      </c>
      <c r="AL1079" s="280" t="e">
        <v>#REF!</v>
      </c>
      <c r="AM1079" s="281">
        <v>0</v>
      </c>
      <c r="AN1079" s="281">
        <v>0</v>
      </c>
      <c r="AO1079" s="281">
        <v>0</v>
      </c>
      <c r="AP1079" s="282">
        <v>0</v>
      </c>
      <c r="AQ1079" s="282">
        <v>0</v>
      </c>
      <c r="AR1079" s="282">
        <v>0</v>
      </c>
      <c r="AS1079" s="282">
        <v>0</v>
      </c>
      <c r="AT1079" s="282">
        <v>0</v>
      </c>
      <c r="AU1079" s="282">
        <v>0</v>
      </c>
      <c r="AV1079" s="282">
        <v>0</v>
      </c>
      <c r="AW1079" s="282">
        <v>0</v>
      </c>
      <c r="AX1079" s="282">
        <v>0</v>
      </c>
      <c r="AY1079" s="282">
        <v>0</v>
      </c>
      <c r="AZ1079" s="282">
        <v>0</v>
      </c>
      <c r="BA1079" s="282">
        <v>0</v>
      </c>
      <c r="BB1079" s="281">
        <v>0</v>
      </c>
      <c r="BC1079" s="281">
        <v>0</v>
      </c>
      <c r="BD1079" s="283"/>
      <c r="BE1079" s="284">
        <v>0.02</v>
      </c>
      <c r="BF1079" s="280">
        <v>0</v>
      </c>
      <c r="BG1079" s="285"/>
      <c r="BH1079" s="286"/>
      <c r="BI1079" s="285"/>
      <c r="BJ1079" s="280">
        <v>0</v>
      </c>
      <c r="BK1079" s="280">
        <v>0</v>
      </c>
      <c r="BL1079" s="283"/>
      <c r="BM1079" s="287">
        <v>0</v>
      </c>
      <c r="BN1079" s="280">
        <v>0</v>
      </c>
      <c r="BO1079" s="280">
        <v>0</v>
      </c>
      <c r="BP1079" s="280" t="e">
        <v>#REF!</v>
      </c>
      <c r="BQ1079" s="288" t="e">
        <v>#REF!</v>
      </c>
      <c r="BR1079" s="289"/>
      <c r="BS1079" s="290" t="e">
        <v>#REF!</v>
      </c>
      <c r="BU1079" s="291"/>
      <c r="BV1079" s="291">
        <v>0</v>
      </c>
      <c r="BW1079" s="292">
        <v>0</v>
      </c>
      <c r="BX1079" s="238" t="s">
        <v>856</v>
      </c>
      <c r="BY1079" s="435">
        <f t="shared" si="32"/>
        <v>1</v>
      </c>
      <c r="BZ1079" s="435">
        <v>1</v>
      </c>
      <c r="CA1079" s="436">
        <f t="shared" si="33"/>
        <v>0</v>
      </c>
    </row>
    <row r="1080" spans="1:79" s="268" customFormat="1" ht="47.25">
      <c r="A1080" s="269">
        <v>1066</v>
      </c>
      <c r="B1080" s="269" t="s">
        <v>862</v>
      </c>
      <c r="C1080" s="269" t="s">
        <v>95</v>
      </c>
      <c r="D1080" s="271" t="s">
        <v>863</v>
      </c>
      <c r="E1080" s="272">
        <v>41058</v>
      </c>
      <c r="F1080" s="238"/>
      <c r="G1080" s="238"/>
      <c r="H1080" s="272">
        <v>40909</v>
      </c>
      <c r="I1080" s="272">
        <v>50405</v>
      </c>
      <c r="J1080" s="269"/>
      <c r="K1080" s="269" t="s">
        <v>3237</v>
      </c>
      <c r="L1080" s="273"/>
      <c r="M1080" s="238">
        <v>1</v>
      </c>
      <c r="N1080" s="269" t="s">
        <v>3238</v>
      </c>
      <c r="O1080" s="269" t="s">
        <v>81</v>
      </c>
      <c r="P1080" s="269">
        <v>0</v>
      </c>
      <c r="Q1080" s="269"/>
      <c r="R1080" s="294">
        <v>1010400997</v>
      </c>
      <c r="S1080" s="238">
        <v>1114</v>
      </c>
      <c r="T1080" s="269" t="s">
        <v>87</v>
      </c>
      <c r="U1080" s="269">
        <v>240</v>
      </c>
      <c r="V1080" s="275">
        <v>240</v>
      </c>
      <c r="W1080" s="269">
        <v>0</v>
      </c>
      <c r="X1080" s="276">
        <v>26330</v>
      </c>
      <c r="Y1080" s="293"/>
      <c r="Z1080" s="277">
        <v>166713.41</v>
      </c>
      <c r="AA1080" s="277"/>
      <c r="AB1080" s="278">
        <v>166713.41</v>
      </c>
      <c r="AC1080" s="278">
        <v>166713.41</v>
      </c>
      <c r="AD1080" s="278">
        <v>0</v>
      </c>
      <c r="AE1080" s="278">
        <v>0</v>
      </c>
      <c r="AF1080" s="278">
        <v>694.63920833333339</v>
      </c>
      <c r="AG1080" s="278">
        <v>694.63920833333339</v>
      </c>
      <c r="AH1080" s="278">
        <v>0</v>
      </c>
      <c r="AI1080" s="279">
        <v>694.63920833333339</v>
      </c>
      <c r="AJ1080" s="277"/>
      <c r="AK1080" s="280" t="e">
        <v>#REF!</v>
      </c>
      <c r="AL1080" s="280" t="e">
        <v>#REF!</v>
      </c>
      <c r="AM1080" s="281">
        <v>0</v>
      </c>
      <c r="AN1080" s="281">
        <v>0</v>
      </c>
      <c r="AO1080" s="281">
        <v>0</v>
      </c>
      <c r="AP1080" s="282">
        <v>0</v>
      </c>
      <c r="AQ1080" s="282">
        <v>0</v>
      </c>
      <c r="AR1080" s="282">
        <v>0</v>
      </c>
      <c r="AS1080" s="282">
        <v>0</v>
      </c>
      <c r="AT1080" s="282">
        <v>0</v>
      </c>
      <c r="AU1080" s="282">
        <v>0</v>
      </c>
      <c r="AV1080" s="282">
        <v>0</v>
      </c>
      <c r="AW1080" s="282">
        <v>0</v>
      </c>
      <c r="AX1080" s="282">
        <v>0</v>
      </c>
      <c r="AY1080" s="282">
        <v>0</v>
      </c>
      <c r="AZ1080" s="282">
        <v>0</v>
      </c>
      <c r="BA1080" s="282">
        <v>0</v>
      </c>
      <c r="BB1080" s="281">
        <v>0</v>
      </c>
      <c r="BC1080" s="281">
        <v>0</v>
      </c>
      <c r="BD1080" s="283"/>
      <c r="BE1080" s="284">
        <v>0.02</v>
      </c>
      <c r="BF1080" s="280">
        <v>0</v>
      </c>
      <c r="BG1080" s="285"/>
      <c r="BH1080" s="286"/>
      <c r="BI1080" s="285"/>
      <c r="BJ1080" s="280">
        <v>0</v>
      </c>
      <c r="BK1080" s="280">
        <v>0</v>
      </c>
      <c r="BL1080" s="283"/>
      <c r="BM1080" s="287">
        <v>0</v>
      </c>
      <c r="BN1080" s="280">
        <v>0</v>
      </c>
      <c r="BO1080" s="280">
        <v>0</v>
      </c>
      <c r="BP1080" s="280" t="e">
        <v>#REF!</v>
      </c>
      <c r="BQ1080" s="288" t="e">
        <v>#REF!</v>
      </c>
      <c r="BR1080" s="289"/>
      <c r="BS1080" s="290" t="e">
        <v>#REF!</v>
      </c>
      <c r="BU1080" s="291"/>
      <c r="BV1080" s="291">
        <v>0</v>
      </c>
      <c r="BW1080" s="292">
        <v>0</v>
      </c>
      <c r="BX1080" s="238" t="s">
        <v>856</v>
      </c>
      <c r="BY1080" s="435">
        <f t="shared" si="32"/>
        <v>1</v>
      </c>
      <c r="BZ1080" s="435">
        <v>1</v>
      </c>
      <c r="CA1080" s="436">
        <f t="shared" si="33"/>
        <v>0</v>
      </c>
    </row>
    <row r="1081" spans="1:79" s="268" customFormat="1" ht="47.25">
      <c r="A1081" s="269">
        <v>1067</v>
      </c>
      <c r="B1081" s="269" t="s">
        <v>862</v>
      </c>
      <c r="C1081" s="269" t="s">
        <v>95</v>
      </c>
      <c r="D1081" s="271" t="s">
        <v>863</v>
      </c>
      <c r="E1081" s="272">
        <v>41058</v>
      </c>
      <c r="F1081" s="238"/>
      <c r="G1081" s="238"/>
      <c r="H1081" s="272">
        <v>40909</v>
      </c>
      <c r="I1081" s="272">
        <v>50405</v>
      </c>
      <c r="J1081" s="269"/>
      <c r="K1081" s="269" t="s">
        <v>3239</v>
      </c>
      <c r="L1081" s="273"/>
      <c r="M1081" s="238">
        <v>1</v>
      </c>
      <c r="N1081" s="269" t="s">
        <v>3240</v>
      </c>
      <c r="O1081" s="269" t="s">
        <v>81</v>
      </c>
      <c r="P1081" s="269">
        <v>0</v>
      </c>
      <c r="Q1081" s="269"/>
      <c r="R1081" s="294">
        <v>1010400998</v>
      </c>
      <c r="S1081" s="238">
        <v>1115</v>
      </c>
      <c r="T1081" s="269" t="s">
        <v>87</v>
      </c>
      <c r="U1081" s="269">
        <v>240</v>
      </c>
      <c r="V1081" s="275">
        <v>240</v>
      </c>
      <c r="W1081" s="269">
        <v>0</v>
      </c>
      <c r="X1081" s="276">
        <v>26330</v>
      </c>
      <c r="Y1081" s="293"/>
      <c r="Z1081" s="277">
        <v>281887.26</v>
      </c>
      <c r="AA1081" s="277"/>
      <c r="AB1081" s="278">
        <v>281887.26</v>
      </c>
      <c r="AC1081" s="278">
        <v>281887.26</v>
      </c>
      <c r="AD1081" s="278">
        <v>0</v>
      </c>
      <c r="AE1081" s="278">
        <v>0</v>
      </c>
      <c r="AF1081" s="278">
        <v>1174.53025</v>
      </c>
      <c r="AG1081" s="278">
        <v>1174.53025</v>
      </c>
      <c r="AH1081" s="278">
        <v>0</v>
      </c>
      <c r="AI1081" s="279">
        <v>1174.53025</v>
      </c>
      <c r="AJ1081" s="277"/>
      <c r="AK1081" s="280" t="e">
        <v>#REF!</v>
      </c>
      <c r="AL1081" s="280" t="e">
        <v>#REF!</v>
      </c>
      <c r="AM1081" s="281">
        <v>0</v>
      </c>
      <c r="AN1081" s="281">
        <v>0</v>
      </c>
      <c r="AO1081" s="281">
        <v>0</v>
      </c>
      <c r="AP1081" s="282">
        <v>0</v>
      </c>
      <c r="AQ1081" s="282">
        <v>0</v>
      </c>
      <c r="AR1081" s="282">
        <v>0</v>
      </c>
      <c r="AS1081" s="282">
        <v>0</v>
      </c>
      <c r="AT1081" s="282">
        <v>0</v>
      </c>
      <c r="AU1081" s="282">
        <v>0</v>
      </c>
      <c r="AV1081" s="282">
        <v>0</v>
      </c>
      <c r="AW1081" s="282">
        <v>0</v>
      </c>
      <c r="AX1081" s="282">
        <v>0</v>
      </c>
      <c r="AY1081" s="282">
        <v>0</v>
      </c>
      <c r="AZ1081" s="282">
        <v>0</v>
      </c>
      <c r="BA1081" s="282">
        <v>0</v>
      </c>
      <c r="BB1081" s="281">
        <v>0</v>
      </c>
      <c r="BC1081" s="281">
        <v>0</v>
      </c>
      <c r="BD1081" s="283"/>
      <c r="BE1081" s="284">
        <v>0.02</v>
      </c>
      <c r="BF1081" s="280">
        <v>0</v>
      </c>
      <c r="BG1081" s="285"/>
      <c r="BH1081" s="286"/>
      <c r="BI1081" s="285"/>
      <c r="BJ1081" s="280">
        <v>0</v>
      </c>
      <c r="BK1081" s="280">
        <v>0</v>
      </c>
      <c r="BL1081" s="283"/>
      <c r="BM1081" s="287">
        <v>0</v>
      </c>
      <c r="BN1081" s="280">
        <v>0</v>
      </c>
      <c r="BO1081" s="280">
        <v>0</v>
      </c>
      <c r="BP1081" s="280" t="e">
        <v>#REF!</v>
      </c>
      <c r="BQ1081" s="288" t="e">
        <v>#REF!</v>
      </c>
      <c r="BR1081" s="289"/>
      <c r="BS1081" s="290" t="e">
        <v>#REF!</v>
      </c>
      <c r="BU1081" s="291"/>
      <c r="BV1081" s="291">
        <v>0</v>
      </c>
      <c r="BW1081" s="292">
        <v>0</v>
      </c>
      <c r="BX1081" s="238" t="s">
        <v>856</v>
      </c>
      <c r="BY1081" s="435">
        <f t="shared" si="32"/>
        <v>1</v>
      </c>
      <c r="BZ1081" s="435">
        <v>1</v>
      </c>
      <c r="CA1081" s="436">
        <f t="shared" si="33"/>
        <v>0</v>
      </c>
    </row>
    <row r="1082" spans="1:79" s="268" customFormat="1" ht="47.25">
      <c r="A1082" s="269">
        <v>1068</v>
      </c>
      <c r="B1082" s="269" t="s">
        <v>862</v>
      </c>
      <c r="C1082" s="269" t="s">
        <v>95</v>
      </c>
      <c r="D1082" s="271" t="s">
        <v>863</v>
      </c>
      <c r="E1082" s="272">
        <v>41058</v>
      </c>
      <c r="F1082" s="238"/>
      <c r="G1082" s="238"/>
      <c r="H1082" s="272">
        <v>40909</v>
      </c>
      <c r="I1082" s="272">
        <v>50405</v>
      </c>
      <c r="J1082" s="269"/>
      <c r="K1082" s="269" t="s">
        <v>3241</v>
      </c>
      <c r="L1082" s="273"/>
      <c r="M1082" s="238">
        <v>1</v>
      </c>
      <c r="N1082" s="269" t="s">
        <v>3242</v>
      </c>
      <c r="O1082" s="269" t="s">
        <v>81</v>
      </c>
      <c r="P1082" s="269">
        <v>0</v>
      </c>
      <c r="Q1082" s="269"/>
      <c r="R1082" s="294">
        <v>1010400999</v>
      </c>
      <c r="S1082" s="238">
        <v>1116</v>
      </c>
      <c r="T1082" s="269" t="s">
        <v>87</v>
      </c>
      <c r="U1082" s="269">
        <v>240</v>
      </c>
      <c r="V1082" s="275">
        <v>240</v>
      </c>
      <c r="W1082" s="269">
        <v>0</v>
      </c>
      <c r="X1082" s="276">
        <v>27820</v>
      </c>
      <c r="Y1082" s="293"/>
      <c r="Z1082" s="277">
        <v>602151.97</v>
      </c>
      <c r="AA1082" s="277"/>
      <c r="AB1082" s="278">
        <v>602151.97</v>
      </c>
      <c r="AC1082" s="278">
        <v>602151.97</v>
      </c>
      <c r="AD1082" s="278">
        <v>0</v>
      </c>
      <c r="AE1082" s="278">
        <v>0</v>
      </c>
      <c r="AF1082" s="278">
        <v>2508.9665416666667</v>
      </c>
      <c r="AG1082" s="278">
        <v>2508.9665416666667</v>
      </c>
      <c r="AH1082" s="278">
        <v>0</v>
      </c>
      <c r="AI1082" s="279">
        <v>2508.9665416666667</v>
      </c>
      <c r="AJ1082" s="277"/>
      <c r="AK1082" s="280" t="e">
        <v>#REF!</v>
      </c>
      <c r="AL1082" s="280" t="e">
        <v>#REF!</v>
      </c>
      <c r="AM1082" s="281">
        <v>0</v>
      </c>
      <c r="AN1082" s="281">
        <v>0</v>
      </c>
      <c r="AO1082" s="281">
        <v>0</v>
      </c>
      <c r="AP1082" s="282">
        <v>0</v>
      </c>
      <c r="AQ1082" s="282">
        <v>0</v>
      </c>
      <c r="AR1082" s="282">
        <v>0</v>
      </c>
      <c r="AS1082" s="282">
        <v>0</v>
      </c>
      <c r="AT1082" s="282">
        <v>0</v>
      </c>
      <c r="AU1082" s="282">
        <v>0</v>
      </c>
      <c r="AV1082" s="282">
        <v>0</v>
      </c>
      <c r="AW1082" s="282">
        <v>0</v>
      </c>
      <c r="AX1082" s="282">
        <v>0</v>
      </c>
      <c r="AY1082" s="282">
        <v>0</v>
      </c>
      <c r="AZ1082" s="282">
        <v>0</v>
      </c>
      <c r="BA1082" s="282">
        <v>0</v>
      </c>
      <c r="BB1082" s="281">
        <v>0</v>
      </c>
      <c r="BC1082" s="281">
        <v>0</v>
      </c>
      <c r="BD1082" s="283"/>
      <c r="BE1082" s="284">
        <v>0.02</v>
      </c>
      <c r="BF1082" s="280">
        <v>0</v>
      </c>
      <c r="BG1082" s="285"/>
      <c r="BH1082" s="286"/>
      <c r="BI1082" s="285"/>
      <c r="BJ1082" s="280">
        <v>0</v>
      </c>
      <c r="BK1082" s="280">
        <v>0</v>
      </c>
      <c r="BL1082" s="283"/>
      <c r="BM1082" s="287">
        <v>0</v>
      </c>
      <c r="BN1082" s="280">
        <v>0</v>
      </c>
      <c r="BO1082" s="280">
        <v>0</v>
      </c>
      <c r="BP1082" s="280" t="e">
        <v>#REF!</v>
      </c>
      <c r="BQ1082" s="288" t="e">
        <v>#REF!</v>
      </c>
      <c r="BR1082" s="289"/>
      <c r="BS1082" s="290" t="e">
        <v>#REF!</v>
      </c>
      <c r="BU1082" s="291"/>
      <c r="BV1082" s="291">
        <v>0</v>
      </c>
      <c r="BW1082" s="292">
        <v>0</v>
      </c>
      <c r="BX1082" s="238" t="s">
        <v>856</v>
      </c>
      <c r="BY1082" s="435">
        <f t="shared" si="32"/>
        <v>1</v>
      </c>
      <c r="BZ1082" s="435">
        <v>1</v>
      </c>
      <c r="CA1082" s="436">
        <f t="shared" si="33"/>
        <v>0</v>
      </c>
    </row>
    <row r="1083" spans="1:79" s="268" customFormat="1" ht="47.25">
      <c r="A1083" s="269">
        <v>1069</v>
      </c>
      <c r="B1083" s="269" t="s">
        <v>862</v>
      </c>
      <c r="C1083" s="269" t="s">
        <v>95</v>
      </c>
      <c r="D1083" s="271" t="s">
        <v>863</v>
      </c>
      <c r="E1083" s="272">
        <v>41058</v>
      </c>
      <c r="F1083" s="238"/>
      <c r="G1083" s="238"/>
      <c r="H1083" s="272">
        <v>40909</v>
      </c>
      <c r="I1083" s="272">
        <v>50405</v>
      </c>
      <c r="J1083" s="269"/>
      <c r="K1083" s="269" t="s">
        <v>3243</v>
      </c>
      <c r="L1083" s="273"/>
      <c r="M1083" s="238">
        <v>1</v>
      </c>
      <c r="N1083" s="269" t="s">
        <v>3244</v>
      </c>
      <c r="O1083" s="269" t="s">
        <v>81</v>
      </c>
      <c r="P1083" s="269">
        <v>0</v>
      </c>
      <c r="Q1083" s="269"/>
      <c r="R1083" s="294">
        <v>1010401000</v>
      </c>
      <c r="S1083" s="238">
        <v>1117</v>
      </c>
      <c r="T1083" s="269" t="s">
        <v>87</v>
      </c>
      <c r="U1083" s="269">
        <v>240</v>
      </c>
      <c r="V1083" s="275">
        <v>240</v>
      </c>
      <c r="W1083" s="269">
        <v>0</v>
      </c>
      <c r="X1083" s="276">
        <v>27061</v>
      </c>
      <c r="Y1083" s="293"/>
      <c r="Z1083" s="277">
        <v>221118.07</v>
      </c>
      <c r="AA1083" s="277"/>
      <c r="AB1083" s="278">
        <v>221118.07</v>
      </c>
      <c r="AC1083" s="278">
        <v>221118.07</v>
      </c>
      <c r="AD1083" s="278">
        <v>0</v>
      </c>
      <c r="AE1083" s="278">
        <v>0</v>
      </c>
      <c r="AF1083" s="278">
        <v>921.32529166666666</v>
      </c>
      <c r="AG1083" s="278">
        <v>921.32529166666666</v>
      </c>
      <c r="AH1083" s="278">
        <v>0</v>
      </c>
      <c r="AI1083" s="279">
        <v>921.32529166666666</v>
      </c>
      <c r="AJ1083" s="277"/>
      <c r="AK1083" s="280" t="e">
        <v>#REF!</v>
      </c>
      <c r="AL1083" s="280" t="e">
        <v>#REF!</v>
      </c>
      <c r="AM1083" s="281">
        <v>0</v>
      </c>
      <c r="AN1083" s="281">
        <v>0</v>
      </c>
      <c r="AO1083" s="281">
        <v>0</v>
      </c>
      <c r="AP1083" s="282">
        <v>0</v>
      </c>
      <c r="AQ1083" s="282">
        <v>0</v>
      </c>
      <c r="AR1083" s="282">
        <v>0</v>
      </c>
      <c r="AS1083" s="282">
        <v>0</v>
      </c>
      <c r="AT1083" s="282">
        <v>0</v>
      </c>
      <c r="AU1083" s="282">
        <v>0</v>
      </c>
      <c r="AV1083" s="282">
        <v>0</v>
      </c>
      <c r="AW1083" s="282">
        <v>0</v>
      </c>
      <c r="AX1083" s="282">
        <v>0</v>
      </c>
      <c r="AY1083" s="282">
        <v>0</v>
      </c>
      <c r="AZ1083" s="282">
        <v>0</v>
      </c>
      <c r="BA1083" s="282">
        <v>0</v>
      </c>
      <c r="BB1083" s="281">
        <v>0</v>
      </c>
      <c r="BC1083" s="281">
        <v>0</v>
      </c>
      <c r="BD1083" s="283"/>
      <c r="BE1083" s="284">
        <v>0.02</v>
      </c>
      <c r="BF1083" s="280">
        <v>0</v>
      </c>
      <c r="BG1083" s="285"/>
      <c r="BH1083" s="286"/>
      <c r="BI1083" s="285"/>
      <c r="BJ1083" s="280">
        <v>0</v>
      </c>
      <c r="BK1083" s="280">
        <v>0</v>
      </c>
      <c r="BL1083" s="283"/>
      <c r="BM1083" s="287">
        <v>0</v>
      </c>
      <c r="BN1083" s="280">
        <v>0</v>
      </c>
      <c r="BO1083" s="280">
        <v>0</v>
      </c>
      <c r="BP1083" s="280" t="e">
        <v>#REF!</v>
      </c>
      <c r="BQ1083" s="288" t="e">
        <v>#REF!</v>
      </c>
      <c r="BR1083" s="289"/>
      <c r="BS1083" s="290" t="e">
        <v>#REF!</v>
      </c>
      <c r="BU1083" s="291"/>
      <c r="BV1083" s="291">
        <v>0</v>
      </c>
      <c r="BW1083" s="292">
        <v>0</v>
      </c>
      <c r="BX1083" s="238" t="s">
        <v>856</v>
      </c>
      <c r="BY1083" s="435">
        <f t="shared" si="32"/>
        <v>1</v>
      </c>
      <c r="BZ1083" s="435">
        <v>1</v>
      </c>
      <c r="CA1083" s="436">
        <f t="shared" si="33"/>
        <v>0</v>
      </c>
    </row>
    <row r="1084" spans="1:79" s="268" customFormat="1" ht="63">
      <c r="A1084" s="269">
        <v>1070</v>
      </c>
      <c r="B1084" s="269" t="s">
        <v>862</v>
      </c>
      <c r="C1084" s="269" t="s">
        <v>95</v>
      </c>
      <c r="D1084" s="271" t="s">
        <v>863</v>
      </c>
      <c r="E1084" s="272">
        <v>41058</v>
      </c>
      <c r="F1084" s="238"/>
      <c r="G1084" s="238"/>
      <c r="H1084" s="272">
        <v>40909</v>
      </c>
      <c r="I1084" s="272">
        <v>50405</v>
      </c>
      <c r="J1084" s="269"/>
      <c r="K1084" s="269" t="s">
        <v>3245</v>
      </c>
      <c r="L1084" s="273"/>
      <c r="M1084" s="238">
        <v>1</v>
      </c>
      <c r="N1084" s="269" t="s">
        <v>3246</v>
      </c>
      <c r="O1084" s="269" t="s">
        <v>81</v>
      </c>
      <c r="P1084" s="269">
        <v>0</v>
      </c>
      <c r="Q1084" s="269"/>
      <c r="R1084" s="294">
        <v>1010401001</v>
      </c>
      <c r="S1084" s="238">
        <v>1118</v>
      </c>
      <c r="T1084" s="269" t="s">
        <v>87</v>
      </c>
      <c r="U1084" s="269">
        <v>240</v>
      </c>
      <c r="V1084" s="275">
        <v>240</v>
      </c>
      <c r="W1084" s="269">
        <v>0</v>
      </c>
      <c r="X1084" s="276">
        <v>23012</v>
      </c>
      <c r="Y1084" s="293"/>
      <c r="Z1084" s="277">
        <v>52884.32</v>
      </c>
      <c r="AA1084" s="277"/>
      <c r="AB1084" s="278">
        <v>52884.32</v>
      </c>
      <c r="AC1084" s="278">
        <v>52884.32</v>
      </c>
      <c r="AD1084" s="278">
        <v>0</v>
      </c>
      <c r="AE1084" s="278">
        <v>0</v>
      </c>
      <c r="AF1084" s="278">
        <v>220.35133333333334</v>
      </c>
      <c r="AG1084" s="278">
        <v>220.35133333333334</v>
      </c>
      <c r="AH1084" s="278">
        <v>0</v>
      </c>
      <c r="AI1084" s="279">
        <v>220.35133333333334</v>
      </c>
      <c r="AJ1084" s="277"/>
      <c r="AK1084" s="280" t="e">
        <v>#REF!</v>
      </c>
      <c r="AL1084" s="280" t="e">
        <v>#REF!</v>
      </c>
      <c r="AM1084" s="281">
        <v>0</v>
      </c>
      <c r="AN1084" s="281">
        <v>0</v>
      </c>
      <c r="AO1084" s="281">
        <v>0</v>
      </c>
      <c r="AP1084" s="282">
        <v>0</v>
      </c>
      <c r="AQ1084" s="282">
        <v>0</v>
      </c>
      <c r="AR1084" s="282">
        <v>0</v>
      </c>
      <c r="AS1084" s="282">
        <v>0</v>
      </c>
      <c r="AT1084" s="282">
        <v>0</v>
      </c>
      <c r="AU1084" s="282">
        <v>0</v>
      </c>
      <c r="AV1084" s="282">
        <v>0</v>
      </c>
      <c r="AW1084" s="282">
        <v>0</v>
      </c>
      <c r="AX1084" s="282">
        <v>0</v>
      </c>
      <c r="AY1084" s="282">
        <v>0</v>
      </c>
      <c r="AZ1084" s="282">
        <v>0</v>
      </c>
      <c r="BA1084" s="282">
        <v>0</v>
      </c>
      <c r="BB1084" s="281">
        <v>0</v>
      </c>
      <c r="BC1084" s="281">
        <v>0</v>
      </c>
      <c r="BD1084" s="283"/>
      <c r="BE1084" s="284">
        <v>0.02</v>
      </c>
      <c r="BF1084" s="280">
        <v>0</v>
      </c>
      <c r="BG1084" s="285"/>
      <c r="BH1084" s="286"/>
      <c r="BI1084" s="285"/>
      <c r="BJ1084" s="280">
        <v>0</v>
      </c>
      <c r="BK1084" s="280">
        <v>0</v>
      </c>
      <c r="BL1084" s="283"/>
      <c r="BM1084" s="287">
        <v>0</v>
      </c>
      <c r="BN1084" s="280">
        <v>0</v>
      </c>
      <c r="BO1084" s="280">
        <v>0</v>
      </c>
      <c r="BP1084" s="280" t="e">
        <v>#REF!</v>
      </c>
      <c r="BQ1084" s="288" t="e">
        <v>#REF!</v>
      </c>
      <c r="BR1084" s="289"/>
      <c r="BS1084" s="290" t="e">
        <v>#REF!</v>
      </c>
      <c r="BU1084" s="291"/>
      <c r="BV1084" s="291">
        <v>0</v>
      </c>
      <c r="BW1084" s="292">
        <v>0</v>
      </c>
      <c r="BX1084" s="238" t="s">
        <v>856</v>
      </c>
      <c r="BY1084" s="435">
        <f t="shared" si="32"/>
        <v>1</v>
      </c>
      <c r="BZ1084" s="435">
        <v>1</v>
      </c>
      <c r="CA1084" s="436">
        <f t="shared" si="33"/>
        <v>0</v>
      </c>
    </row>
    <row r="1085" spans="1:79" s="268" customFormat="1" ht="47.25">
      <c r="A1085" s="269">
        <v>1071</v>
      </c>
      <c r="B1085" s="269" t="s">
        <v>862</v>
      </c>
      <c r="C1085" s="269" t="s">
        <v>95</v>
      </c>
      <c r="D1085" s="271" t="s">
        <v>863</v>
      </c>
      <c r="E1085" s="272">
        <v>41058</v>
      </c>
      <c r="F1085" s="238"/>
      <c r="G1085" s="238"/>
      <c r="H1085" s="272">
        <v>40909</v>
      </c>
      <c r="I1085" s="272">
        <v>50405</v>
      </c>
      <c r="J1085" s="269"/>
      <c r="K1085" s="269" t="s">
        <v>3247</v>
      </c>
      <c r="L1085" s="273"/>
      <c r="M1085" s="238">
        <v>1</v>
      </c>
      <c r="N1085" s="269" t="s">
        <v>3248</v>
      </c>
      <c r="O1085" s="269" t="s">
        <v>81</v>
      </c>
      <c r="P1085" s="269">
        <v>0</v>
      </c>
      <c r="Q1085" s="269"/>
      <c r="R1085" s="294">
        <v>1010401002</v>
      </c>
      <c r="S1085" s="238">
        <v>1119</v>
      </c>
      <c r="T1085" s="269" t="s">
        <v>87</v>
      </c>
      <c r="U1085" s="269">
        <v>240</v>
      </c>
      <c r="V1085" s="275">
        <v>240</v>
      </c>
      <c r="W1085" s="269">
        <v>0</v>
      </c>
      <c r="X1085" s="276">
        <v>27120</v>
      </c>
      <c r="Y1085" s="293"/>
      <c r="Z1085" s="277">
        <v>210355.81</v>
      </c>
      <c r="AA1085" s="277"/>
      <c r="AB1085" s="278">
        <v>210355.81</v>
      </c>
      <c r="AC1085" s="278">
        <v>210355.81</v>
      </c>
      <c r="AD1085" s="278">
        <v>0</v>
      </c>
      <c r="AE1085" s="278">
        <v>0</v>
      </c>
      <c r="AF1085" s="278">
        <v>876.48254166666663</v>
      </c>
      <c r="AG1085" s="278">
        <v>876.48254166666663</v>
      </c>
      <c r="AH1085" s="278">
        <v>0</v>
      </c>
      <c r="AI1085" s="279">
        <v>876.48254166666663</v>
      </c>
      <c r="AJ1085" s="277"/>
      <c r="AK1085" s="280" t="e">
        <v>#REF!</v>
      </c>
      <c r="AL1085" s="280" t="e">
        <v>#REF!</v>
      </c>
      <c r="AM1085" s="281">
        <v>0</v>
      </c>
      <c r="AN1085" s="281">
        <v>0</v>
      </c>
      <c r="AO1085" s="281">
        <v>0</v>
      </c>
      <c r="AP1085" s="282">
        <v>0</v>
      </c>
      <c r="AQ1085" s="282">
        <v>0</v>
      </c>
      <c r="AR1085" s="282">
        <v>0</v>
      </c>
      <c r="AS1085" s="282">
        <v>0</v>
      </c>
      <c r="AT1085" s="282">
        <v>0</v>
      </c>
      <c r="AU1085" s="282">
        <v>0</v>
      </c>
      <c r="AV1085" s="282">
        <v>0</v>
      </c>
      <c r="AW1085" s="282">
        <v>0</v>
      </c>
      <c r="AX1085" s="282">
        <v>0</v>
      </c>
      <c r="AY1085" s="282">
        <v>0</v>
      </c>
      <c r="AZ1085" s="282">
        <v>0</v>
      </c>
      <c r="BA1085" s="282">
        <v>0</v>
      </c>
      <c r="BB1085" s="281">
        <v>0</v>
      </c>
      <c r="BC1085" s="281">
        <v>0</v>
      </c>
      <c r="BD1085" s="283"/>
      <c r="BE1085" s="284">
        <v>0.02</v>
      </c>
      <c r="BF1085" s="280">
        <v>0</v>
      </c>
      <c r="BG1085" s="285"/>
      <c r="BH1085" s="286"/>
      <c r="BI1085" s="285"/>
      <c r="BJ1085" s="280">
        <v>0</v>
      </c>
      <c r="BK1085" s="280">
        <v>0</v>
      </c>
      <c r="BL1085" s="283"/>
      <c r="BM1085" s="287">
        <v>0</v>
      </c>
      <c r="BN1085" s="280">
        <v>0</v>
      </c>
      <c r="BO1085" s="280">
        <v>0</v>
      </c>
      <c r="BP1085" s="280" t="e">
        <v>#REF!</v>
      </c>
      <c r="BQ1085" s="288" t="e">
        <v>#REF!</v>
      </c>
      <c r="BR1085" s="289"/>
      <c r="BS1085" s="290" t="e">
        <v>#REF!</v>
      </c>
      <c r="BU1085" s="291"/>
      <c r="BV1085" s="291">
        <v>0</v>
      </c>
      <c r="BW1085" s="292">
        <v>0</v>
      </c>
      <c r="BX1085" s="238" t="s">
        <v>856</v>
      </c>
      <c r="BY1085" s="435">
        <f t="shared" si="32"/>
        <v>1</v>
      </c>
      <c r="BZ1085" s="435">
        <v>1</v>
      </c>
      <c r="CA1085" s="436">
        <f t="shared" si="33"/>
        <v>0</v>
      </c>
    </row>
    <row r="1086" spans="1:79" s="268" customFormat="1" ht="47.25">
      <c r="A1086" s="269">
        <v>1072</v>
      </c>
      <c r="B1086" s="269" t="s">
        <v>862</v>
      </c>
      <c r="C1086" s="269" t="s">
        <v>95</v>
      </c>
      <c r="D1086" s="271" t="s">
        <v>863</v>
      </c>
      <c r="E1086" s="272">
        <v>41058</v>
      </c>
      <c r="F1086" s="238"/>
      <c r="G1086" s="238"/>
      <c r="H1086" s="272">
        <v>40909</v>
      </c>
      <c r="I1086" s="272">
        <v>50405</v>
      </c>
      <c r="J1086" s="269"/>
      <c r="K1086" s="269" t="s">
        <v>3249</v>
      </c>
      <c r="L1086" s="273"/>
      <c r="M1086" s="238">
        <v>1</v>
      </c>
      <c r="N1086" s="269" t="s">
        <v>3250</v>
      </c>
      <c r="O1086" s="269" t="s">
        <v>81</v>
      </c>
      <c r="P1086" s="269">
        <v>0</v>
      </c>
      <c r="Q1086" s="269"/>
      <c r="R1086" s="294">
        <v>1010401003</v>
      </c>
      <c r="S1086" s="238">
        <v>1120</v>
      </c>
      <c r="T1086" s="269" t="s">
        <v>87</v>
      </c>
      <c r="U1086" s="269">
        <v>240</v>
      </c>
      <c r="V1086" s="275">
        <v>240</v>
      </c>
      <c r="W1086" s="269">
        <v>0</v>
      </c>
      <c r="X1086" s="276">
        <v>27485</v>
      </c>
      <c r="Y1086" s="293"/>
      <c r="Z1086" s="277">
        <v>260864.6</v>
      </c>
      <c r="AA1086" s="277"/>
      <c r="AB1086" s="278">
        <v>260864.6</v>
      </c>
      <c r="AC1086" s="278">
        <v>260864.6</v>
      </c>
      <c r="AD1086" s="278">
        <v>0</v>
      </c>
      <c r="AE1086" s="278">
        <v>0</v>
      </c>
      <c r="AF1086" s="278">
        <v>1086.9358333333334</v>
      </c>
      <c r="AG1086" s="278">
        <v>1086.9358333333334</v>
      </c>
      <c r="AH1086" s="278">
        <v>0</v>
      </c>
      <c r="AI1086" s="279">
        <v>1086.9358333333334</v>
      </c>
      <c r="AJ1086" s="277"/>
      <c r="AK1086" s="280" t="e">
        <v>#REF!</v>
      </c>
      <c r="AL1086" s="280" t="e">
        <v>#REF!</v>
      </c>
      <c r="AM1086" s="281">
        <v>0</v>
      </c>
      <c r="AN1086" s="281">
        <v>0</v>
      </c>
      <c r="AO1086" s="281">
        <v>0</v>
      </c>
      <c r="AP1086" s="282">
        <v>0</v>
      </c>
      <c r="AQ1086" s="282">
        <v>0</v>
      </c>
      <c r="AR1086" s="282">
        <v>0</v>
      </c>
      <c r="AS1086" s="282">
        <v>0</v>
      </c>
      <c r="AT1086" s="282">
        <v>0</v>
      </c>
      <c r="AU1086" s="282">
        <v>0</v>
      </c>
      <c r="AV1086" s="282">
        <v>0</v>
      </c>
      <c r="AW1086" s="282">
        <v>0</v>
      </c>
      <c r="AX1086" s="282">
        <v>0</v>
      </c>
      <c r="AY1086" s="282">
        <v>0</v>
      </c>
      <c r="AZ1086" s="282">
        <v>0</v>
      </c>
      <c r="BA1086" s="282">
        <v>0</v>
      </c>
      <c r="BB1086" s="281">
        <v>0</v>
      </c>
      <c r="BC1086" s="281">
        <v>0</v>
      </c>
      <c r="BD1086" s="283"/>
      <c r="BE1086" s="284">
        <v>0.02</v>
      </c>
      <c r="BF1086" s="280">
        <v>0</v>
      </c>
      <c r="BG1086" s="285"/>
      <c r="BH1086" s="286"/>
      <c r="BI1086" s="285"/>
      <c r="BJ1086" s="280">
        <v>0</v>
      </c>
      <c r="BK1086" s="280">
        <v>0</v>
      </c>
      <c r="BL1086" s="283"/>
      <c r="BM1086" s="287">
        <v>0</v>
      </c>
      <c r="BN1086" s="280">
        <v>0</v>
      </c>
      <c r="BO1086" s="280">
        <v>0</v>
      </c>
      <c r="BP1086" s="280" t="e">
        <v>#REF!</v>
      </c>
      <c r="BQ1086" s="288" t="e">
        <v>#REF!</v>
      </c>
      <c r="BR1086" s="289"/>
      <c r="BS1086" s="290" t="e">
        <v>#REF!</v>
      </c>
      <c r="BU1086" s="291"/>
      <c r="BV1086" s="291">
        <v>0</v>
      </c>
      <c r="BW1086" s="292">
        <v>0</v>
      </c>
      <c r="BX1086" s="238" t="s">
        <v>856</v>
      </c>
      <c r="BY1086" s="435">
        <f t="shared" si="32"/>
        <v>1</v>
      </c>
      <c r="BZ1086" s="435">
        <v>1</v>
      </c>
      <c r="CA1086" s="436">
        <f t="shared" si="33"/>
        <v>0</v>
      </c>
    </row>
    <row r="1087" spans="1:79" s="268" customFormat="1" ht="47.25">
      <c r="A1087" s="269">
        <v>1073</v>
      </c>
      <c r="B1087" s="269" t="s">
        <v>862</v>
      </c>
      <c r="C1087" s="269" t="s">
        <v>95</v>
      </c>
      <c r="D1087" s="271" t="s">
        <v>863</v>
      </c>
      <c r="E1087" s="272">
        <v>41058</v>
      </c>
      <c r="F1087" s="238"/>
      <c r="G1087" s="238"/>
      <c r="H1087" s="272">
        <v>40909</v>
      </c>
      <c r="I1087" s="272">
        <v>50405</v>
      </c>
      <c r="J1087" s="269"/>
      <c r="K1087" s="269" t="s">
        <v>3251</v>
      </c>
      <c r="L1087" s="273"/>
      <c r="M1087" s="238">
        <v>1</v>
      </c>
      <c r="N1087" s="269" t="s">
        <v>3252</v>
      </c>
      <c r="O1087" s="269" t="s">
        <v>81</v>
      </c>
      <c r="P1087" s="269">
        <v>0</v>
      </c>
      <c r="Q1087" s="269"/>
      <c r="R1087" s="294">
        <v>1010401004</v>
      </c>
      <c r="S1087" s="238">
        <v>1121</v>
      </c>
      <c r="T1087" s="269" t="s">
        <v>87</v>
      </c>
      <c r="U1087" s="269">
        <v>240</v>
      </c>
      <c r="V1087" s="275">
        <v>240</v>
      </c>
      <c r="W1087" s="269">
        <v>0</v>
      </c>
      <c r="X1087" s="276">
        <v>27303</v>
      </c>
      <c r="Y1087" s="293"/>
      <c r="Z1087" s="277">
        <v>241147.93</v>
      </c>
      <c r="AA1087" s="277"/>
      <c r="AB1087" s="278">
        <v>241147.93</v>
      </c>
      <c r="AC1087" s="278">
        <v>241147.93</v>
      </c>
      <c r="AD1087" s="278">
        <v>0</v>
      </c>
      <c r="AE1087" s="278">
        <v>0</v>
      </c>
      <c r="AF1087" s="278">
        <v>1004.7830416666667</v>
      </c>
      <c r="AG1087" s="278">
        <v>1004.7830416666667</v>
      </c>
      <c r="AH1087" s="278">
        <v>0</v>
      </c>
      <c r="AI1087" s="279">
        <v>1004.7830416666667</v>
      </c>
      <c r="AJ1087" s="277"/>
      <c r="AK1087" s="280" t="e">
        <v>#REF!</v>
      </c>
      <c r="AL1087" s="280" t="e">
        <v>#REF!</v>
      </c>
      <c r="AM1087" s="281">
        <v>0</v>
      </c>
      <c r="AN1087" s="281">
        <v>0</v>
      </c>
      <c r="AO1087" s="281">
        <v>0</v>
      </c>
      <c r="AP1087" s="282">
        <v>0</v>
      </c>
      <c r="AQ1087" s="282">
        <v>0</v>
      </c>
      <c r="AR1087" s="282">
        <v>0</v>
      </c>
      <c r="AS1087" s="282">
        <v>0</v>
      </c>
      <c r="AT1087" s="282">
        <v>0</v>
      </c>
      <c r="AU1087" s="282">
        <v>0</v>
      </c>
      <c r="AV1087" s="282">
        <v>0</v>
      </c>
      <c r="AW1087" s="282">
        <v>0</v>
      </c>
      <c r="AX1087" s="282">
        <v>0</v>
      </c>
      <c r="AY1087" s="282">
        <v>0</v>
      </c>
      <c r="AZ1087" s="282">
        <v>0</v>
      </c>
      <c r="BA1087" s="282">
        <v>0</v>
      </c>
      <c r="BB1087" s="281">
        <v>0</v>
      </c>
      <c r="BC1087" s="281">
        <v>0</v>
      </c>
      <c r="BD1087" s="283"/>
      <c r="BE1087" s="284">
        <v>0.02</v>
      </c>
      <c r="BF1087" s="280">
        <v>0</v>
      </c>
      <c r="BG1087" s="285"/>
      <c r="BH1087" s="286"/>
      <c r="BI1087" s="285"/>
      <c r="BJ1087" s="280">
        <v>0</v>
      </c>
      <c r="BK1087" s="280">
        <v>0</v>
      </c>
      <c r="BL1087" s="283"/>
      <c r="BM1087" s="287">
        <v>0</v>
      </c>
      <c r="BN1087" s="280">
        <v>0</v>
      </c>
      <c r="BO1087" s="280">
        <v>0</v>
      </c>
      <c r="BP1087" s="280" t="e">
        <v>#REF!</v>
      </c>
      <c r="BQ1087" s="288" t="e">
        <v>#REF!</v>
      </c>
      <c r="BR1087" s="289"/>
      <c r="BS1087" s="290" t="e">
        <v>#REF!</v>
      </c>
      <c r="BU1087" s="291"/>
      <c r="BV1087" s="291">
        <v>0</v>
      </c>
      <c r="BW1087" s="292">
        <v>0</v>
      </c>
      <c r="BX1087" s="238" t="s">
        <v>856</v>
      </c>
      <c r="BY1087" s="435">
        <f t="shared" si="32"/>
        <v>1</v>
      </c>
      <c r="BZ1087" s="435">
        <v>1</v>
      </c>
      <c r="CA1087" s="436">
        <f t="shared" si="33"/>
        <v>0</v>
      </c>
    </row>
    <row r="1088" spans="1:79" s="268" customFormat="1" ht="47.25">
      <c r="A1088" s="269">
        <v>1074</v>
      </c>
      <c r="B1088" s="269" t="s">
        <v>862</v>
      </c>
      <c r="C1088" s="269" t="s">
        <v>95</v>
      </c>
      <c r="D1088" s="271" t="s">
        <v>863</v>
      </c>
      <c r="E1088" s="272">
        <v>41058</v>
      </c>
      <c r="F1088" s="238"/>
      <c r="G1088" s="238"/>
      <c r="H1088" s="272">
        <v>40909</v>
      </c>
      <c r="I1088" s="272">
        <v>50405</v>
      </c>
      <c r="J1088" s="269"/>
      <c r="K1088" s="269" t="s">
        <v>3253</v>
      </c>
      <c r="L1088" s="273"/>
      <c r="M1088" s="238">
        <v>1</v>
      </c>
      <c r="N1088" s="269" t="s">
        <v>3254</v>
      </c>
      <c r="O1088" s="269" t="s">
        <v>81</v>
      </c>
      <c r="P1088" s="269">
        <v>0</v>
      </c>
      <c r="Q1088" s="269"/>
      <c r="R1088" s="294">
        <v>1010401005</v>
      </c>
      <c r="S1088" s="238">
        <v>1122</v>
      </c>
      <c r="T1088" s="269" t="s">
        <v>87</v>
      </c>
      <c r="U1088" s="269">
        <v>240</v>
      </c>
      <c r="V1088" s="275">
        <v>240</v>
      </c>
      <c r="W1088" s="269">
        <v>0</v>
      </c>
      <c r="X1088" s="276">
        <v>27485</v>
      </c>
      <c r="Y1088" s="293"/>
      <c r="Z1088" s="277">
        <v>223036.25</v>
      </c>
      <c r="AA1088" s="277"/>
      <c r="AB1088" s="278">
        <v>223036.25</v>
      </c>
      <c r="AC1088" s="278">
        <v>223036.25</v>
      </c>
      <c r="AD1088" s="278">
        <v>0</v>
      </c>
      <c r="AE1088" s="278">
        <v>0</v>
      </c>
      <c r="AF1088" s="278">
        <v>929.31770833333337</v>
      </c>
      <c r="AG1088" s="278">
        <v>929.31770833333337</v>
      </c>
      <c r="AH1088" s="278">
        <v>0</v>
      </c>
      <c r="AI1088" s="279">
        <v>929.31770833333337</v>
      </c>
      <c r="AJ1088" s="277"/>
      <c r="AK1088" s="280" t="e">
        <v>#REF!</v>
      </c>
      <c r="AL1088" s="280" t="e">
        <v>#REF!</v>
      </c>
      <c r="AM1088" s="281">
        <v>0</v>
      </c>
      <c r="AN1088" s="281">
        <v>0</v>
      </c>
      <c r="AO1088" s="281">
        <v>0</v>
      </c>
      <c r="AP1088" s="282">
        <v>0</v>
      </c>
      <c r="AQ1088" s="282">
        <v>0</v>
      </c>
      <c r="AR1088" s="282">
        <v>0</v>
      </c>
      <c r="AS1088" s="282">
        <v>0</v>
      </c>
      <c r="AT1088" s="282">
        <v>0</v>
      </c>
      <c r="AU1088" s="282">
        <v>0</v>
      </c>
      <c r="AV1088" s="282">
        <v>0</v>
      </c>
      <c r="AW1088" s="282">
        <v>0</v>
      </c>
      <c r="AX1088" s="282">
        <v>0</v>
      </c>
      <c r="AY1088" s="282">
        <v>0</v>
      </c>
      <c r="AZ1088" s="282">
        <v>0</v>
      </c>
      <c r="BA1088" s="282">
        <v>0</v>
      </c>
      <c r="BB1088" s="281">
        <v>0</v>
      </c>
      <c r="BC1088" s="281">
        <v>0</v>
      </c>
      <c r="BD1088" s="283"/>
      <c r="BE1088" s="284">
        <v>0.02</v>
      </c>
      <c r="BF1088" s="280">
        <v>0</v>
      </c>
      <c r="BG1088" s="285"/>
      <c r="BH1088" s="286"/>
      <c r="BI1088" s="285"/>
      <c r="BJ1088" s="280">
        <v>0</v>
      </c>
      <c r="BK1088" s="280">
        <v>0</v>
      </c>
      <c r="BL1088" s="283"/>
      <c r="BM1088" s="287">
        <v>0</v>
      </c>
      <c r="BN1088" s="280">
        <v>0</v>
      </c>
      <c r="BO1088" s="280">
        <v>0</v>
      </c>
      <c r="BP1088" s="280" t="e">
        <v>#REF!</v>
      </c>
      <c r="BQ1088" s="288" t="e">
        <v>#REF!</v>
      </c>
      <c r="BR1088" s="289"/>
      <c r="BS1088" s="290" t="e">
        <v>#REF!</v>
      </c>
      <c r="BU1088" s="291"/>
      <c r="BV1088" s="291">
        <v>0</v>
      </c>
      <c r="BW1088" s="292">
        <v>0</v>
      </c>
      <c r="BX1088" s="238" t="s">
        <v>856</v>
      </c>
      <c r="BY1088" s="435">
        <f t="shared" si="32"/>
        <v>1</v>
      </c>
      <c r="BZ1088" s="435">
        <v>1</v>
      </c>
      <c r="CA1088" s="436">
        <f t="shared" si="33"/>
        <v>0</v>
      </c>
    </row>
    <row r="1089" spans="1:79" s="268" customFormat="1" ht="40.5" customHeight="1">
      <c r="A1089" s="269">
        <v>1075</v>
      </c>
      <c r="B1089" s="269" t="s">
        <v>862</v>
      </c>
      <c r="C1089" s="269" t="s">
        <v>95</v>
      </c>
      <c r="D1089" s="271" t="s">
        <v>863</v>
      </c>
      <c r="E1089" s="272">
        <v>41058</v>
      </c>
      <c r="F1089" s="238"/>
      <c r="G1089" s="238"/>
      <c r="H1089" s="272">
        <v>40909</v>
      </c>
      <c r="I1089" s="272">
        <v>50405</v>
      </c>
      <c r="J1089" s="269"/>
      <c r="K1089" s="269" t="s">
        <v>3255</v>
      </c>
      <c r="L1089" s="273"/>
      <c r="M1089" s="238">
        <v>1</v>
      </c>
      <c r="N1089" s="269" t="s">
        <v>3256</v>
      </c>
      <c r="O1089" s="269" t="s">
        <v>81</v>
      </c>
      <c r="P1089" s="269">
        <v>0</v>
      </c>
      <c r="Q1089" s="269"/>
      <c r="R1089" s="294">
        <v>1010401006</v>
      </c>
      <c r="S1089" s="238">
        <v>1123</v>
      </c>
      <c r="T1089" s="269" t="s">
        <v>87</v>
      </c>
      <c r="U1089" s="269">
        <v>240</v>
      </c>
      <c r="V1089" s="275">
        <v>240</v>
      </c>
      <c r="W1089" s="269">
        <v>0</v>
      </c>
      <c r="X1089" s="276">
        <v>31778</v>
      </c>
      <c r="Y1089" s="293"/>
      <c r="Z1089" s="277">
        <v>938193.52</v>
      </c>
      <c r="AA1089" s="277"/>
      <c r="AB1089" s="278">
        <v>938193.52</v>
      </c>
      <c r="AC1089" s="278">
        <v>938193.52</v>
      </c>
      <c r="AD1089" s="278">
        <v>0</v>
      </c>
      <c r="AE1089" s="278">
        <v>0</v>
      </c>
      <c r="AF1089" s="278">
        <v>3909.1396666666669</v>
      </c>
      <c r="AG1089" s="278">
        <v>3909.1396666666669</v>
      </c>
      <c r="AH1089" s="278">
        <v>0</v>
      </c>
      <c r="AI1089" s="279">
        <v>3909.1396666666669</v>
      </c>
      <c r="AJ1089" s="277"/>
      <c r="AK1089" s="280" t="e">
        <v>#REF!</v>
      </c>
      <c r="AL1089" s="280" t="e">
        <v>#REF!</v>
      </c>
      <c r="AM1089" s="281">
        <v>0</v>
      </c>
      <c r="AN1089" s="281">
        <v>0</v>
      </c>
      <c r="AO1089" s="281">
        <v>0</v>
      </c>
      <c r="AP1089" s="282">
        <v>0</v>
      </c>
      <c r="AQ1089" s="282">
        <v>0</v>
      </c>
      <c r="AR1089" s="282">
        <v>0</v>
      </c>
      <c r="AS1089" s="282">
        <v>0</v>
      </c>
      <c r="AT1089" s="282">
        <v>0</v>
      </c>
      <c r="AU1089" s="282">
        <v>0</v>
      </c>
      <c r="AV1089" s="282">
        <v>0</v>
      </c>
      <c r="AW1089" s="282">
        <v>0</v>
      </c>
      <c r="AX1089" s="282">
        <v>0</v>
      </c>
      <c r="AY1089" s="282">
        <v>0</v>
      </c>
      <c r="AZ1089" s="282">
        <v>0</v>
      </c>
      <c r="BA1089" s="282">
        <v>0</v>
      </c>
      <c r="BB1089" s="281">
        <v>0</v>
      </c>
      <c r="BC1089" s="281">
        <v>0</v>
      </c>
      <c r="BD1089" s="283"/>
      <c r="BE1089" s="284">
        <v>0.02</v>
      </c>
      <c r="BF1089" s="280">
        <v>0</v>
      </c>
      <c r="BG1089" s="285"/>
      <c r="BH1089" s="286"/>
      <c r="BI1089" s="285"/>
      <c r="BJ1089" s="280">
        <v>0</v>
      </c>
      <c r="BK1089" s="280">
        <v>0</v>
      </c>
      <c r="BL1089" s="283"/>
      <c r="BM1089" s="287">
        <v>0</v>
      </c>
      <c r="BN1089" s="280">
        <v>0</v>
      </c>
      <c r="BO1089" s="280">
        <v>0</v>
      </c>
      <c r="BP1089" s="280" t="e">
        <v>#REF!</v>
      </c>
      <c r="BQ1089" s="288" t="e">
        <v>#REF!</v>
      </c>
      <c r="BR1089" s="289"/>
      <c r="BS1089" s="290" t="e">
        <v>#REF!</v>
      </c>
      <c r="BU1089" s="291"/>
      <c r="BV1089" s="291">
        <v>0</v>
      </c>
      <c r="BW1089" s="292">
        <v>0</v>
      </c>
      <c r="BX1089" s="238" t="s">
        <v>856</v>
      </c>
      <c r="BY1089" s="435">
        <f t="shared" si="32"/>
        <v>1</v>
      </c>
      <c r="BZ1089" s="435">
        <v>1</v>
      </c>
      <c r="CA1089" s="436">
        <f t="shared" si="33"/>
        <v>0</v>
      </c>
    </row>
    <row r="1090" spans="1:79" s="268" customFormat="1" ht="47.25">
      <c r="A1090" s="269">
        <v>1076</v>
      </c>
      <c r="B1090" s="269" t="s">
        <v>862</v>
      </c>
      <c r="C1090" s="269" t="s">
        <v>95</v>
      </c>
      <c r="D1090" s="271" t="s">
        <v>863</v>
      </c>
      <c r="E1090" s="272">
        <v>41058</v>
      </c>
      <c r="F1090" s="238"/>
      <c r="G1090" s="238"/>
      <c r="H1090" s="272">
        <v>40909</v>
      </c>
      <c r="I1090" s="272">
        <v>50405</v>
      </c>
      <c r="J1090" s="269"/>
      <c r="K1090" s="269" t="s">
        <v>3257</v>
      </c>
      <c r="L1090" s="273"/>
      <c r="M1090" s="238">
        <v>1</v>
      </c>
      <c r="N1090" s="269" t="s">
        <v>3258</v>
      </c>
      <c r="O1090" s="269" t="s">
        <v>81</v>
      </c>
      <c r="P1090" s="269">
        <v>0</v>
      </c>
      <c r="Q1090" s="269"/>
      <c r="R1090" s="294">
        <v>1010401007</v>
      </c>
      <c r="S1090" s="238">
        <v>1124</v>
      </c>
      <c r="T1090" s="269" t="s">
        <v>87</v>
      </c>
      <c r="U1090" s="269">
        <v>240</v>
      </c>
      <c r="V1090" s="275">
        <v>240</v>
      </c>
      <c r="W1090" s="269">
        <v>0</v>
      </c>
      <c r="X1090" s="276">
        <v>27426</v>
      </c>
      <c r="Y1090" s="293"/>
      <c r="Z1090" s="277">
        <v>103746.99</v>
      </c>
      <c r="AA1090" s="277"/>
      <c r="AB1090" s="278">
        <v>103746.99</v>
      </c>
      <c r="AC1090" s="278">
        <v>103746.99</v>
      </c>
      <c r="AD1090" s="278">
        <v>0</v>
      </c>
      <c r="AE1090" s="278">
        <v>0</v>
      </c>
      <c r="AF1090" s="278">
        <v>432.27912500000002</v>
      </c>
      <c r="AG1090" s="278">
        <v>432.27912500000002</v>
      </c>
      <c r="AH1090" s="278">
        <v>0</v>
      </c>
      <c r="AI1090" s="279">
        <v>432.27912500000002</v>
      </c>
      <c r="AJ1090" s="277"/>
      <c r="AK1090" s="280" t="e">
        <v>#REF!</v>
      </c>
      <c r="AL1090" s="280" t="e">
        <v>#REF!</v>
      </c>
      <c r="AM1090" s="281">
        <v>0</v>
      </c>
      <c r="AN1090" s="281">
        <v>0</v>
      </c>
      <c r="AO1090" s="281">
        <v>0</v>
      </c>
      <c r="AP1090" s="282">
        <v>0</v>
      </c>
      <c r="AQ1090" s="282">
        <v>0</v>
      </c>
      <c r="AR1090" s="282">
        <v>0</v>
      </c>
      <c r="AS1090" s="282">
        <v>0</v>
      </c>
      <c r="AT1090" s="282">
        <v>0</v>
      </c>
      <c r="AU1090" s="282">
        <v>0</v>
      </c>
      <c r="AV1090" s="282">
        <v>0</v>
      </c>
      <c r="AW1090" s="282">
        <v>0</v>
      </c>
      <c r="AX1090" s="282">
        <v>0</v>
      </c>
      <c r="AY1090" s="282">
        <v>0</v>
      </c>
      <c r="AZ1090" s="282">
        <v>0</v>
      </c>
      <c r="BA1090" s="282">
        <v>0</v>
      </c>
      <c r="BB1090" s="281">
        <v>0</v>
      </c>
      <c r="BC1090" s="281">
        <v>0</v>
      </c>
      <c r="BD1090" s="283"/>
      <c r="BE1090" s="284">
        <v>0.02</v>
      </c>
      <c r="BF1090" s="280">
        <v>0</v>
      </c>
      <c r="BG1090" s="285"/>
      <c r="BH1090" s="286"/>
      <c r="BI1090" s="285"/>
      <c r="BJ1090" s="280">
        <v>0</v>
      </c>
      <c r="BK1090" s="280">
        <v>0</v>
      </c>
      <c r="BL1090" s="283"/>
      <c r="BM1090" s="287">
        <v>0</v>
      </c>
      <c r="BN1090" s="280">
        <v>0</v>
      </c>
      <c r="BO1090" s="280">
        <v>0</v>
      </c>
      <c r="BP1090" s="280" t="e">
        <v>#REF!</v>
      </c>
      <c r="BQ1090" s="288" t="e">
        <v>#REF!</v>
      </c>
      <c r="BR1090" s="289"/>
      <c r="BS1090" s="290" t="e">
        <v>#REF!</v>
      </c>
      <c r="BU1090" s="291"/>
      <c r="BV1090" s="291">
        <v>0</v>
      </c>
      <c r="BW1090" s="292">
        <v>0</v>
      </c>
      <c r="BX1090" s="238" t="s">
        <v>856</v>
      </c>
      <c r="BY1090" s="435">
        <f t="shared" si="32"/>
        <v>1</v>
      </c>
      <c r="BZ1090" s="435">
        <v>1</v>
      </c>
      <c r="CA1090" s="436">
        <f t="shared" si="33"/>
        <v>0</v>
      </c>
    </row>
    <row r="1091" spans="1:79" s="268" customFormat="1" ht="47.25">
      <c r="A1091" s="269">
        <v>1077</v>
      </c>
      <c r="B1091" s="269" t="s">
        <v>862</v>
      </c>
      <c r="C1091" s="269" t="s">
        <v>95</v>
      </c>
      <c r="D1091" s="271" t="s">
        <v>863</v>
      </c>
      <c r="E1091" s="272">
        <v>41058</v>
      </c>
      <c r="F1091" s="238"/>
      <c r="G1091" s="238"/>
      <c r="H1091" s="272">
        <v>40909</v>
      </c>
      <c r="I1091" s="272">
        <v>50405</v>
      </c>
      <c r="J1091" s="269"/>
      <c r="K1091" s="269" t="s">
        <v>3259</v>
      </c>
      <c r="L1091" s="273"/>
      <c r="M1091" s="238">
        <v>1</v>
      </c>
      <c r="N1091" s="269" t="s">
        <v>3260</v>
      </c>
      <c r="O1091" s="269" t="s">
        <v>81</v>
      </c>
      <c r="P1091" s="269">
        <v>0</v>
      </c>
      <c r="Q1091" s="269"/>
      <c r="R1091" s="294">
        <v>1010401008</v>
      </c>
      <c r="S1091" s="238">
        <v>1125</v>
      </c>
      <c r="T1091" s="269" t="s">
        <v>87</v>
      </c>
      <c r="U1091" s="269">
        <v>240</v>
      </c>
      <c r="V1091" s="275">
        <v>240</v>
      </c>
      <c r="W1091" s="269">
        <v>0</v>
      </c>
      <c r="X1091" s="276">
        <v>31321</v>
      </c>
      <c r="Y1091" s="293"/>
      <c r="Z1091" s="277">
        <v>610241.9</v>
      </c>
      <c r="AA1091" s="277"/>
      <c r="AB1091" s="278">
        <v>610241.9</v>
      </c>
      <c r="AC1091" s="278">
        <v>610241.9</v>
      </c>
      <c r="AD1091" s="278">
        <v>0</v>
      </c>
      <c r="AE1091" s="278">
        <v>0</v>
      </c>
      <c r="AF1091" s="278">
        <v>2542.6745833333334</v>
      </c>
      <c r="AG1091" s="278">
        <v>2542.6745833333334</v>
      </c>
      <c r="AH1091" s="278">
        <v>0</v>
      </c>
      <c r="AI1091" s="279">
        <v>2542.6745833333334</v>
      </c>
      <c r="AJ1091" s="277"/>
      <c r="AK1091" s="280" t="e">
        <v>#REF!</v>
      </c>
      <c r="AL1091" s="280" t="e">
        <v>#REF!</v>
      </c>
      <c r="AM1091" s="281">
        <v>0</v>
      </c>
      <c r="AN1091" s="281">
        <v>0</v>
      </c>
      <c r="AO1091" s="281">
        <v>0</v>
      </c>
      <c r="AP1091" s="282">
        <v>0</v>
      </c>
      <c r="AQ1091" s="282">
        <v>0</v>
      </c>
      <c r="AR1091" s="282">
        <v>0</v>
      </c>
      <c r="AS1091" s="282">
        <v>0</v>
      </c>
      <c r="AT1091" s="282">
        <v>0</v>
      </c>
      <c r="AU1091" s="282">
        <v>0</v>
      </c>
      <c r="AV1091" s="282">
        <v>0</v>
      </c>
      <c r="AW1091" s="282">
        <v>0</v>
      </c>
      <c r="AX1091" s="282">
        <v>0</v>
      </c>
      <c r="AY1091" s="282">
        <v>0</v>
      </c>
      <c r="AZ1091" s="282">
        <v>0</v>
      </c>
      <c r="BA1091" s="282">
        <v>0</v>
      </c>
      <c r="BB1091" s="281">
        <v>0</v>
      </c>
      <c r="BC1091" s="281">
        <v>0</v>
      </c>
      <c r="BD1091" s="283"/>
      <c r="BE1091" s="284">
        <v>0.02</v>
      </c>
      <c r="BF1091" s="280">
        <v>0</v>
      </c>
      <c r="BG1091" s="285"/>
      <c r="BH1091" s="286"/>
      <c r="BI1091" s="285"/>
      <c r="BJ1091" s="280">
        <v>0</v>
      </c>
      <c r="BK1091" s="280">
        <v>0</v>
      </c>
      <c r="BL1091" s="283"/>
      <c r="BM1091" s="287">
        <v>0</v>
      </c>
      <c r="BN1091" s="280">
        <v>0</v>
      </c>
      <c r="BO1091" s="280">
        <v>0</v>
      </c>
      <c r="BP1091" s="280" t="e">
        <v>#REF!</v>
      </c>
      <c r="BQ1091" s="288" t="e">
        <v>#REF!</v>
      </c>
      <c r="BR1091" s="289"/>
      <c r="BS1091" s="290" t="e">
        <v>#REF!</v>
      </c>
      <c r="BU1091" s="291"/>
      <c r="BV1091" s="291">
        <v>0</v>
      </c>
      <c r="BW1091" s="292">
        <v>0</v>
      </c>
      <c r="BX1091" s="238" t="s">
        <v>856</v>
      </c>
      <c r="BY1091" s="435">
        <f t="shared" si="32"/>
        <v>1</v>
      </c>
      <c r="BZ1091" s="435">
        <v>1</v>
      </c>
      <c r="CA1091" s="436">
        <f t="shared" si="33"/>
        <v>0</v>
      </c>
    </row>
    <row r="1092" spans="1:79" s="268" customFormat="1" ht="47.25">
      <c r="A1092" s="269">
        <v>1078</v>
      </c>
      <c r="B1092" s="269" t="s">
        <v>862</v>
      </c>
      <c r="C1092" s="269" t="s">
        <v>95</v>
      </c>
      <c r="D1092" s="271" t="s">
        <v>863</v>
      </c>
      <c r="E1092" s="272">
        <v>41058</v>
      </c>
      <c r="F1092" s="238"/>
      <c r="G1092" s="238"/>
      <c r="H1092" s="272">
        <v>40909</v>
      </c>
      <c r="I1092" s="272">
        <v>50405</v>
      </c>
      <c r="J1092" s="269"/>
      <c r="K1092" s="269" t="s">
        <v>3261</v>
      </c>
      <c r="L1092" s="273"/>
      <c r="M1092" s="238">
        <v>1</v>
      </c>
      <c r="N1092" s="269" t="s">
        <v>3262</v>
      </c>
      <c r="O1092" s="269" t="s">
        <v>81</v>
      </c>
      <c r="P1092" s="269">
        <v>0</v>
      </c>
      <c r="Q1092" s="269"/>
      <c r="R1092" s="294">
        <v>1010401009</v>
      </c>
      <c r="S1092" s="238">
        <v>1126</v>
      </c>
      <c r="T1092" s="269" t="s">
        <v>87</v>
      </c>
      <c r="U1092" s="269">
        <v>240</v>
      </c>
      <c r="V1092" s="275">
        <v>240</v>
      </c>
      <c r="W1092" s="269">
        <v>0</v>
      </c>
      <c r="X1092" s="276">
        <v>29983</v>
      </c>
      <c r="Y1092" s="293"/>
      <c r="Z1092" s="277">
        <v>791469.28</v>
      </c>
      <c r="AA1092" s="277"/>
      <c r="AB1092" s="278">
        <v>791469.28</v>
      </c>
      <c r="AC1092" s="278">
        <v>791469.28</v>
      </c>
      <c r="AD1092" s="278">
        <v>0</v>
      </c>
      <c r="AE1092" s="278">
        <v>0</v>
      </c>
      <c r="AF1092" s="278">
        <v>3297.7886666666668</v>
      </c>
      <c r="AG1092" s="278">
        <v>3297.7886666666668</v>
      </c>
      <c r="AH1092" s="278">
        <v>0</v>
      </c>
      <c r="AI1092" s="279">
        <v>3297.7886666666668</v>
      </c>
      <c r="AJ1092" s="277"/>
      <c r="AK1092" s="280" t="e">
        <v>#REF!</v>
      </c>
      <c r="AL1092" s="280" t="e">
        <v>#REF!</v>
      </c>
      <c r="AM1092" s="281">
        <v>0</v>
      </c>
      <c r="AN1092" s="281">
        <v>0</v>
      </c>
      <c r="AO1092" s="281">
        <v>0</v>
      </c>
      <c r="AP1092" s="282">
        <v>0</v>
      </c>
      <c r="AQ1092" s="282">
        <v>0</v>
      </c>
      <c r="AR1092" s="282">
        <v>0</v>
      </c>
      <c r="AS1092" s="282">
        <v>0</v>
      </c>
      <c r="AT1092" s="282">
        <v>0</v>
      </c>
      <c r="AU1092" s="282">
        <v>0</v>
      </c>
      <c r="AV1092" s="282">
        <v>0</v>
      </c>
      <c r="AW1092" s="282">
        <v>0</v>
      </c>
      <c r="AX1092" s="282">
        <v>0</v>
      </c>
      <c r="AY1092" s="282">
        <v>0</v>
      </c>
      <c r="AZ1092" s="282">
        <v>0</v>
      </c>
      <c r="BA1092" s="282">
        <v>0</v>
      </c>
      <c r="BB1092" s="281">
        <v>0</v>
      </c>
      <c r="BC1092" s="281">
        <v>0</v>
      </c>
      <c r="BD1092" s="283"/>
      <c r="BE1092" s="284">
        <v>0.02</v>
      </c>
      <c r="BF1092" s="280">
        <v>0</v>
      </c>
      <c r="BG1092" s="285"/>
      <c r="BH1092" s="286"/>
      <c r="BI1092" s="285"/>
      <c r="BJ1092" s="280">
        <v>0</v>
      </c>
      <c r="BK1092" s="280">
        <v>0</v>
      </c>
      <c r="BL1092" s="283"/>
      <c r="BM1092" s="287">
        <v>0</v>
      </c>
      <c r="BN1092" s="280">
        <v>0</v>
      </c>
      <c r="BO1092" s="280">
        <v>0</v>
      </c>
      <c r="BP1092" s="280" t="e">
        <v>#REF!</v>
      </c>
      <c r="BQ1092" s="288" t="e">
        <v>#REF!</v>
      </c>
      <c r="BR1092" s="289"/>
      <c r="BS1092" s="290" t="e">
        <v>#REF!</v>
      </c>
      <c r="BU1092" s="291"/>
      <c r="BV1092" s="291">
        <v>0</v>
      </c>
      <c r="BW1092" s="292">
        <v>0</v>
      </c>
      <c r="BX1092" s="238" t="s">
        <v>856</v>
      </c>
      <c r="BY1092" s="435">
        <f t="shared" si="32"/>
        <v>1</v>
      </c>
      <c r="BZ1092" s="435">
        <v>1</v>
      </c>
      <c r="CA1092" s="436">
        <f t="shared" si="33"/>
        <v>0</v>
      </c>
    </row>
    <row r="1093" spans="1:79" s="268" customFormat="1" ht="47.25">
      <c r="A1093" s="269">
        <v>1079</v>
      </c>
      <c r="B1093" s="269" t="s">
        <v>862</v>
      </c>
      <c r="C1093" s="269" t="s">
        <v>95</v>
      </c>
      <c r="D1093" s="271" t="s">
        <v>863</v>
      </c>
      <c r="E1093" s="272">
        <v>41058</v>
      </c>
      <c r="F1093" s="238"/>
      <c r="G1093" s="238"/>
      <c r="H1093" s="272">
        <v>40909</v>
      </c>
      <c r="I1093" s="272">
        <v>50405</v>
      </c>
      <c r="J1093" s="269"/>
      <c r="K1093" s="269" t="s">
        <v>3263</v>
      </c>
      <c r="L1093" s="273"/>
      <c r="M1093" s="238">
        <v>1</v>
      </c>
      <c r="N1093" s="269" t="s">
        <v>3264</v>
      </c>
      <c r="O1093" s="269" t="s">
        <v>81</v>
      </c>
      <c r="P1093" s="269">
        <v>0</v>
      </c>
      <c r="Q1093" s="269"/>
      <c r="R1093" s="294">
        <v>1010401010</v>
      </c>
      <c r="S1093" s="238">
        <v>1127</v>
      </c>
      <c r="T1093" s="269" t="s">
        <v>87</v>
      </c>
      <c r="U1093" s="269">
        <v>240</v>
      </c>
      <c r="V1093" s="275">
        <v>240</v>
      </c>
      <c r="W1093" s="269">
        <v>0</v>
      </c>
      <c r="X1093" s="276">
        <v>29342</v>
      </c>
      <c r="Y1093" s="293"/>
      <c r="Z1093" s="277">
        <v>218985.01</v>
      </c>
      <c r="AA1093" s="277"/>
      <c r="AB1093" s="278">
        <v>218985.01</v>
      </c>
      <c r="AC1093" s="278">
        <v>218985.01</v>
      </c>
      <c r="AD1093" s="278">
        <v>0</v>
      </c>
      <c r="AE1093" s="278">
        <v>0</v>
      </c>
      <c r="AF1093" s="278">
        <v>912.43754166666668</v>
      </c>
      <c r="AG1093" s="278">
        <v>912.43754166666668</v>
      </c>
      <c r="AH1093" s="278">
        <v>0</v>
      </c>
      <c r="AI1093" s="279">
        <v>912.43754166666668</v>
      </c>
      <c r="AJ1093" s="277"/>
      <c r="AK1093" s="280" t="e">
        <v>#REF!</v>
      </c>
      <c r="AL1093" s="280" t="e">
        <v>#REF!</v>
      </c>
      <c r="AM1093" s="281">
        <v>0</v>
      </c>
      <c r="AN1093" s="281">
        <v>0</v>
      </c>
      <c r="AO1093" s="281">
        <v>0</v>
      </c>
      <c r="AP1093" s="282">
        <v>0</v>
      </c>
      <c r="AQ1093" s="282">
        <v>0</v>
      </c>
      <c r="AR1093" s="282">
        <v>0</v>
      </c>
      <c r="AS1093" s="282">
        <v>0</v>
      </c>
      <c r="AT1093" s="282">
        <v>0</v>
      </c>
      <c r="AU1093" s="282">
        <v>0</v>
      </c>
      <c r="AV1093" s="282">
        <v>0</v>
      </c>
      <c r="AW1093" s="282">
        <v>0</v>
      </c>
      <c r="AX1093" s="282">
        <v>0</v>
      </c>
      <c r="AY1093" s="282">
        <v>0</v>
      </c>
      <c r="AZ1093" s="282">
        <v>0</v>
      </c>
      <c r="BA1093" s="282">
        <v>0</v>
      </c>
      <c r="BB1093" s="281">
        <v>0</v>
      </c>
      <c r="BC1093" s="281">
        <v>0</v>
      </c>
      <c r="BD1093" s="283"/>
      <c r="BE1093" s="284">
        <v>0.02</v>
      </c>
      <c r="BF1093" s="280">
        <v>0</v>
      </c>
      <c r="BG1093" s="285"/>
      <c r="BH1093" s="286"/>
      <c r="BI1093" s="285"/>
      <c r="BJ1093" s="280">
        <v>0</v>
      </c>
      <c r="BK1093" s="280">
        <v>0</v>
      </c>
      <c r="BL1093" s="283"/>
      <c r="BM1093" s="287">
        <v>0</v>
      </c>
      <c r="BN1093" s="280">
        <v>0</v>
      </c>
      <c r="BO1093" s="280">
        <v>0</v>
      </c>
      <c r="BP1093" s="280" t="e">
        <v>#REF!</v>
      </c>
      <c r="BQ1093" s="288" t="e">
        <v>#REF!</v>
      </c>
      <c r="BR1093" s="289"/>
      <c r="BS1093" s="290" t="e">
        <v>#REF!</v>
      </c>
      <c r="BU1093" s="291"/>
      <c r="BV1093" s="291">
        <v>0</v>
      </c>
      <c r="BW1093" s="292">
        <v>0</v>
      </c>
      <c r="BX1093" s="238" t="s">
        <v>856</v>
      </c>
      <c r="BY1093" s="435">
        <f t="shared" si="32"/>
        <v>1</v>
      </c>
      <c r="BZ1093" s="435">
        <v>1</v>
      </c>
      <c r="CA1093" s="436">
        <f t="shared" si="33"/>
        <v>0</v>
      </c>
    </row>
    <row r="1094" spans="1:79" s="268" customFormat="1" ht="47.25">
      <c r="A1094" s="269">
        <v>1080</v>
      </c>
      <c r="B1094" s="269" t="s">
        <v>862</v>
      </c>
      <c r="C1094" s="269" t="s">
        <v>95</v>
      </c>
      <c r="D1094" s="271" t="s">
        <v>863</v>
      </c>
      <c r="E1094" s="272">
        <v>41058</v>
      </c>
      <c r="F1094" s="238"/>
      <c r="G1094" s="238"/>
      <c r="H1094" s="272">
        <v>40909</v>
      </c>
      <c r="I1094" s="272">
        <v>50405</v>
      </c>
      <c r="J1094" s="269"/>
      <c r="K1094" s="269" t="s">
        <v>3265</v>
      </c>
      <c r="L1094" s="273"/>
      <c r="M1094" s="238">
        <v>1</v>
      </c>
      <c r="N1094" s="269" t="s">
        <v>3266</v>
      </c>
      <c r="O1094" s="269" t="s">
        <v>81</v>
      </c>
      <c r="P1094" s="269">
        <v>0</v>
      </c>
      <c r="Q1094" s="269"/>
      <c r="R1094" s="294">
        <v>1010401011</v>
      </c>
      <c r="S1094" s="238">
        <v>1128</v>
      </c>
      <c r="T1094" s="269" t="s">
        <v>87</v>
      </c>
      <c r="U1094" s="269">
        <v>240</v>
      </c>
      <c r="V1094" s="275">
        <v>240</v>
      </c>
      <c r="W1094" s="269">
        <v>0</v>
      </c>
      <c r="X1094" s="276">
        <v>29952</v>
      </c>
      <c r="Y1094" s="293"/>
      <c r="Z1094" s="277">
        <v>1514793.43</v>
      </c>
      <c r="AA1094" s="277"/>
      <c r="AB1094" s="278">
        <v>1514793.43</v>
      </c>
      <c r="AC1094" s="278">
        <v>983280.92087500007</v>
      </c>
      <c r="AD1094" s="278">
        <v>531512.50912499987</v>
      </c>
      <c r="AE1094" s="278">
        <v>455772.83762499987</v>
      </c>
      <c r="AF1094" s="278">
        <v>6311.6392916666664</v>
      </c>
      <c r="AG1094" s="278">
        <v>6311.6392916666664</v>
      </c>
      <c r="AH1094" s="278">
        <v>0</v>
      </c>
      <c r="AI1094" s="279">
        <v>6311.6392916666664</v>
      </c>
      <c r="AJ1094" s="277"/>
      <c r="AK1094" s="280" t="e">
        <v>#REF!</v>
      </c>
      <c r="AL1094" s="280" t="e">
        <v>#REF!</v>
      </c>
      <c r="AM1094" s="281">
        <v>75739.671499999997</v>
      </c>
      <c r="AN1094" s="281">
        <v>75739.671499999997</v>
      </c>
      <c r="AO1094" s="281">
        <v>531512.50912499987</v>
      </c>
      <c r="AP1094" s="282">
        <v>525200.86983333318</v>
      </c>
      <c r="AQ1094" s="282">
        <v>518889.2305416665</v>
      </c>
      <c r="AR1094" s="282">
        <v>512577.59124999982</v>
      </c>
      <c r="AS1094" s="282">
        <v>506265.95195833314</v>
      </c>
      <c r="AT1094" s="282">
        <v>499954.31266666646</v>
      </c>
      <c r="AU1094" s="282">
        <v>493642.67337499978</v>
      </c>
      <c r="AV1094" s="282">
        <v>487331.0340833331</v>
      </c>
      <c r="AW1094" s="282">
        <v>481019.39479166642</v>
      </c>
      <c r="AX1094" s="282">
        <v>474707.75549999974</v>
      </c>
      <c r="AY1094" s="282">
        <v>468396.11620833306</v>
      </c>
      <c r="AZ1094" s="282">
        <v>462084.47691666638</v>
      </c>
      <c r="BA1094" s="282">
        <v>455772.83762499969</v>
      </c>
      <c r="BB1094" s="281">
        <v>493642.67337499972</v>
      </c>
      <c r="BC1094" s="281">
        <v>493642.6733749999</v>
      </c>
      <c r="BD1094" s="283"/>
      <c r="BE1094" s="284">
        <v>0.02</v>
      </c>
      <c r="BF1094" s="280">
        <v>0</v>
      </c>
      <c r="BG1094" s="285"/>
      <c r="BH1094" s="286"/>
      <c r="BI1094" s="285"/>
      <c r="BJ1094" s="280">
        <v>0</v>
      </c>
      <c r="BK1094" s="280">
        <v>0</v>
      </c>
      <c r="BL1094" s="283"/>
      <c r="BM1094" s="287">
        <v>0</v>
      </c>
      <c r="BN1094" s="280">
        <v>0</v>
      </c>
      <c r="BO1094" s="280">
        <v>0</v>
      </c>
      <c r="BP1094" s="280" t="e">
        <v>#REF!</v>
      </c>
      <c r="BQ1094" s="288" t="e">
        <v>#REF!</v>
      </c>
      <c r="BR1094" s="289"/>
      <c r="BS1094" s="290" t="e">
        <v>#REF!</v>
      </c>
      <c r="BU1094" s="291">
        <v>75739.679999999993</v>
      </c>
      <c r="BV1094" s="291">
        <v>8.4999999962747097E-3</v>
      </c>
      <c r="BW1094" s="292">
        <v>0</v>
      </c>
      <c r="BX1094" s="238" t="s">
        <v>856</v>
      </c>
      <c r="BY1094" s="435">
        <f t="shared" si="32"/>
        <v>0.64911881805230709</v>
      </c>
      <c r="BZ1094" s="435">
        <v>0.69911881805230702</v>
      </c>
      <c r="CA1094" s="436">
        <f t="shared" si="33"/>
        <v>4.9999999999999933E-2</v>
      </c>
    </row>
    <row r="1095" spans="1:79" s="268" customFormat="1" ht="47.25">
      <c r="A1095" s="269">
        <v>1081</v>
      </c>
      <c r="B1095" s="269" t="s">
        <v>862</v>
      </c>
      <c r="C1095" s="269" t="s">
        <v>95</v>
      </c>
      <c r="D1095" s="271" t="s">
        <v>863</v>
      </c>
      <c r="E1095" s="272">
        <v>41058</v>
      </c>
      <c r="F1095" s="238"/>
      <c r="G1095" s="238"/>
      <c r="H1095" s="272">
        <v>40909</v>
      </c>
      <c r="I1095" s="272">
        <v>50405</v>
      </c>
      <c r="J1095" s="269"/>
      <c r="K1095" s="269" t="s">
        <v>3267</v>
      </c>
      <c r="L1095" s="273"/>
      <c r="M1095" s="238">
        <v>1</v>
      </c>
      <c r="N1095" s="269" t="s">
        <v>3268</v>
      </c>
      <c r="O1095" s="269" t="s">
        <v>81</v>
      </c>
      <c r="P1095" s="269">
        <v>0</v>
      </c>
      <c r="Q1095" s="269"/>
      <c r="R1095" s="294">
        <v>1010401012</v>
      </c>
      <c r="S1095" s="238">
        <v>1129</v>
      </c>
      <c r="T1095" s="269" t="s">
        <v>87</v>
      </c>
      <c r="U1095" s="269">
        <v>240</v>
      </c>
      <c r="V1095" s="275">
        <v>240</v>
      </c>
      <c r="W1095" s="269">
        <v>0</v>
      </c>
      <c r="X1095" s="276">
        <v>24108</v>
      </c>
      <c r="Y1095" s="293"/>
      <c r="Z1095" s="277">
        <v>100873.41</v>
      </c>
      <c r="AA1095" s="277"/>
      <c r="AB1095" s="278">
        <v>100873.41</v>
      </c>
      <c r="AC1095" s="278">
        <v>100873.41</v>
      </c>
      <c r="AD1095" s="278">
        <v>0</v>
      </c>
      <c r="AE1095" s="278">
        <v>0</v>
      </c>
      <c r="AF1095" s="278">
        <v>420.30587500000001</v>
      </c>
      <c r="AG1095" s="278">
        <v>420.30587500000001</v>
      </c>
      <c r="AH1095" s="278">
        <v>0</v>
      </c>
      <c r="AI1095" s="279">
        <v>420.30587500000001</v>
      </c>
      <c r="AJ1095" s="277"/>
      <c r="AK1095" s="280" t="e">
        <v>#REF!</v>
      </c>
      <c r="AL1095" s="280" t="e">
        <v>#REF!</v>
      </c>
      <c r="AM1095" s="281">
        <v>0</v>
      </c>
      <c r="AN1095" s="281">
        <v>0</v>
      </c>
      <c r="AO1095" s="281">
        <v>0</v>
      </c>
      <c r="AP1095" s="282">
        <v>0</v>
      </c>
      <c r="AQ1095" s="282">
        <v>0</v>
      </c>
      <c r="AR1095" s="282">
        <v>0</v>
      </c>
      <c r="AS1095" s="282">
        <v>0</v>
      </c>
      <c r="AT1095" s="282">
        <v>0</v>
      </c>
      <c r="AU1095" s="282">
        <v>0</v>
      </c>
      <c r="AV1095" s="282">
        <v>0</v>
      </c>
      <c r="AW1095" s="282">
        <v>0</v>
      </c>
      <c r="AX1095" s="282">
        <v>0</v>
      </c>
      <c r="AY1095" s="282">
        <v>0</v>
      </c>
      <c r="AZ1095" s="282">
        <v>0</v>
      </c>
      <c r="BA1095" s="282">
        <v>0</v>
      </c>
      <c r="BB1095" s="281">
        <v>0</v>
      </c>
      <c r="BC1095" s="281">
        <v>0</v>
      </c>
      <c r="BD1095" s="283"/>
      <c r="BE1095" s="284">
        <v>0.02</v>
      </c>
      <c r="BF1095" s="280">
        <v>0</v>
      </c>
      <c r="BG1095" s="285"/>
      <c r="BH1095" s="286"/>
      <c r="BI1095" s="285"/>
      <c r="BJ1095" s="280">
        <v>0</v>
      </c>
      <c r="BK1095" s="280">
        <v>0</v>
      </c>
      <c r="BL1095" s="283"/>
      <c r="BM1095" s="287">
        <v>0</v>
      </c>
      <c r="BN1095" s="280">
        <v>0</v>
      </c>
      <c r="BO1095" s="280">
        <v>0</v>
      </c>
      <c r="BP1095" s="280" t="e">
        <v>#REF!</v>
      </c>
      <c r="BQ1095" s="288" t="e">
        <v>#REF!</v>
      </c>
      <c r="BR1095" s="289"/>
      <c r="BS1095" s="290" t="e">
        <v>#REF!</v>
      </c>
      <c r="BU1095" s="291"/>
      <c r="BV1095" s="291">
        <v>0</v>
      </c>
      <c r="BW1095" s="292">
        <v>0</v>
      </c>
      <c r="BX1095" s="238" t="s">
        <v>856</v>
      </c>
      <c r="BY1095" s="435">
        <f t="shared" si="32"/>
        <v>1</v>
      </c>
      <c r="BZ1095" s="435">
        <v>1</v>
      </c>
      <c r="CA1095" s="436">
        <f t="shared" si="33"/>
        <v>0</v>
      </c>
    </row>
    <row r="1096" spans="1:79" s="268" customFormat="1" ht="47.25">
      <c r="A1096" s="269">
        <v>1082</v>
      </c>
      <c r="B1096" s="269" t="s">
        <v>862</v>
      </c>
      <c r="C1096" s="269" t="s">
        <v>95</v>
      </c>
      <c r="D1096" s="271" t="s">
        <v>863</v>
      </c>
      <c r="E1096" s="272">
        <v>41058</v>
      </c>
      <c r="F1096" s="238"/>
      <c r="G1096" s="238"/>
      <c r="H1096" s="272">
        <v>40909</v>
      </c>
      <c r="I1096" s="272">
        <v>50405</v>
      </c>
      <c r="J1096" s="269"/>
      <c r="K1096" s="269" t="s">
        <v>3269</v>
      </c>
      <c r="L1096" s="273"/>
      <c r="M1096" s="238">
        <v>1</v>
      </c>
      <c r="N1096" s="269" t="s">
        <v>3270</v>
      </c>
      <c r="O1096" s="269" t="s">
        <v>81</v>
      </c>
      <c r="P1096" s="269">
        <v>0</v>
      </c>
      <c r="Q1096" s="269"/>
      <c r="R1096" s="294">
        <v>1010401013</v>
      </c>
      <c r="S1096" s="238">
        <v>1130</v>
      </c>
      <c r="T1096" s="269" t="s">
        <v>87</v>
      </c>
      <c r="U1096" s="269">
        <v>240</v>
      </c>
      <c r="V1096" s="275">
        <v>240</v>
      </c>
      <c r="W1096" s="269">
        <v>0</v>
      </c>
      <c r="X1096" s="276">
        <v>31717</v>
      </c>
      <c r="Y1096" s="293"/>
      <c r="Z1096" s="277">
        <v>898519.08</v>
      </c>
      <c r="AA1096" s="277"/>
      <c r="AB1096" s="278">
        <v>898519.08</v>
      </c>
      <c r="AC1096" s="278">
        <v>898519.08</v>
      </c>
      <c r="AD1096" s="278">
        <v>0</v>
      </c>
      <c r="AE1096" s="278">
        <v>0</v>
      </c>
      <c r="AF1096" s="278">
        <v>3743.8294999999998</v>
      </c>
      <c r="AG1096" s="278">
        <v>3743.8294999999998</v>
      </c>
      <c r="AH1096" s="278">
        <v>0</v>
      </c>
      <c r="AI1096" s="279">
        <v>3743.8294999999998</v>
      </c>
      <c r="AJ1096" s="277"/>
      <c r="AK1096" s="280" t="e">
        <v>#REF!</v>
      </c>
      <c r="AL1096" s="280" t="e">
        <v>#REF!</v>
      </c>
      <c r="AM1096" s="281">
        <v>0</v>
      </c>
      <c r="AN1096" s="281">
        <v>0</v>
      </c>
      <c r="AO1096" s="281">
        <v>0</v>
      </c>
      <c r="AP1096" s="282">
        <v>0</v>
      </c>
      <c r="AQ1096" s="282">
        <v>0</v>
      </c>
      <c r="AR1096" s="282">
        <v>0</v>
      </c>
      <c r="AS1096" s="282">
        <v>0</v>
      </c>
      <c r="AT1096" s="282">
        <v>0</v>
      </c>
      <c r="AU1096" s="282">
        <v>0</v>
      </c>
      <c r="AV1096" s="282">
        <v>0</v>
      </c>
      <c r="AW1096" s="282">
        <v>0</v>
      </c>
      <c r="AX1096" s="282">
        <v>0</v>
      </c>
      <c r="AY1096" s="282">
        <v>0</v>
      </c>
      <c r="AZ1096" s="282">
        <v>0</v>
      </c>
      <c r="BA1096" s="282">
        <v>0</v>
      </c>
      <c r="BB1096" s="281">
        <v>0</v>
      </c>
      <c r="BC1096" s="281">
        <v>0</v>
      </c>
      <c r="BD1096" s="283"/>
      <c r="BE1096" s="284">
        <v>0.02</v>
      </c>
      <c r="BF1096" s="280">
        <v>0</v>
      </c>
      <c r="BG1096" s="285"/>
      <c r="BH1096" s="286"/>
      <c r="BI1096" s="285"/>
      <c r="BJ1096" s="280">
        <v>0</v>
      </c>
      <c r="BK1096" s="280">
        <v>0</v>
      </c>
      <c r="BL1096" s="283"/>
      <c r="BM1096" s="287">
        <v>0</v>
      </c>
      <c r="BN1096" s="280">
        <v>0</v>
      </c>
      <c r="BO1096" s="280">
        <v>0</v>
      </c>
      <c r="BP1096" s="280" t="e">
        <v>#REF!</v>
      </c>
      <c r="BQ1096" s="288" t="e">
        <v>#REF!</v>
      </c>
      <c r="BR1096" s="289"/>
      <c r="BS1096" s="290" t="e">
        <v>#REF!</v>
      </c>
      <c r="BU1096" s="291"/>
      <c r="BV1096" s="291">
        <v>0</v>
      </c>
      <c r="BW1096" s="292">
        <v>0</v>
      </c>
      <c r="BX1096" s="238" t="s">
        <v>856</v>
      </c>
      <c r="BY1096" s="435">
        <f t="shared" si="32"/>
        <v>1</v>
      </c>
      <c r="BZ1096" s="435">
        <v>1</v>
      </c>
      <c r="CA1096" s="436">
        <f t="shared" si="33"/>
        <v>0</v>
      </c>
    </row>
    <row r="1097" spans="1:79" s="268" customFormat="1" ht="47.25">
      <c r="A1097" s="269">
        <v>1083</v>
      </c>
      <c r="B1097" s="269" t="s">
        <v>862</v>
      </c>
      <c r="C1097" s="269" t="s">
        <v>95</v>
      </c>
      <c r="D1097" s="271" t="s">
        <v>863</v>
      </c>
      <c r="E1097" s="272">
        <v>41058</v>
      </c>
      <c r="F1097" s="238"/>
      <c r="G1097" s="238"/>
      <c r="H1097" s="272">
        <v>40909</v>
      </c>
      <c r="I1097" s="272">
        <v>50405</v>
      </c>
      <c r="J1097" s="269"/>
      <c r="K1097" s="269" t="s">
        <v>3271</v>
      </c>
      <c r="L1097" s="273"/>
      <c r="M1097" s="238">
        <v>1</v>
      </c>
      <c r="N1097" s="269" t="s">
        <v>3272</v>
      </c>
      <c r="O1097" s="269" t="s">
        <v>81</v>
      </c>
      <c r="P1097" s="269">
        <v>0</v>
      </c>
      <c r="Q1097" s="269"/>
      <c r="R1097" s="294">
        <v>1010401014</v>
      </c>
      <c r="S1097" s="238">
        <v>1131</v>
      </c>
      <c r="T1097" s="269" t="s">
        <v>87</v>
      </c>
      <c r="U1097" s="269">
        <v>240</v>
      </c>
      <c r="V1097" s="275">
        <v>240</v>
      </c>
      <c r="W1097" s="269">
        <v>0</v>
      </c>
      <c r="X1097" s="276">
        <v>32782</v>
      </c>
      <c r="Y1097" s="293"/>
      <c r="Z1097" s="277">
        <v>902236.11</v>
      </c>
      <c r="AA1097" s="277"/>
      <c r="AB1097" s="278">
        <v>902236.11</v>
      </c>
      <c r="AC1097" s="278">
        <v>902236.11</v>
      </c>
      <c r="AD1097" s="278">
        <v>0</v>
      </c>
      <c r="AE1097" s="278">
        <v>0</v>
      </c>
      <c r="AF1097" s="278">
        <v>3759.317125</v>
      </c>
      <c r="AG1097" s="278">
        <v>3759.317125</v>
      </c>
      <c r="AH1097" s="278">
        <v>0</v>
      </c>
      <c r="AI1097" s="279">
        <v>3759.317125</v>
      </c>
      <c r="AJ1097" s="277"/>
      <c r="AK1097" s="280" t="e">
        <v>#REF!</v>
      </c>
      <c r="AL1097" s="280" t="e">
        <v>#REF!</v>
      </c>
      <c r="AM1097" s="281">
        <v>0</v>
      </c>
      <c r="AN1097" s="281">
        <v>0</v>
      </c>
      <c r="AO1097" s="281">
        <v>0</v>
      </c>
      <c r="AP1097" s="282">
        <v>0</v>
      </c>
      <c r="AQ1097" s="282">
        <v>0</v>
      </c>
      <c r="AR1097" s="282">
        <v>0</v>
      </c>
      <c r="AS1097" s="282">
        <v>0</v>
      </c>
      <c r="AT1097" s="282">
        <v>0</v>
      </c>
      <c r="AU1097" s="282">
        <v>0</v>
      </c>
      <c r="AV1097" s="282">
        <v>0</v>
      </c>
      <c r="AW1097" s="282">
        <v>0</v>
      </c>
      <c r="AX1097" s="282">
        <v>0</v>
      </c>
      <c r="AY1097" s="282">
        <v>0</v>
      </c>
      <c r="AZ1097" s="282">
        <v>0</v>
      </c>
      <c r="BA1097" s="282">
        <v>0</v>
      </c>
      <c r="BB1097" s="281">
        <v>0</v>
      </c>
      <c r="BC1097" s="281">
        <v>0</v>
      </c>
      <c r="BD1097" s="283"/>
      <c r="BE1097" s="284">
        <v>0.02</v>
      </c>
      <c r="BF1097" s="280">
        <v>0</v>
      </c>
      <c r="BG1097" s="285"/>
      <c r="BH1097" s="286"/>
      <c r="BI1097" s="285"/>
      <c r="BJ1097" s="280">
        <v>0</v>
      </c>
      <c r="BK1097" s="280">
        <v>0</v>
      </c>
      <c r="BL1097" s="283"/>
      <c r="BM1097" s="287">
        <v>0</v>
      </c>
      <c r="BN1097" s="280">
        <v>0</v>
      </c>
      <c r="BO1097" s="280">
        <v>0</v>
      </c>
      <c r="BP1097" s="280" t="e">
        <v>#REF!</v>
      </c>
      <c r="BQ1097" s="288" t="e">
        <v>#REF!</v>
      </c>
      <c r="BR1097" s="289"/>
      <c r="BS1097" s="290" t="e">
        <v>#REF!</v>
      </c>
      <c r="BU1097" s="291"/>
      <c r="BV1097" s="291">
        <v>0</v>
      </c>
      <c r="BW1097" s="292">
        <v>0</v>
      </c>
      <c r="BX1097" s="238" t="s">
        <v>856</v>
      </c>
      <c r="BY1097" s="435">
        <f t="shared" si="32"/>
        <v>1</v>
      </c>
      <c r="BZ1097" s="435">
        <v>1</v>
      </c>
      <c r="CA1097" s="436">
        <f t="shared" si="33"/>
        <v>0</v>
      </c>
    </row>
    <row r="1098" spans="1:79" s="268" customFormat="1" ht="47.25">
      <c r="A1098" s="269">
        <v>1084</v>
      </c>
      <c r="B1098" s="269" t="s">
        <v>862</v>
      </c>
      <c r="C1098" s="269" t="s">
        <v>95</v>
      </c>
      <c r="D1098" s="271" t="s">
        <v>863</v>
      </c>
      <c r="E1098" s="272">
        <v>41058</v>
      </c>
      <c r="F1098" s="238"/>
      <c r="G1098" s="238"/>
      <c r="H1098" s="272">
        <v>40909</v>
      </c>
      <c r="I1098" s="272">
        <v>50405</v>
      </c>
      <c r="J1098" s="269"/>
      <c r="K1098" s="269" t="s">
        <v>3273</v>
      </c>
      <c r="L1098" s="273"/>
      <c r="M1098" s="238">
        <v>1</v>
      </c>
      <c r="N1098" s="269" t="s">
        <v>3274</v>
      </c>
      <c r="O1098" s="269" t="s">
        <v>81</v>
      </c>
      <c r="P1098" s="269">
        <v>0</v>
      </c>
      <c r="Q1098" s="269"/>
      <c r="R1098" s="294">
        <v>1010401015</v>
      </c>
      <c r="S1098" s="238">
        <v>1132</v>
      </c>
      <c r="T1098" s="269" t="s">
        <v>87</v>
      </c>
      <c r="U1098" s="269">
        <v>240</v>
      </c>
      <c r="V1098" s="275">
        <v>240</v>
      </c>
      <c r="W1098" s="269">
        <v>0</v>
      </c>
      <c r="X1098" s="276">
        <v>31717</v>
      </c>
      <c r="Y1098" s="293"/>
      <c r="Z1098" s="277">
        <v>965372.91</v>
      </c>
      <c r="AA1098" s="277"/>
      <c r="AB1098" s="278">
        <v>965372.91</v>
      </c>
      <c r="AC1098" s="278">
        <v>965372.91</v>
      </c>
      <c r="AD1098" s="278">
        <v>0</v>
      </c>
      <c r="AE1098" s="278">
        <v>0</v>
      </c>
      <c r="AF1098" s="278">
        <v>4022.3871250000002</v>
      </c>
      <c r="AG1098" s="278">
        <v>4022.3871250000002</v>
      </c>
      <c r="AH1098" s="278">
        <v>0</v>
      </c>
      <c r="AI1098" s="279">
        <v>4022.3871250000002</v>
      </c>
      <c r="AJ1098" s="277"/>
      <c r="AK1098" s="280" t="e">
        <v>#REF!</v>
      </c>
      <c r="AL1098" s="280" t="e">
        <v>#REF!</v>
      </c>
      <c r="AM1098" s="281">
        <v>0</v>
      </c>
      <c r="AN1098" s="281">
        <v>0</v>
      </c>
      <c r="AO1098" s="281">
        <v>0</v>
      </c>
      <c r="AP1098" s="282">
        <v>0</v>
      </c>
      <c r="AQ1098" s="282">
        <v>0</v>
      </c>
      <c r="AR1098" s="282">
        <v>0</v>
      </c>
      <c r="AS1098" s="282">
        <v>0</v>
      </c>
      <c r="AT1098" s="282">
        <v>0</v>
      </c>
      <c r="AU1098" s="282">
        <v>0</v>
      </c>
      <c r="AV1098" s="282">
        <v>0</v>
      </c>
      <c r="AW1098" s="282">
        <v>0</v>
      </c>
      <c r="AX1098" s="282">
        <v>0</v>
      </c>
      <c r="AY1098" s="282">
        <v>0</v>
      </c>
      <c r="AZ1098" s="282">
        <v>0</v>
      </c>
      <c r="BA1098" s="282">
        <v>0</v>
      </c>
      <c r="BB1098" s="281">
        <v>0</v>
      </c>
      <c r="BC1098" s="281">
        <v>0</v>
      </c>
      <c r="BD1098" s="283"/>
      <c r="BE1098" s="284">
        <v>0.02</v>
      </c>
      <c r="BF1098" s="280">
        <v>0</v>
      </c>
      <c r="BG1098" s="285"/>
      <c r="BH1098" s="286"/>
      <c r="BI1098" s="285"/>
      <c r="BJ1098" s="280">
        <v>0</v>
      </c>
      <c r="BK1098" s="280">
        <v>0</v>
      </c>
      <c r="BL1098" s="283"/>
      <c r="BM1098" s="287">
        <v>0</v>
      </c>
      <c r="BN1098" s="280">
        <v>0</v>
      </c>
      <c r="BO1098" s="280">
        <v>0</v>
      </c>
      <c r="BP1098" s="280" t="e">
        <v>#REF!</v>
      </c>
      <c r="BQ1098" s="288" t="e">
        <v>#REF!</v>
      </c>
      <c r="BR1098" s="289"/>
      <c r="BS1098" s="290" t="e">
        <v>#REF!</v>
      </c>
      <c r="BU1098" s="291"/>
      <c r="BV1098" s="291">
        <v>0</v>
      </c>
      <c r="BW1098" s="292">
        <v>0</v>
      </c>
      <c r="BX1098" s="238" t="s">
        <v>856</v>
      </c>
      <c r="BY1098" s="435">
        <f t="shared" si="32"/>
        <v>1</v>
      </c>
      <c r="BZ1098" s="435">
        <v>1</v>
      </c>
      <c r="CA1098" s="436">
        <f t="shared" si="33"/>
        <v>0</v>
      </c>
    </row>
    <row r="1099" spans="1:79" s="268" customFormat="1" ht="47.25">
      <c r="A1099" s="269">
        <v>1085</v>
      </c>
      <c r="B1099" s="269" t="s">
        <v>862</v>
      </c>
      <c r="C1099" s="269" t="s">
        <v>95</v>
      </c>
      <c r="D1099" s="271" t="s">
        <v>863</v>
      </c>
      <c r="E1099" s="272">
        <v>41058</v>
      </c>
      <c r="F1099" s="238"/>
      <c r="G1099" s="238"/>
      <c r="H1099" s="272">
        <v>40909</v>
      </c>
      <c r="I1099" s="272">
        <v>50405</v>
      </c>
      <c r="J1099" s="269"/>
      <c r="K1099" s="269" t="s">
        <v>3275</v>
      </c>
      <c r="L1099" s="273"/>
      <c r="M1099" s="238">
        <v>1</v>
      </c>
      <c r="N1099" s="269" t="s">
        <v>3276</v>
      </c>
      <c r="O1099" s="269" t="s">
        <v>81</v>
      </c>
      <c r="P1099" s="269">
        <v>0</v>
      </c>
      <c r="Q1099" s="269"/>
      <c r="R1099" s="294">
        <v>1010401016</v>
      </c>
      <c r="S1099" s="238">
        <v>1133</v>
      </c>
      <c r="T1099" s="269" t="s">
        <v>87</v>
      </c>
      <c r="U1099" s="269">
        <v>240</v>
      </c>
      <c r="V1099" s="275">
        <v>240</v>
      </c>
      <c r="W1099" s="269">
        <v>0</v>
      </c>
      <c r="X1099" s="276">
        <v>31321</v>
      </c>
      <c r="Y1099" s="293"/>
      <c r="Z1099" s="277">
        <v>818596.25</v>
      </c>
      <c r="AA1099" s="277"/>
      <c r="AB1099" s="278">
        <v>818596.25</v>
      </c>
      <c r="AC1099" s="278">
        <v>818596.25</v>
      </c>
      <c r="AD1099" s="278">
        <v>0</v>
      </c>
      <c r="AE1099" s="278">
        <v>0</v>
      </c>
      <c r="AF1099" s="278">
        <v>3410.8177083333335</v>
      </c>
      <c r="AG1099" s="278">
        <v>3410.8177083333335</v>
      </c>
      <c r="AH1099" s="278">
        <v>0</v>
      </c>
      <c r="AI1099" s="279">
        <v>3410.8177083333335</v>
      </c>
      <c r="AJ1099" s="277"/>
      <c r="AK1099" s="280" t="e">
        <v>#REF!</v>
      </c>
      <c r="AL1099" s="280" t="e">
        <v>#REF!</v>
      </c>
      <c r="AM1099" s="281">
        <v>0</v>
      </c>
      <c r="AN1099" s="281">
        <v>0</v>
      </c>
      <c r="AO1099" s="281">
        <v>0</v>
      </c>
      <c r="AP1099" s="282">
        <v>0</v>
      </c>
      <c r="AQ1099" s="282">
        <v>0</v>
      </c>
      <c r="AR1099" s="282">
        <v>0</v>
      </c>
      <c r="AS1099" s="282">
        <v>0</v>
      </c>
      <c r="AT1099" s="282">
        <v>0</v>
      </c>
      <c r="AU1099" s="282">
        <v>0</v>
      </c>
      <c r="AV1099" s="282">
        <v>0</v>
      </c>
      <c r="AW1099" s="282">
        <v>0</v>
      </c>
      <c r="AX1099" s="282">
        <v>0</v>
      </c>
      <c r="AY1099" s="282">
        <v>0</v>
      </c>
      <c r="AZ1099" s="282">
        <v>0</v>
      </c>
      <c r="BA1099" s="282">
        <v>0</v>
      </c>
      <c r="BB1099" s="281">
        <v>0</v>
      </c>
      <c r="BC1099" s="281">
        <v>0</v>
      </c>
      <c r="BD1099" s="283"/>
      <c r="BE1099" s="284">
        <v>0.02</v>
      </c>
      <c r="BF1099" s="280">
        <v>0</v>
      </c>
      <c r="BG1099" s="285"/>
      <c r="BH1099" s="286"/>
      <c r="BI1099" s="285"/>
      <c r="BJ1099" s="280">
        <v>0</v>
      </c>
      <c r="BK1099" s="280">
        <v>0</v>
      </c>
      <c r="BL1099" s="283"/>
      <c r="BM1099" s="287">
        <v>0</v>
      </c>
      <c r="BN1099" s="280">
        <v>0</v>
      </c>
      <c r="BO1099" s="280">
        <v>0</v>
      </c>
      <c r="BP1099" s="280" t="e">
        <v>#REF!</v>
      </c>
      <c r="BQ1099" s="288" t="e">
        <v>#REF!</v>
      </c>
      <c r="BR1099" s="289"/>
      <c r="BS1099" s="290" t="e">
        <v>#REF!</v>
      </c>
      <c r="BU1099" s="291"/>
      <c r="BV1099" s="291">
        <v>0</v>
      </c>
      <c r="BW1099" s="292">
        <v>0</v>
      </c>
      <c r="BX1099" s="238" t="s">
        <v>856</v>
      </c>
      <c r="BY1099" s="435">
        <f t="shared" si="32"/>
        <v>1</v>
      </c>
      <c r="BZ1099" s="435">
        <v>1</v>
      </c>
      <c r="CA1099" s="436">
        <f t="shared" si="33"/>
        <v>0</v>
      </c>
    </row>
    <row r="1100" spans="1:79" s="268" customFormat="1" ht="47.25">
      <c r="A1100" s="269">
        <v>1086</v>
      </c>
      <c r="B1100" s="269" t="s">
        <v>862</v>
      </c>
      <c r="C1100" s="269" t="s">
        <v>95</v>
      </c>
      <c r="D1100" s="271" t="s">
        <v>863</v>
      </c>
      <c r="E1100" s="272">
        <v>41058</v>
      </c>
      <c r="F1100" s="238"/>
      <c r="G1100" s="238"/>
      <c r="H1100" s="272">
        <v>40909</v>
      </c>
      <c r="I1100" s="272">
        <v>50405</v>
      </c>
      <c r="J1100" s="269"/>
      <c r="K1100" s="269" t="s">
        <v>3277</v>
      </c>
      <c r="L1100" s="273"/>
      <c r="M1100" s="238">
        <v>1</v>
      </c>
      <c r="N1100" s="269" t="s">
        <v>3278</v>
      </c>
      <c r="O1100" s="269" t="s">
        <v>81</v>
      </c>
      <c r="P1100" s="269">
        <v>0</v>
      </c>
      <c r="Q1100" s="269"/>
      <c r="R1100" s="294">
        <v>1010401017</v>
      </c>
      <c r="S1100" s="238">
        <v>1134</v>
      </c>
      <c r="T1100" s="269" t="s">
        <v>87</v>
      </c>
      <c r="U1100" s="269">
        <v>240</v>
      </c>
      <c r="V1100" s="275">
        <v>240</v>
      </c>
      <c r="W1100" s="269">
        <v>0</v>
      </c>
      <c r="X1100" s="276">
        <v>31717</v>
      </c>
      <c r="Y1100" s="293"/>
      <c r="Z1100" s="277">
        <v>944166.76</v>
      </c>
      <c r="AA1100" s="277"/>
      <c r="AB1100" s="278">
        <v>944166.76</v>
      </c>
      <c r="AC1100" s="278">
        <v>944166.76</v>
      </c>
      <c r="AD1100" s="278">
        <v>0</v>
      </c>
      <c r="AE1100" s="278">
        <v>0</v>
      </c>
      <c r="AF1100" s="278">
        <v>3934.0281666666665</v>
      </c>
      <c r="AG1100" s="278">
        <v>3934.0281666666665</v>
      </c>
      <c r="AH1100" s="278">
        <v>0</v>
      </c>
      <c r="AI1100" s="279">
        <v>3934.0281666666665</v>
      </c>
      <c r="AJ1100" s="277"/>
      <c r="AK1100" s="280" t="e">
        <v>#REF!</v>
      </c>
      <c r="AL1100" s="280" t="e">
        <v>#REF!</v>
      </c>
      <c r="AM1100" s="281">
        <v>0</v>
      </c>
      <c r="AN1100" s="281">
        <v>0</v>
      </c>
      <c r="AO1100" s="281">
        <v>0</v>
      </c>
      <c r="AP1100" s="282">
        <v>0</v>
      </c>
      <c r="AQ1100" s="282">
        <v>0</v>
      </c>
      <c r="AR1100" s="282">
        <v>0</v>
      </c>
      <c r="AS1100" s="282">
        <v>0</v>
      </c>
      <c r="AT1100" s="282">
        <v>0</v>
      </c>
      <c r="AU1100" s="282">
        <v>0</v>
      </c>
      <c r="AV1100" s="282">
        <v>0</v>
      </c>
      <c r="AW1100" s="282">
        <v>0</v>
      </c>
      <c r="AX1100" s="282">
        <v>0</v>
      </c>
      <c r="AY1100" s="282">
        <v>0</v>
      </c>
      <c r="AZ1100" s="282">
        <v>0</v>
      </c>
      <c r="BA1100" s="282">
        <v>0</v>
      </c>
      <c r="BB1100" s="281">
        <v>0</v>
      </c>
      <c r="BC1100" s="281">
        <v>0</v>
      </c>
      <c r="BD1100" s="283"/>
      <c r="BE1100" s="284">
        <v>0.02</v>
      </c>
      <c r="BF1100" s="280">
        <v>0</v>
      </c>
      <c r="BG1100" s="285"/>
      <c r="BH1100" s="286"/>
      <c r="BI1100" s="285"/>
      <c r="BJ1100" s="280">
        <v>0</v>
      </c>
      <c r="BK1100" s="280">
        <v>0</v>
      </c>
      <c r="BL1100" s="283"/>
      <c r="BM1100" s="287">
        <v>0</v>
      </c>
      <c r="BN1100" s="280">
        <v>0</v>
      </c>
      <c r="BO1100" s="280">
        <v>0</v>
      </c>
      <c r="BP1100" s="280" t="e">
        <v>#REF!</v>
      </c>
      <c r="BQ1100" s="288" t="e">
        <v>#REF!</v>
      </c>
      <c r="BR1100" s="289"/>
      <c r="BS1100" s="290" t="e">
        <v>#REF!</v>
      </c>
      <c r="BU1100" s="291"/>
      <c r="BV1100" s="291">
        <v>0</v>
      </c>
      <c r="BW1100" s="292">
        <v>0</v>
      </c>
      <c r="BX1100" s="238" t="s">
        <v>856</v>
      </c>
      <c r="BY1100" s="435">
        <f t="shared" si="32"/>
        <v>1</v>
      </c>
      <c r="BZ1100" s="435">
        <v>1</v>
      </c>
      <c r="CA1100" s="436">
        <f t="shared" si="33"/>
        <v>0</v>
      </c>
    </row>
    <row r="1101" spans="1:79" s="268" customFormat="1" ht="47.25">
      <c r="A1101" s="269">
        <v>1087</v>
      </c>
      <c r="B1101" s="269" t="s">
        <v>862</v>
      </c>
      <c r="C1101" s="269" t="s">
        <v>95</v>
      </c>
      <c r="D1101" s="271" t="s">
        <v>863</v>
      </c>
      <c r="E1101" s="272">
        <v>41058</v>
      </c>
      <c r="F1101" s="238"/>
      <c r="G1101" s="238"/>
      <c r="H1101" s="272">
        <v>40909</v>
      </c>
      <c r="I1101" s="272">
        <v>50405</v>
      </c>
      <c r="J1101" s="269"/>
      <c r="K1101" s="269" t="s">
        <v>3279</v>
      </c>
      <c r="L1101" s="273"/>
      <c r="M1101" s="238">
        <v>1</v>
      </c>
      <c r="N1101" s="269" t="s">
        <v>3280</v>
      </c>
      <c r="O1101" s="269" t="s">
        <v>81</v>
      </c>
      <c r="P1101" s="269">
        <v>0</v>
      </c>
      <c r="Q1101" s="269"/>
      <c r="R1101" s="294">
        <v>1010401018</v>
      </c>
      <c r="S1101" s="238">
        <v>1135</v>
      </c>
      <c r="T1101" s="269" t="s">
        <v>87</v>
      </c>
      <c r="U1101" s="269">
        <v>240</v>
      </c>
      <c r="V1101" s="275">
        <v>240</v>
      </c>
      <c r="W1101" s="269">
        <v>0</v>
      </c>
      <c r="X1101" s="276">
        <v>29646</v>
      </c>
      <c r="Y1101" s="293"/>
      <c r="Z1101" s="277">
        <v>343381.13</v>
      </c>
      <c r="AA1101" s="277"/>
      <c r="AB1101" s="278">
        <v>343381.13</v>
      </c>
      <c r="AC1101" s="278">
        <v>343381.13</v>
      </c>
      <c r="AD1101" s="278">
        <v>0</v>
      </c>
      <c r="AE1101" s="278">
        <v>0</v>
      </c>
      <c r="AF1101" s="278">
        <v>1430.7547083333334</v>
      </c>
      <c r="AG1101" s="278">
        <v>1430.7547083333334</v>
      </c>
      <c r="AH1101" s="278">
        <v>0</v>
      </c>
      <c r="AI1101" s="279">
        <v>1430.7547083333334</v>
      </c>
      <c r="AJ1101" s="277"/>
      <c r="AK1101" s="280" t="e">
        <v>#REF!</v>
      </c>
      <c r="AL1101" s="280" t="e">
        <v>#REF!</v>
      </c>
      <c r="AM1101" s="281">
        <v>0</v>
      </c>
      <c r="AN1101" s="281">
        <v>0</v>
      </c>
      <c r="AO1101" s="281">
        <v>0</v>
      </c>
      <c r="AP1101" s="282">
        <v>0</v>
      </c>
      <c r="AQ1101" s="282">
        <v>0</v>
      </c>
      <c r="AR1101" s="282">
        <v>0</v>
      </c>
      <c r="AS1101" s="282">
        <v>0</v>
      </c>
      <c r="AT1101" s="282">
        <v>0</v>
      </c>
      <c r="AU1101" s="282">
        <v>0</v>
      </c>
      <c r="AV1101" s="282">
        <v>0</v>
      </c>
      <c r="AW1101" s="282">
        <v>0</v>
      </c>
      <c r="AX1101" s="282">
        <v>0</v>
      </c>
      <c r="AY1101" s="282">
        <v>0</v>
      </c>
      <c r="AZ1101" s="282">
        <v>0</v>
      </c>
      <c r="BA1101" s="282">
        <v>0</v>
      </c>
      <c r="BB1101" s="281">
        <v>0</v>
      </c>
      <c r="BC1101" s="281">
        <v>0</v>
      </c>
      <c r="BD1101" s="283"/>
      <c r="BE1101" s="284">
        <v>0.02</v>
      </c>
      <c r="BF1101" s="280">
        <v>0</v>
      </c>
      <c r="BG1101" s="285"/>
      <c r="BH1101" s="286"/>
      <c r="BI1101" s="285"/>
      <c r="BJ1101" s="280">
        <v>0</v>
      </c>
      <c r="BK1101" s="280">
        <v>0</v>
      </c>
      <c r="BL1101" s="283"/>
      <c r="BM1101" s="287">
        <v>0</v>
      </c>
      <c r="BN1101" s="280">
        <v>0</v>
      </c>
      <c r="BO1101" s="280">
        <v>0</v>
      </c>
      <c r="BP1101" s="280" t="e">
        <v>#REF!</v>
      </c>
      <c r="BQ1101" s="288" t="e">
        <v>#REF!</v>
      </c>
      <c r="BR1101" s="289"/>
      <c r="BS1101" s="290" t="e">
        <v>#REF!</v>
      </c>
      <c r="BU1101" s="291"/>
      <c r="BV1101" s="291">
        <v>0</v>
      </c>
      <c r="BW1101" s="292">
        <v>0</v>
      </c>
      <c r="BX1101" s="238" t="s">
        <v>856</v>
      </c>
      <c r="BY1101" s="435">
        <f t="shared" si="32"/>
        <v>1</v>
      </c>
      <c r="BZ1101" s="435">
        <v>1</v>
      </c>
      <c r="CA1101" s="436">
        <f t="shared" si="33"/>
        <v>0</v>
      </c>
    </row>
    <row r="1102" spans="1:79" s="268" customFormat="1" ht="47.25">
      <c r="A1102" s="269">
        <v>1088</v>
      </c>
      <c r="B1102" s="269" t="s">
        <v>862</v>
      </c>
      <c r="C1102" s="269" t="s">
        <v>95</v>
      </c>
      <c r="D1102" s="271" t="s">
        <v>863</v>
      </c>
      <c r="E1102" s="272">
        <v>41058</v>
      </c>
      <c r="F1102" s="238"/>
      <c r="G1102" s="238"/>
      <c r="H1102" s="272">
        <v>40909</v>
      </c>
      <c r="I1102" s="272">
        <v>50405</v>
      </c>
      <c r="J1102" s="269"/>
      <c r="K1102" s="269" t="s">
        <v>3281</v>
      </c>
      <c r="L1102" s="273"/>
      <c r="M1102" s="238">
        <v>1</v>
      </c>
      <c r="N1102" s="269" t="s">
        <v>3282</v>
      </c>
      <c r="O1102" s="269" t="s">
        <v>81</v>
      </c>
      <c r="P1102" s="269">
        <v>0</v>
      </c>
      <c r="Q1102" s="269"/>
      <c r="R1102" s="294">
        <v>1010401019</v>
      </c>
      <c r="S1102" s="238">
        <v>1136</v>
      </c>
      <c r="T1102" s="269" t="s">
        <v>87</v>
      </c>
      <c r="U1102" s="269">
        <v>240</v>
      </c>
      <c r="V1102" s="275">
        <v>240</v>
      </c>
      <c r="W1102" s="269">
        <v>0</v>
      </c>
      <c r="X1102" s="276">
        <v>32478</v>
      </c>
      <c r="Y1102" s="293"/>
      <c r="Z1102" s="277">
        <v>849334.04</v>
      </c>
      <c r="AA1102" s="277"/>
      <c r="AB1102" s="278">
        <v>849334.04</v>
      </c>
      <c r="AC1102" s="278">
        <v>849334.04</v>
      </c>
      <c r="AD1102" s="278">
        <v>0</v>
      </c>
      <c r="AE1102" s="278">
        <v>0</v>
      </c>
      <c r="AF1102" s="278">
        <v>3538.8918333333336</v>
      </c>
      <c r="AG1102" s="278">
        <v>3538.8918333333336</v>
      </c>
      <c r="AH1102" s="278">
        <v>0</v>
      </c>
      <c r="AI1102" s="279">
        <v>3538.8918333333336</v>
      </c>
      <c r="AJ1102" s="277"/>
      <c r="AK1102" s="280" t="e">
        <v>#REF!</v>
      </c>
      <c r="AL1102" s="280" t="e">
        <v>#REF!</v>
      </c>
      <c r="AM1102" s="281">
        <v>0</v>
      </c>
      <c r="AN1102" s="281">
        <v>0</v>
      </c>
      <c r="AO1102" s="281">
        <v>0</v>
      </c>
      <c r="AP1102" s="282">
        <v>0</v>
      </c>
      <c r="AQ1102" s="282">
        <v>0</v>
      </c>
      <c r="AR1102" s="282">
        <v>0</v>
      </c>
      <c r="AS1102" s="282">
        <v>0</v>
      </c>
      <c r="AT1102" s="282">
        <v>0</v>
      </c>
      <c r="AU1102" s="282">
        <v>0</v>
      </c>
      <c r="AV1102" s="282">
        <v>0</v>
      </c>
      <c r="AW1102" s="282">
        <v>0</v>
      </c>
      <c r="AX1102" s="282">
        <v>0</v>
      </c>
      <c r="AY1102" s="282">
        <v>0</v>
      </c>
      <c r="AZ1102" s="282">
        <v>0</v>
      </c>
      <c r="BA1102" s="282">
        <v>0</v>
      </c>
      <c r="BB1102" s="281">
        <v>0</v>
      </c>
      <c r="BC1102" s="281">
        <v>0</v>
      </c>
      <c r="BD1102" s="283"/>
      <c r="BE1102" s="284">
        <v>0.02</v>
      </c>
      <c r="BF1102" s="280">
        <v>0</v>
      </c>
      <c r="BG1102" s="285"/>
      <c r="BH1102" s="286"/>
      <c r="BI1102" s="285"/>
      <c r="BJ1102" s="280">
        <v>0</v>
      </c>
      <c r="BK1102" s="280">
        <v>0</v>
      </c>
      <c r="BL1102" s="283"/>
      <c r="BM1102" s="287">
        <v>0</v>
      </c>
      <c r="BN1102" s="280">
        <v>0</v>
      </c>
      <c r="BO1102" s="280">
        <v>0</v>
      </c>
      <c r="BP1102" s="280" t="e">
        <v>#REF!</v>
      </c>
      <c r="BQ1102" s="288" t="e">
        <v>#REF!</v>
      </c>
      <c r="BR1102" s="289"/>
      <c r="BS1102" s="290" t="e">
        <v>#REF!</v>
      </c>
      <c r="BU1102" s="291"/>
      <c r="BV1102" s="291">
        <v>0</v>
      </c>
      <c r="BW1102" s="292">
        <v>0</v>
      </c>
      <c r="BX1102" s="238" t="s">
        <v>856</v>
      </c>
      <c r="BY1102" s="435">
        <f t="shared" si="32"/>
        <v>1</v>
      </c>
      <c r="BZ1102" s="435">
        <v>1</v>
      </c>
      <c r="CA1102" s="436">
        <f t="shared" si="33"/>
        <v>0</v>
      </c>
    </row>
    <row r="1103" spans="1:79" s="268" customFormat="1" ht="47.25">
      <c r="A1103" s="269">
        <v>1089</v>
      </c>
      <c r="B1103" s="269" t="s">
        <v>862</v>
      </c>
      <c r="C1103" s="269" t="s">
        <v>95</v>
      </c>
      <c r="D1103" s="271" t="s">
        <v>863</v>
      </c>
      <c r="E1103" s="272">
        <v>41058</v>
      </c>
      <c r="F1103" s="238"/>
      <c r="G1103" s="238"/>
      <c r="H1103" s="272">
        <v>40909</v>
      </c>
      <c r="I1103" s="272">
        <v>50405</v>
      </c>
      <c r="J1103" s="269"/>
      <c r="K1103" s="269" t="s">
        <v>3283</v>
      </c>
      <c r="L1103" s="273"/>
      <c r="M1103" s="238">
        <v>1</v>
      </c>
      <c r="N1103" s="269" t="s">
        <v>3284</v>
      </c>
      <c r="O1103" s="269" t="s">
        <v>81</v>
      </c>
      <c r="P1103" s="269">
        <v>0</v>
      </c>
      <c r="Q1103" s="269"/>
      <c r="R1103" s="294">
        <v>1010401020</v>
      </c>
      <c r="S1103" s="238">
        <v>1137</v>
      </c>
      <c r="T1103" s="269" t="s">
        <v>87</v>
      </c>
      <c r="U1103" s="269">
        <v>240</v>
      </c>
      <c r="V1103" s="275">
        <v>240</v>
      </c>
      <c r="W1103" s="269">
        <v>0</v>
      </c>
      <c r="X1103" s="276">
        <v>32782</v>
      </c>
      <c r="Y1103" s="293"/>
      <c r="Z1103" s="277">
        <v>899552.57</v>
      </c>
      <c r="AA1103" s="277"/>
      <c r="AB1103" s="278">
        <v>899552.57</v>
      </c>
      <c r="AC1103" s="278">
        <v>899552.57</v>
      </c>
      <c r="AD1103" s="278">
        <v>0</v>
      </c>
      <c r="AE1103" s="278">
        <v>0</v>
      </c>
      <c r="AF1103" s="278">
        <v>3748.1357083333332</v>
      </c>
      <c r="AG1103" s="278">
        <v>3748.1357083333332</v>
      </c>
      <c r="AH1103" s="278">
        <v>0</v>
      </c>
      <c r="AI1103" s="279">
        <v>3748.1357083333332</v>
      </c>
      <c r="AJ1103" s="277"/>
      <c r="AK1103" s="280" t="e">
        <v>#REF!</v>
      </c>
      <c r="AL1103" s="280" t="e">
        <v>#REF!</v>
      </c>
      <c r="AM1103" s="281">
        <v>0</v>
      </c>
      <c r="AN1103" s="281">
        <v>0</v>
      </c>
      <c r="AO1103" s="281">
        <v>0</v>
      </c>
      <c r="AP1103" s="282">
        <v>0</v>
      </c>
      <c r="AQ1103" s="282">
        <v>0</v>
      </c>
      <c r="AR1103" s="282">
        <v>0</v>
      </c>
      <c r="AS1103" s="282">
        <v>0</v>
      </c>
      <c r="AT1103" s="282">
        <v>0</v>
      </c>
      <c r="AU1103" s="282">
        <v>0</v>
      </c>
      <c r="AV1103" s="282">
        <v>0</v>
      </c>
      <c r="AW1103" s="282">
        <v>0</v>
      </c>
      <c r="AX1103" s="282">
        <v>0</v>
      </c>
      <c r="AY1103" s="282">
        <v>0</v>
      </c>
      <c r="AZ1103" s="282">
        <v>0</v>
      </c>
      <c r="BA1103" s="282">
        <v>0</v>
      </c>
      <c r="BB1103" s="281">
        <v>0</v>
      </c>
      <c r="BC1103" s="281">
        <v>0</v>
      </c>
      <c r="BD1103" s="283"/>
      <c r="BE1103" s="284">
        <v>0.02</v>
      </c>
      <c r="BF1103" s="280">
        <v>0</v>
      </c>
      <c r="BG1103" s="285"/>
      <c r="BH1103" s="286"/>
      <c r="BI1103" s="285"/>
      <c r="BJ1103" s="280">
        <v>0</v>
      </c>
      <c r="BK1103" s="280">
        <v>0</v>
      </c>
      <c r="BL1103" s="283"/>
      <c r="BM1103" s="287">
        <v>0</v>
      </c>
      <c r="BN1103" s="280">
        <v>0</v>
      </c>
      <c r="BO1103" s="280">
        <v>0</v>
      </c>
      <c r="BP1103" s="280" t="e">
        <v>#REF!</v>
      </c>
      <c r="BQ1103" s="288" t="e">
        <v>#REF!</v>
      </c>
      <c r="BR1103" s="289"/>
      <c r="BS1103" s="290" t="e">
        <v>#REF!</v>
      </c>
      <c r="BU1103" s="291"/>
      <c r="BV1103" s="291">
        <v>0</v>
      </c>
      <c r="BW1103" s="292">
        <v>0</v>
      </c>
      <c r="BX1103" s="238" t="s">
        <v>856</v>
      </c>
      <c r="BY1103" s="435">
        <f t="shared" ref="BY1103:BY1149" si="34">AC1103/Z1103*100%</f>
        <v>1</v>
      </c>
      <c r="BZ1103" s="435">
        <v>1</v>
      </c>
      <c r="CA1103" s="436">
        <f t="shared" ref="CA1103:CA1152" si="35">BZ1103-BY1103</f>
        <v>0</v>
      </c>
    </row>
    <row r="1104" spans="1:79" s="268" customFormat="1" ht="47.25">
      <c r="A1104" s="269">
        <v>1090</v>
      </c>
      <c r="B1104" s="269" t="s">
        <v>862</v>
      </c>
      <c r="C1104" s="269" t="s">
        <v>95</v>
      </c>
      <c r="D1104" s="271" t="s">
        <v>863</v>
      </c>
      <c r="E1104" s="272">
        <v>41058</v>
      </c>
      <c r="F1104" s="238"/>
      <c r="G1104" s="238"/>
      <c r="H1104" s="272">
        <v>40909</v>
      </c>
      <c r="I1104" s="272">
        <v>50405</v>
      </c>
      <c r="J1104" s="269"/>
      <c r="K1104" s="269" t="s">
        <v>3285</v>
      </c>
      <c r="L1104" s="273"/>
      <c r="M1104" s="238">
        <v>1</v>
      </c>
      <c r="N1104" s="269" t="s">
        <v>3286</v>
      </c>
      <c r="O1104" s="269" t="s">
        <v>81</v>
      </c>
      <c r="P1104" s="269">
        <v>0</v>
      </c>
      <c r="Q1104" s="269"/>
      <c r="R1104" s="294">
        <v>1010401021</v>
      </c>
      <c r="S1104" s="238">
        <v>1138</v>
      </c>
      <c r="T1104" s="269" t="s">
        <v>87</v>
      </c>
      <c r="U1104" s="269">
        <v>240</v>
      </c>
      <c r="V1104" s="275">
        <v>240</v>
      </c>
      <c r="W1104" s="269">
        <v>0</v>
      </c>
      <c r="X1104" s="276">
        <v>32721</v>
      </c>
      <c r="Y1104" s="293"/>
      <c r="Z1104" s="277">
        <v>1057425.71</v>
      </c>
      <c r="AA1104" s="277"/>
      <c r="AB1104" s="278">
        <v>1057425.71</v>
      </c>
      <c r="AC1104" s="278">
        <v>1057425.71</v>
      </c>
      <c r="AD1104" s="278">
        <v>0</v>
      </c>
      <c r="AE1104" s="278">
        <v>0</v>
      </c>
      <c r="AF1104" s="278">
        <v>4405.9404583333335</v>
      </c>
      <c r="AG1104" s="278">
        <v>4405.9404583333335</v>
      </c>
      <c r="AH1104" s="278">
        <v>0</v>
      </c>
      <c r="AI1104" s="279">
        <v>4405.9404583333335</v>
      </c>
      <c r="AJ1104" s="277"/>
      <c r="AK1104" s="280" t="e">
        <v>#REF!</v>
      </c>
      <c r="AL1104" s="280" t="e">
        <v>#REF!</v>
      </c>
      <c r="AM1104" s="281">
        <v>0</v>
      </c>
      <c r="AN1104" s="281">
        <v>0</v>
      </c>
      <c r="AO1104" s="281">
        <v>0</v>
      </c>
      <c r="AP1104" s="282">
        <v>0</v>
      </c>
      <c r="AQ1104" s="282">
        <v>0</v>
      </c>
      <c r="AR1104" s="282">
        <v>0</v>
      </c>
      <c r="AS1104" s="282">
        <v>0</v>
      </c>
      <c r="AT1104" s="282">
        <v>0</v>
      </c>
      <c r="AU1104" s="282">
        <v>0</v>
      </c>
      <c r="AV1104" s="282">
        <v>0</v>
      </c>
      <c r="AW1104" s="282">
        <v>0</v>
      </c>
      <c r="AX1104" s="282">
        <v>0</v>
      </c>
      <c r="AY1104" s="282">
        <v>0</v>
      </c>
      <c r="AZ1104" s="282">
        <v>0</v>
      </c>
      <c r="BA1104" s="282">
        <v>0</v>
      </c>
      <c r="BB1104" s="281">
        <v>0</v>
      </c>
      <c r="BC1104" s="281">
        <v>0</v>
      </c>
      <c r="BD1104" s="283"/>
      <c r="BE1104" s="284">
        <v>0.02</v>
      </c>
      <c r="BF1104" s="280">
        <v>0</v>
      </c>
      <c r="BG1104" s="285"/>
      <c r="BH1104" s="286"/>
      <c r="BI1104" s="285"/>
      <c r="BJ1104" s="280">
        <v>0</v>
      </c>
      <c r="BK1104" s="280">
        <v>0</v>
      </c>
      <c r="BL1104" s="283"/>
      <c r="BM1104" s="287">
        <v>0</v>
      </c>
      <c r="BN1104" s="280">
        <v>0</v>
      </c>
      <c r="BO1104" s="280">
        <v>0</v>
      </c>
      <c r="BP1104" s="280" t="e">
        <v>#REF!</v>
      </c>
      <c r="BQ1104" s="288" t="e">
        <v>#REF!</v>
      </c>
      <c r="BR1104" s="289"/>
      <c r="BS1104" s="290" t="e">
        <v>#REF!</v>
      </c>
      <c r="BU1104" s="291"/>
      <c r="BV1104" s="291">
        <v>0</v>
      </c>
      <c r="BW1104" s="292">
        <v>0</v>
      </c>
      <c r="BX1104" s="238" t="s">
        <v>856</v>
      </c>
      <c r="BY1104" s="435">
        <f t="shared" si="34"/>
        <v>1</v>
      </c>
      <c r="BZ1104" s="435">
        <v>1</v>
      </c>
      <c r="CA1104" s="436">
        <f t="shared" si="35"/>
        <v>0</v>
      </c>
    </row>
    <row r="1105" spans="1:79" s="268" customFormat="1" ht="47.25">
      <c r="A1105" s="269">
        <v>1091</v>
      </c>
      <c r="B1105" s="269" t="s">
        <v>862</v>
      </c>
      <c r="C1105" s="269" t="s">
        <v>95</v>
      </c>
      <c r="D1105" s="271" t="s">
        <v>863</v>
      </c>
      <c r="E1105" s="272">
        <v>41058</v>
      </c>
      <c r="F1105" s="238"/>
      <c r="G1105" s="238"/>
      <c r="H1105" s="272">
        <v>40909</v>
      </c>
      <c r="I1105" s="272">
        <v>50405</v>
      </c>
      <c r="J1105" s="269"/>
      <c r="K1105" s="269" t="s">
        <v>3287</v>
      </c>
      <c r="L1105" s="273"/>
      <c r="M1105" s="238">
        <v>1</v>
      </c>
      <c r="N1105" s="269" t="s">
        <v>3288</v>
      </c>
      <c r="O1105" s="269" t="s">
        <v>81</v>
      </c>
      <c r="P1105" s="269">
        <v>0</v>
      </c>
      <c r="Q1105" s="269"/>
      <c r="R1105" s="294">
        <v>1010401022</v>
      </c>
      <c r="S1105" s="238">
        <v>1139</v>
      </c>
      <c r="T1105" s="269" t="s">
        <v>87</v>
      </c>
      <c r="U1105" s="269">
        <v>240</v>
      </c>
      <c r="V1105" s="275">
        <v>240</v>
      </c>
      <c r="W1105" s="269"/>
      <c r="X1105" s="276">
        <v>32843</v>
      </c>
      <c r="Y1105" s="293"/>
      <c r="Z1105" s="277">
        <v>570818.19999999995</v>
      </c>
      <c r="AA1105" s="277"/>
      <c r="AB1105" s="278">
        <v>570818.19999999995</v>
      </c>
      <c r="AC1105" s="278">
        <v>565540.44000000006</v>
      </c>
      <c r="AD1105" s="278">
        <v>5274.82</v>
      </c>
      <c r="AE1105" s="278">
        <v>0</v>
      </c>
      <c r="AF1105" s="278">
        <v>2378.4091666666664</v>
      </c>
      <c r="AG1105" s="278">
        <v>2378.4091666666664</v>
      </c>
      <c r="AH1105" s="278">
        <v>0</v>
      </c>
      <c r="AI1105" s="279">
        <v>2378.4091666666664</v>
      </c>
      <c r="AJ1105" s="277"/>
      <c r="AK1105" s="280" t="e">
        <v>#REF!</v>
      </c>
      <c r="AL1105" s="280" t="e">
        <v>#REF!</v>
      </c>
      <c r="AM1105" s="281">
        <v>5274.82</v>
      </c>
      <c r="AN1105" s="281">
        <v>5274.82</v>
      </c>
      <c r="AO1105" s="281">
        <v>5274.82</v>
      </c>
      <c r="AP1105" s="282">
        <v>2896.4108333333334</v>
      </c>
      <c r="AQ1105" s="282">
        <v>518.00166666666701</v>
      </c>
      <c r="AR1105" s="282">
        <v>0</v>
      </c>
      <c r="AS1105" s="282">
        <v>0</v>
      </c>
      <c r="AT1105" s="282">
        <v>0</v>
      </c>
      <c r="AU1105" s="282">
        <v>0</v>
      </c>
      <c r="AV1105" s="282">
        <v>0</v>
      </c>
      <c r="AW1105" s="282">
        <v>0</v>
      </c>
      <c r="AX1105" s="282">
        <v>0</v>
      </c>
      <c r="AY1105" s="282">
        <v>0</v>
      </c>
      <c r="AZ1105" s="282">
        <v>0</v>
      </c>
      <c r="BA1105" s="282">
        <v>0</v>
      </c>
      <c r="BB1105" s="281">
        <v>668.40250000000003</v>
      </c>
      <c r="BC1105" s="281">
        <v>2637.41</v>
      </c>
      <c r="BD1105" s="283"/>
      <c r="BE1105" s="284">
        <v>0.02</v>
      </c>
      <c r="BF1105" s="280">
        <v>0</v>
      </c>
      <c r="BG1105" s="285"/>
      <c r="BH1105" s="286"/>
      <c r="BI1105" s="285"/>
      <c r="BJ1105" s="280">
        <v>0</v>
      </c>
      <c r="BK1105" s="280">
        <v>0</v>
      </c>
      <c r="BL1105" s="283"/>
      <c r="BM1105" s="287">
        <v>0</v>
      </c>
      <c r="BN1105" s="280">
        <v>0</v>
      </c>
      <c r="BO1105" s="280">
        <v>0</v>
      </c>
      <c r="BP1105" s="280" t="e">
        <v>#REF!</v>
      </c>
      <c r="BQ1105" s="288" t="e">
        <v>#REF!</v>
      </c>
      <c r="BR1105" s="289"/>
      <c r="BS1105" s="290" t="e">
        <v>#REF!</v>
      </c>
      <c r="BU1105" s="308">
        <v>5274.82</v>
      </c>
      <c r="BV1105" s="291">
        <v>0</v>
      </c>
      <c r="BW1105" s="292">
        <v>0</v>
      </c>
      <c r="BX1105" s="238" t="s">
        <v>856</v>
      </c>
      <c r="BY1105" s="435">
        <f t="shared" si="34"/>
        <v>0.99075404393202615</v>
      </c>
      <c r="BZ1105" s="435">
        <v>0.99999484949849193</v>
      </c>
      <c r="CA1105" s="436">
        <f t="shared" si="35"/>
        <v>9.2408055664657818E-3</v>
      </c>
    </row>
    <row r="1106" spans="1:79" s="268" customFormat="1" ht="47.25">
      <c r="A1106" s="269">
        <v>1092</v>
      </c>
      <c r="B1106" s="269" t="s">
        <v>862</v>
      </c>
      <c r="C1106" s="269" t="s">
        <v>95</v>
      </c>
      <c r="D1106" s="271" t="s">
        <v>863</v>
      </c>
      <c r="E1106" s="272">
        <v>41058</v>
      </c>
      <c r="F1106" s="238"/>
      <c r="G1106" s="238"/>
      <c r="H1106" s="272">
        <v>40909</v>
      </c>
      <c r="I1106" s="272">
        <v>50405</v>
      </c>
      <c r="J1106" s="269"/>
      <c r="K1106" s="269" t="s">
        <v>3289</v>
      </c>
      <c r="L1106" s="273"/>
      <c r="M1106" s="238">
        <v>1</v>
      </c>
      <c r="N1106" s="269" t="s">
        <v>3290</v>
      </c>
      <c r="O1106" s="269" t="s">
        <v>81</v>
      </c>
      <c r="P1106" s="269">
        <v>0</v>
      </c>
      <c r="Q1106" s="269"/>
      <c r="R1106" s="294">
        <v>1010401023</v>
      </c>
      <c r="S1106" s="238">
        <v>1140</v>
      </c>
      <c r="T1106" s="269" t="s">
        <v>87</v>
      </c>
      <c r="U1106" s="269">
        <v>240</v>
      </c>
      <c r="V1106" s="275">
        <v>240</v>
      </c>
      <c r="W1106" s="269">
        <v>0</v>
      </c>
      <c r="X1106" s="276">
        <v>23743</v>
      </c>
      <c r="Y1106" s="293"/>
      <c r="Z1106" s="277">
        <v>226203.36</v>
      </c>
      <c r="AA1106" s="277"/>
      <c r="AB1106" s="278">
        <v>226203.36</v>
      </c>
      <c r="AC1106" s="278">
        <v>226203.36</v>
      </c>
      <c r="AD1106" s="278">
        <v>0</v>
      </c>
      <c r="AE1106" s="278">
        <v>0</v>
      </c>
      <c r="AF1106" s="278">
        <v>942.5139999999999</v>
      </c>
      <c r="AG1106" s="278">
        <v>942.5139999999999</v>
      </c>
      <c r="AH1106" s="278">
        <v>0</v>
      </c>
      <c r="AI1106" s="279">
        <v>942.5139999999999</v>
      </c>
      <c r="AJ1106" s="277"/>
      <c r="AK1106" s="280" t="e">
        <v>#REF!</v>
      </c>
      <c r="AL1106" s="280" t="e">
        <v>#REF!</v>
      </c>
      <c r="AM1106" s="281">
        <v>0</v>
      </c>
      <c r="AN1106" s="281">
        <v>0</v>
      </c>
      <c r="AO1106" s="281">
        <v>0</v>
      </c>
      <c r="AP1106" s="282">
        <v>0</v>
      </c>
      <c r="AQ1106" s="282">
        <v>0</v>
      </c>
      <c r="AR1106" s="282">
        <v>0</v>
      </c>
      <c r="AS1106" s="282">
        <v>0</v>
      </c>
      <c r="AT1106" s="282">
        <v>0</v>
      </c>
      <c r="AU1106" s="282">
        <v>0</v>
      </c>
      <c r="AV1106" s="282">
        <v>0</v>
      </c>
      <c r="AW1106" s="282">
        <v>0</v>
      </c>
      <c r="AX1106" s="282">
        <v>0</v>
      </c>
      <c r="AY1106" s="282">
        <v>0</v>
      </c>
      <c r="AZ1106" s="282">
        <v>0</v>
      </c>
      <c r="BA1106" s="282">
        <v>0</v>
      </c>
      <c r="BB1106" s="281">
        <v>0</v>
      </c>
      <c r="BC1106" s="281">
        <v>0</v>
      </c>
      <c r="BD1106" s="283"/>
      <c r="BE1106" s="284">
        <v>0.02</v>
      </c>
      <c r="BF1106" s="280">
        <v>0</v>
      </c>
      <c r="BG1106" s="285"/>
      <c r="BH1106" s="286"/>
      <c r="BI1106" s="285"/>
      <c r="BJ1106" s="280">
        <v>0</v>
      </c>
      <c r="BK1106" s="280">
        <v>0</v>
      </c>
      <c r="BL1106" s="283"/>
      <c r="BM1106" s="287">
        <v>0</v>
      </c>
      <c r="BN1106" s="280">
        <v>0</v>
      </c>
      <c r="BO1106" s="280">
        <v>0</v>
      </c>
      <c r="BP1106" s="280" t="e">
        <v>#REF!</v>
      </c>
      <c r="BQ1106" s="288" t="e">
        <v>#REF!</v>
      </c>
      <c r="BR1106" s="289"/>
      <c r="BS1106" s="290" t="e">
        <v>#REF!</v>
      </c>
      <c r="BU1106" s="291"/>
      <c r="BV1106" s="291">
        <v>0</v>
      </c>
      <c r="BW1106" s="292">
        <v>0</v>
      </c>
      <c r="BX1106" s="238" t="s">
        <v>856</v>
      </c>
      <c r="BY1106" s="435">
        <f t="shared" si="34"/>
        <v>1</v>
      </c>
      <c r="BZ1106" s="435">
        <v>1</v>
      </c>
      <c r="CA1106" s="436">
        <f t="shared" si="35"/>
        <v>0</v>
      </c>
    </row>
    <row r="1107" spans="1:79" s="268" customFormat="1" ht="47.25">
      <c r="A1107" s="269">
        <v>1093</v>
      </c>
      <c r="B1107" s="269" t="s">
        <v>862</v>
      </c>
      <c r="C1107" s="269" t="s">
        <v>95</v>
      </c>
      <c r="D1107" s="271" t="s">
        <v>863</v>
      </c>
      <c r="E1107" s="272">
        <v>41058</v>
      </c>
      <c r="F1107" s="238"/>
      <c r="G1107" s="238"/>
      <c r="H1107" s="272">
        <v>40909</v>
      </c>
      <c r="I1107" s="272">
        <v>50405</v>
      </c>
      <c r="J1107" s="269"/>
      <c r="K1107" s="269" t="s">
        <v>3291</v>
      </c>
      <c r="L1107" s="273"/>
      <c r="M1107" s="238">
        <v>1</v>
      </c>
      <c r="N1107" s="269" t="s">
        <v>3292</v>
      </c>
      <c r="O1107" s="269" t="s">
        <v>81</v>
      </c>
      <c r="P1107" s="269">
        <v>0</v>
      </c>
      <c r="Q1107" s="269"/>
      <c r="R1107" s="294">
        <v>1010401024</v>
      </c>
      <c r="S1107" s="238">
        <v>1141</v>
      </c>
      <c r="T1107" s="269" t="s">
        <v>87</v>
      </c>
      <c r="U1107" s="269">
        <v>240</v>
      </c>
      <c r="V1107" s="275">
        <v>240</v>
      </c>
      <c r="W1107" s="269">
        <v>0</v>
      </c>
      <c r="X1107" s="276">
        <v>33970</v>
      </c>
      <c r="Y1107" s="293"/>
      <c r="Z1107" s="277">
        <v>27433.06</v>
      </c>
      <c r="AA1107" s="277"/>
      <c r="AB1107" s="278">
        <v>27433.06</v>
      </c>
      <c r="AC1107" s="278">
        <v>27433.06</v>
      </c>
      <c r="AD1107" s="278">
        <v>0</v>
      </c>
      <c r="AE1107" s="278">
        <v>0</v>
      </c>
      <c r="AF1107" s="278">
        <v>114.30441666666667</v>
      </c>
      <c r="AG1107" s="278">
        <v>114.30441666666667</v>
      </c>
      <c r="AH1107" s="278">
        <v>0</v>
      </c>
      <c r="AI1107" s="279">
        <v>114.30441666666667</v>
      </c>
      <c r="AJ1107" s="277"/>
      <c r="AK1107" s="280" t="e">
        <v>#REF!</v>
      </c>
      <c r="AL1107" s="280" t="e">
        <v>#REF!</v>
      </c>
      <c r="AM1107" s="281">
        <v>0</v>
      </c>
      <c r="AN1107" s="281">
        <v>0</v>
      </c>
      <c r="AO1107" s="281">
        <v>0</v>
      </c>
      <c r="AP1107" s="282">
        <v>0</v>
      </c>
      <c r="AQ1107" s="282">
        <v>0</v>
      </c>
      <c r="AR1107" s="282">
        <v>0</v>
      </c>
      <c r="AS1107" s="282">
        <v>0</v>
      </c>
      <c r="AT1107" s="282">
        <v>0</v>
      </c>
      <c r="AU1107" s="282">
        <v>0</v>
      </c>
      <c r="AV1107" s="282">
        <v>0</v>
      </c>
      <c r="AW1107" s="282">
        <v>0</v>
      </c>
      <c r="AX1107" s="282">
        <v>0</v>
      </c>
      <c r="AY1107" s="282">
        <v>0</v>
      </c>
      <c r="AZ1107" s="282">
        <v>0</v>
      </c>
      <c r="BA1107" s="282">
        <v>0</v>
      </c>
      <c r="BB1107" s="281">
        <v>0</v>
      </c>
      <c r="BC1107" s="281">
        <v>0</v>
      </c>
      <c r="BD1107" s="283"/>
      <c r="BE1107" s="284">
        <v>0.02</v>
      </c>
      <c r="BF1107" s="280">
        <v>0</v>
      </c>
      <c r="BG1107" s="285"/>
      <c r="BH1107" s="286"/>
      <c r="BI1107" s="285"/>
      <c r="BJ1107" s="280">
        <v>0</v>
      </c>
      <c r="BK1107" s="280">
        <v>0</v>
      </c>
      <c r="BL1107" s="283"/>
      <c r="BM1107" s="287">
        <v>0</v>
      </c>
      <c r="BN1107" s="280">
        <v>0</v>
      </c>
      <c r="BO1107" s="280">
        <v>0</v>
      </c>
      <c r="BP1107" s="280" t="e">
        <v>#REF!</v>
      </c>
      <c r="BQ1107" s="288" t="e">
        <v>#REF!</v>
      </c>
      <c r="BR1107" s="289"/>
      <c r="BS1107" s="290" t="e">
        <v>#REF!</v>
      </c>
      <c r="BU1107" s="291"/>
      <c r="BV1107" s="291">
        <v>0</v>
      </c>
      <c r="BW1107" s="292">
        <v>0</v>
      </c>
      <c r="BX1107" s="238" t="s">
        <v>856</v>
      </c>
      <c r="BY1107" s="435">
        <f t="shared" si="34"/>
        <v>1</v>
      </c>
      <c r="BZ1107" s="435">
        <v>1</v>
      </c>
      <c r="CA1107" s="436">
        <f t="shared" si="35"/>
        <v>0</v>
      </c>
    </row>
    <row r="1108" spans="1:79" s="268" customFormat="1" ht="47.25">
      <c r="A1108" s="269">
        <v>1094</v>
      </c>
      <c r="B1108" s="269" t="s">
        <v>862</v>
      </c>
      <c r="C1108" s="269" t="s">
        <v>95</v>
      </c>
      <c r="D1108" s="271" t="s">
        <v>863</v>
      </c>
      <c r="E1108" s="272">
        <v>41058</v>
      </c>
      <c r="F1108" s="238"/>
      <c r="G1108" s="238"/>
      <c r="H1108" s="272">
        <v>40909</v>
      </c>
      <c r="I1108" s="272">
        <v>50405</v>
      </c>
      <c r="J1108" s="269"/>
      <c r="K1108" s="269" t="s">
        <v>3293</v>
      </c>
      <c r="L1108" s="273"/>
      <c r="M1108" s="238">
        <v>1</v>
      </c>
      <c r="N1108" s="269" t="s">
        <v>3294</v>
      </c>
      <c r="O1108" s="269" t="s">
        <v>81</v>
      </c>
      <c r="P1108" s="269">
        <v>0</v>
      </c>
      <c r="Q1108" s="269"/>
      <c r="R1108" s="294">
        <v>1010401025</v>
      </c>
      <c r="S1108" s="238">
        <v>1142</v>
      </c>
      <c r="T1108" s="269" t="s">
        <v>87</v>
      </c>
      <c r="U1108" s="269">
        <v>240</v>
      </c>
      <c r="V1108" s="275">
        <v>240</v>
      </c>
      <c r="W1108" s="269">
        <v>0</v>
      </c>
      <c r="X1108" s="276">
        <v>32112</v>
      </c>
      <c r="Y1108" s="293"/>
      <c r="Z1108" s="277">
        <v>882185.23</v>
      </c>
      <c r="AA1108" s="277"/>
      <c r="AB1108" s="278">
        <v>882185.23</v>
      </c>
      <c r="AC1108" s="278">
        <v>882185.23</v>
      </c>
      <c r="AD1108" s="278">
        <v>0</v>
      </c>
      <c r="AE1108" s="278">
        <v>0</v>
      </c>
      <c r="AF1108" s="278">
        <v>3675.7717916666666</v>
      </c>
      <c r="AG1108" s="278">
        <v>3675.7717916666666</v>
      </c>
      <c r="AH1108" s="278">
        <v>0</v>
      </c>
      <c r="AI1108" s="279">
        <v>3675.7717916666666</v>
      </c>
      <c r="AJ1108" s="277"/>
      <c r="AK1108" s="280" t="e">
        <v>#REF!</v>
      </c>
      <c r="AL1108" s="280" t="e">
        <v>#REF!</v>
      </c>
      <c r="AM1108" s="281">
        <v>0</v>
      </c>
      <c r="AN1108" s="281">
        <v>0</v>
      </c>
      <c r="AO1108" s="281">
        <v>0</v>
      </c>
      <c r="AP1108" s="282">
        <v>0</v>
      </c>
      <c r="AQ1108" s="282">
        <v>0</v>
      </c>
      <c r="AR1108" s="282">
        <v>0</v>
      </c>
      <c r="AS1108" s="282">
        <v>0</v>
      </c>
      <c r="AT1108" s="282">
        <v>0</v>
      </c>
      <c r="AU1108" s="282">
        <v>0</v>
      </c>
      <c r="AV1108" s="282">
        <v>0</v>
      </c>
      <c r="AW1108" s="282">
        <v>0</v>
      </c>
      <c r="AX1108" s="282">
        <v>0</v>
      </c>
      <c r="AY1108" s="282">
        <v>0</v>
      </c>
      <c r="AZ1108" s="282">
        <v>0</v>
      </c>
      <c r="BA1108" s="282">
        <v>0</v>
      </c>
      <c r="BB1108" s="281">
        <v>0</v>
      </c>
      <c r="BC1108" s="281">
        <v>0</v>
      </c>
      <c r="BD1108" s="283"/>
      <c r="BE1108" s="284">
        <v>0.02</v>
      </c>
      <c r="BF1108" s="280">
        <v>0</v>
      </c>
      <c r="BG1108" s="285"/>
      <c r="BH1108" s="286"/>
      <c r="BI1108" s="285"/>
      <c r="BJ1108" s="280">
        <v>0</v>
      </c>
      <c r="BK1108" s="280">
        <v>0</v>
      </c>
      <c r="BL1108" s="283"/>
      <c r="BM1108" s="287">
        <v>0</v>
      </c>
      <c r="BN1108" s="280">
        <v>0</v>
      </c>
      <c r="BO1108" s="280">
        <v>0</v>
      </c>
      <c r="BP1108" s="280" t="e">
        <v>#REF!</v>
      </c>
      <c r="BQ1108" s="288" t="e">
        <v>#REF!</v>
      </c>
      <c r="BR1108" s="289"/>
      <c r="BS1108" s="290" t="e">
        <v>#REF!</v>
      </c>
      <c r="BU1108" s="291"/>
      <c r="BV1108" s="291">
        <v>0</v>
      </c>
      <c r="BW1108" s="292">
        <v>0</v>
      </c>
      <c r="BX1108" s="238" t="s">
        <v>856</v>
      </c>
      <c r="BY1108" s="435">
        <f t="shared" si="34"/>
        <v>1</v>
      </c>
      <c r="BZ1108" s="435">
        <v>1</v>
      </c>
      <c r="CA1108" s="436">
        <f t="shared" si="35"/>
        <v>0</v>
      </c>
    </row>
    <row r="1109" spans="1:79" s="268" customFormat="1" ht="47.25">
      <c r="A1109" s="269">
        <v>1095</v>
      </c>
      <c r="B1109" s="269" t="s">
        <v>862</v>
      </c>
      <c r="C1109" s="269" t="s">
        <v>95</v>
      </c>
      <c r="D1109" s="271" t="s">
        <v>863</v>
      </c>
      <c r="E1109" s="272">
        <v>41058</v>
      </c>
      <c r="F1109" s="238"/>
      <c r="G1109" s="238"/>
      <c r="H1109" s="272">
        <v>40909</v>
      </c>
      <c r="I1109" s="272">
        <v>50405</v>
      </c>
      <c r="J1109" s="269"/>
      <c r="K1109" s="269" t="s">
        <v>3295</v>
      </c>
      <c r="L1109" s="273"/>
      <c r="M1109" s="238">
        <v>1</v>
      </c>
      <c r="N1109" s="269" t="s">
        <v>3296</v>
      </c>
      <c r="O1109" s="269" t="s">
        <v>81</v>
      </c>
      <c r="P1109" s="269">
        <v>0</v>
      </c>
      <c r="Q1109" s="269"/>
      <c r="R1109" s="294">
        <v>1010401026</v>
      </c>
      <c r="S1109" s="238">
        <v>1143</v>
      </c>
      <c r="T1109" s="269" t="s">
        <v>87</v>
      </c>
      <c r="U1109" s="269">
        <v>240</v>
      </c>
      <c r="V1109" s="275">
        <v>240</v>
      </c>
      <c r="W1109" s="269">
        <v>0</v>
      </c>
      <c r="X1109" s="276">
        <v>29952</v>
      </c>
      <c r="Y1109" s="293"/>
      <c r="Z1109" s="277">
        <v>758819.33</v>
      </c>
      <c r="AA1109" s="277"/>
      <c r="AB1109" s="278">
        <v>758819.33</v>
      </c>
      <c r="AC1109" s="278">
        <v>758819.33</v>
      </c>
      <c r="AD1109" s="278">
        <v>0</v>
      </c>
      <c r="AE1109" s="278">
        <v>0</v>
      </c>
      <c r="AF1109" s="278">
        <v>3161.7472083333332</v>
      </c>
      <c r="AG1109" s="278">
        <v>3161.7472083333332</v>
      </c>
      <c r="AH1109" s="278">
        <v>0</v>
      </c>
      <c r="AI1109" s="279">
        <v>3161.7472083333332</v>
      </c>
      <c r="AJ1109" s="277"/>
      <c r="AK1109" s="280" t="e">
        <v>#REF!</v>
      </c>
      <c r="AL1109" s="280" t="e">
        <v>#REF!</v>
      </c>
      <c r="AM1109" s="281">
        <v>0</v>
      </c>
      <c r="AN1109" s="281">
        <v>0</v>
      </c>
      <c r="AO1109" s="281">
        <v>0</v>
      </c>
      <c r="AP1109" s="282">
        <v>0</v>
      </c>
      <c r="AQ1109" s="282">
        <v>0</v>
      </c>
      <c r="AR1109" s="282">
        <v>0</v>
      </c>
      <c r="AS1109" s="282">
        <v>0</v>
      </c>
      <c r="AT1109" s="282">
        <v>0</v>
      </c>
      <c r="AU1109" s="282">
        <v>0</v>
      </c>
      <c r="AV1109" s="282">
        <v>0</v>
      </c>
      <c r="AW1109" s="282">
        <v>0</v>
      </c>
      <c r="AX1109" s="282">
        <v>0</v>
      </c>
      <c r="AY1109" s="282">
        <v>0</v>
      </c>
      <c r="AZ1109" s="282">
        <v>0</v>
      </c>
      <c r="BA1109" s="282">
        <v>0</v>
      </c>
      <c r="BB1109" s="281">
        <v>0</v>
      </c>
      <c r="BC1109" s="281">
        <v>0</v>
      </c>
      <c r="BD1109" s="283"/>
      <c r="BE1109" s="284">
        <v>0.02</v>
      </c>
      <c r="BF1109" s="280">
        <v>0</v>
      </c>
      <c r="BG1109" s="285"/>
      <c r="BH1109" s="286"/>
      <c r="BI1109" s="285"/>
      <c r="BJ1109" s="280">
        <v>0</v>
      </c>
      <c r="BK1109" s="280">
        <v>0</v>
      </c>
      <c r="BL1109" s="283"/>
      <c r="BM1109" s="287">
        <v>0</v>
      </c>
      <c r="BN1109" s="280">
        <v>0</v>
      </c>
      <c r="BO1109" s="280">
        <v>0</v>
      </c>
      <c r="BP1109" s="280" t="e">
        <v>#REF!</v>
      </c>
      <c r="BQ1109" s="288" t="e">
        <v>#REF!</v>
      </c>
      <c r="BR1109" s="289"/>
      <c r="BS1109" s="290" t="e">
        <v>#REF!</v>
      </c>
      <c r="BU1109" s="291"/>
      <c r="BV1109" s="291">
        <v>0</v>
      </c>
      <c r="BW1109" s="292">
        <v>0</v>
      </c>
      <c r="BX1109" s="238" t="s">
        <v>856</v>
      </c>
      <c r="BY1109" s="435">
        <f t="shared" si="34"/>
        <v>1</v>
      </c>
      <c r="BZ1109" s="435">
        <v>1</v>
      </c>
      <c r="CA1109" s="436">
        <f t="shared" si="35"/>
        <v>0</v>
      </c>
    </row>
    <row r="1110" spans="1:79" s="268" customFormat="1" ht="47.25">
      <c r="A1110" s="269">
        <v>1096</v>
      </c>
      <c r="B1110" s="269" t="s">
        <v>862</v>
      </c>
      <c r="C1110" s="269" t="s">
        <v>95</v>
      </c>
      <c r="D1110" s="271" t="s">
        <v>863</v>
      </c>
      <c r="E1110" s="272">
        <v>41058</v>
      </c>
      <c r="F1110" s="238"/>
      <c r="G1110" s="238"/>
      <c r="H1110" s="272">
        <v>40909</v>
      </c>
      <c r="I1110" s="272">
        <v>50405</v>
      </c>
      <c r="J1110" s="269"/>
      <c r="K1110" s="269" t="s">
        <v>3297</v>
      </c>
      <c r="L1110" s="273"/>
      <c r="M1110" s="238">
        <v>1</v>
      </c>
      <c r="N1110" s="269" t="s">
        <v>3298</v>
      </c>
      <c r="O1110" s="269" t="s">
        <v>81</v>
      </c>
      <c r="P1110" s="269">
        <v>0</v>
      </c>
      <c r="Q1110" s="269"/>
      <c r="R1110" s="294">
        <v>1010401027</v>
      </c>
      <c r="S1110" s="238">
        <v>1144</v>
      </c>
      <c r="T1110" s="269" t="s">
        <v>87</v>
      </c>
      <c r="U1110" s="269">
        <v>240</v>
      </c>
      <c r="V1110" s="275">
        <v>240</v>
      </c>
      <c r="W1110" s="269">
        <v>0</v>
      </c>
      <c r="X1110" s="276">
        <v>30956</v>
      </c>
      <c r="Y1110" s="293"/>
      <c r="Z1110" s="277">
        <v>347897.64</v>
      </c>
      <c r="AA1110" s="277"/>
      <c r="AB1110" s="278">
        <v>347897.64</v>
      </c>
      <c r="AC1110" s="278">
        <v>347897.64</v>
      </c>
      <c r="AD1110" s="278">
        <v>0</v>
      </c>
      <c r="AE1110" s="278">
        <v>0</v>
      </c>
      <c r="AF1110" s="278">
        <v>1449.5735</v>
      </c>
      <c r="AG1110" s="278">
        <v>1449.5735</v>
      </c>
      <c r="AH1110" s="278">
        <v>0</v>
      </c>
      <c r="AI1110" s="279">
        <v>1449.5735</v>
      </c>
      <c r="AJ1110" s="277"/>
      <c r="AK1110" s="280" t="e">
        <v>#REF!</v>
      </c>
      <c r="AL1110" s="280" t="e">
        <v>#REF!</v>
      </c>
      <c r="AM1110" s="281">
        <v>0</v>
      </c>
      <c r="AN1110" s="281">
        <v>0</v>
      </c>
      <c r="AO1110" s="281">
        <v>0</v>
      </c>
      <c r="AP1110" s="282">
        <v>0</v>
      </c>
      <c r="AQ1110" s="282">
        <v>0</v>
      </c>
      <c r="AR1110" s="282">
        <v>0</v>
      </c>
      <c r="AS1110" s="282">
        <v>0</v>
      </c>
      <c r="AT1110" s="282">
        <v>0</v>
      </c>
      <c r="AU1110" s="282">
        <v>0</v>
      </c>
      <c r="AV1110" s="282">
        <v>0</v>
      </c>
      <c r="AW1110" s="282">
        <v>0</v>
      </c>
      <c r="AX1110" s="282">
        <v>0</v>
      </c>
      <c r="AY1110" s="282">
        <v>0</v>
      </c>
      <c r="AZ1110" s="282">
        <v>0</v>
      </c>
      <c r="BA1110" s="282">
        <v>0</v>
      </c>
      <c r="BB1110" s="281">
        <v>0</v>
      </c>
      <c r="BC1110" s="281">
        <v>0</v>
      </c>
      <c r="BD1110" s="283"/>
      <c r="BE1110" s="284">
        <v>0.02</v>
      </c>
      <c r="BF1110" s="280">
        <v>0</v>
      </c>
      <c r="BG1110" s="285"/>
      <c r="BH1110" s="286"/>
      <c r="BI1110" s="285"/>
      <c r="BJ1110" s="280">
        <v>0</v>
      </c>
      <c r="BK1110" s="280">
        <v>0</v>
      </c>
      <c r="BL1110" s="283"/>
      <c r="BM1110" s="287">
        <v>0</v>
      </c>
      <c r="BN1110" s="280">
        <v>0</v>
      </c>
      <c r="BO1110" s="280">
        <v>0</v>
      </c>
      <c r="BP1110" s="280" t="e">
        <v>#REF!</v>
      </c>
      <c r="BQ1110" s="288" t="e">
        <v>#REF!</v>
      </c>
      <c r="BR1110" s="289"/>
      <c r="BS1110" s="290" t="e">
        <v>#REF!</v>
      </c>
      <c r="BU1110" s="291"/>
      <c r="BV1110" s="291">
        <v>0</v>
      </c>
      <c r="BW1110" s="292">
        <v>0</v>
      </c>
      <c r="BX1110" s="238" t="s">
        <v>856</v>
      </c>
      <c r="BY1110" s="435">
        <f t="shared" si="34"/>
        <v>1</v>
      </c>
      <c r="BZ1110" s="435">
        <v>1</v>
      </c>
      <c r="CA1110" s="436">
        <f t="shared" si="35"/>
        <v>0</v>
      </c>
    </row>
    <row r="1111" spans="1:79" s="268" customFormat="1" ht="47.25">
      <c r="A1111" s="269">
        <v>1097</v>
      </c>
      <c r="B1111" s="269" t="s">
        <v>862</v>
      </c>
      <c r="C1111" s="269" t="s">
        <v>95</v>
      </c>
      <c r="D1111" s="271" t="s">
        <v>863</v>
      </c>
      <c r="E1111" s="272">
        <v>41058</v>
      </c>
      <c r="F1111" s="238"/>
      <c r="G1111" s="238"/>
      <c r="H1111" s="272">
        <v>40909</v>
      </c>
      <c r="I1111" s="272">
        <v>50405</v>
      </c>
      <c r="J1111" s="269"/>
      <c r="K1111" s="269" t="s">
        <v>3299</v>
      </c>
      <c r="L1111" s="273"/>
      <c r="M1111" s="238">
        <v>1</v>
      </c>
      <c r="N1111" s="269" t="s">
        <v>3300</v>
      </c>
      <c r="O1111" s="269" t="s">
        <v>81</v>
      </c>
      <c r="P1111" s="269">
        <v>0</v>
      </c>
      <c r="Q1111" s="269"/>
      <c r="R1111" s="294">
        <v>1010401028</v>
      </c>
      <c r="S1111" s="238">
        <v>1145</v>
      </c>
      <c r="T1111" s="269" t="s">
        <v>87</v>
      </c>
      <c r="U1111" s="269">
        <v>240</v>
      </c>
      <c r="V1111" s="275">
        <v>240</v>
      </c>
      <c r="W1111" s="269">
        <v>0</v>
      </c>
      <c r="X1111" s="276">
        <v>33573</v>
      </c>
      <c r="Y1111" s="293"/>
      <c r="Z1111" s="277">
        <v>541415.55000000005</v>
      </c>
      <c r="AA1111" s="277"/>
      <c r="AB1111" s="278">
        <v>541415.55000000005</v>
      </c>
      <c r="AC1111" s="278">
        <v>541415.55000000005</v>
      </c>
      <c r="AD1111" s="278">
        <v>0</v>
      </c>
      <c r="AE1111" s="278">
        <v>0</v>
      </c>
      <c r="AF1111" s="278">
        <v>2255.8981250000002</v>
      </c>
      <c r="AG1111" s="278">
        <v>2255.8981250000002</v>
      </c>
      <c r="AH1111" s="278">
        <v>0</v>
      </c>
      <c r="AI1111" s="279">
        <v>2255.8981250000002</v>
      </c>
      <c r="AJ1111" s="277"/>
      <c r="AK1111" s="280" t="e">
        <v>#REF!</v>
      </c>
      <c r="AL1111" s="280" t="e">
        <v>#REF!</v>
      </c>
      <c r="AM1111" s="281">
        <v>0</v>
      </c>
      <c r="AN1111" s="281">
        <v>0</v>
      </c>
      <c r="AO1111" s="281">
        <v>0</v>
      </c>
      <c r="AP1111" s="282">
        <v>0</v>
      </c>
      <c r="AQ1111" s="282">
        <v>0</v>
      </c>
      <c r="AR1111" s="282">
        <v>0</v>
      </c>
      <c r="AS1111" s="282">
        <v>0</v>
      </c>
      <c r="AT1111" s="282">
        <v>0</v>
      </c>
      <c r="AU1111" s="282">
        <v>0</v>
      </c>
      <c r="AV1111" s="282">
        <v>0</v>
      </c>
      <c r="AW1111" s="282">
        <v>0</v>
      </c>
      <c r="AX1111" s="282">
        <v>0</v>
      </c>
      <c r="AY1111" s="282">
        <v>0</v>
      </c>
      <c r="AZ1111" s="282">
        <v>0</v>
      </c>
      <c r="BA1111" s="282">
        <v>0</v>
      </c>
      <c r="BB1111" s="281">
        <v>0</v>
      </c>
      <c r="BC1111" s="281">
        <v>0</v>
      </c>
      <c r="BD1111" s="283"/>
      <c r="BE1111" s="284">
        <v>0.02</v>
      </c>
      <c r="BF1111" s="280">
        <v>0</v>
      </c>
      <c r="BG1111" s="285"/>
      <c r="BH1111" s="286"/>
      <c r="BI1111" s="285"/>
      <c r="BJ1111" s="280">
        <v>0</v>
      </c>
      <c r="BK1111" s="280">
        <v>0</v>
      </c>
      <c r="BL1111" s="283"/>
      <c r="BM1111" s="287">
        <v>0</v>
      </c>
      <c r="BN1111" s="280">
        <v>0</v>
      </c>
      <c r="BO1111" s="280">
        <v>0</v>
      </c>
      <c r="BP1111" s="280" t="e">
        <v>#REF!</v>
      </c>
      <c r="BQ1111" s="288" t="e">
        <v>#REF!</v>
      </c>
      <c r="BR1111" s="289"/>
      <c r="BS1111" s="290" t="e">
        <v>#REF!</v>
      </c>
      <c r="BU1111" s="291"/>
      <c r="BV1111" s="291">
        <v>0</v>
      </c>
      <c r="BW1111" s="292">
        <v>0</v>
      </c>
      <c r="BX1111" s="238" t="s">
        <v>856</v>
      </c>
      <c r="BY1111" s="435">
        <f t="shared" si="34"/>
        <v>1</v>
      </c>
      <c r="BZ1111" s="435">
        <v>1</v>
      </c>
      <c r="CA1111" s="436">
        <f t="shared" si="35"/>
        <v>0</v>
      </c>
    </row>
    <row r="1112" spans="1:79" s="268" customFormat="1" ht="47.25">
      <c r="A1112" s="269">
        <v>1098</v>
      </c>
      <c r="B1112" s="269" t="s">
        <v>862</v>
      </c>
      <c r="C1112" s="269" t="s">
        <v>95</v>
      </c>
      <c r="D1112" s="271" t="s">
        <v>863</v>
      </c>
      <c r="E1112" s="272">
        <v>41058</v>
      </c>
      <c r="F1112" s="238"/>
      <c r="G1112" s="238"/>
      <c r="H1112" s="272">
        <v>40909</v>
      </c>
      <c r="I1112" s="272">
        <v>50405</v>
      </c>
      <c r="J1112" s="269"/>
      <c r="K1112" s="269" t="s">
        <v>3301</v>
      </c>
      <c r="L1112" s="273"/>
      <c r="M1112" s="238">
        <v>1</v>
      </c>
      <c r="N1112" s="269" t="s">
        <v>3302</v>
      </c>
      <c r="O1112" s="269" t="s">
        <v>81</v>
      </c>
      <c r="P1112" s="269">
        <v>0</v>
      </c>
      <c r="Q1112" s="269"/>
      <c r="R1112" s="294">
        <v>1010401029</v>
      </c>
      <c r="S1112" s="238">
        <v>1146</v>
      </c>
      <c r="T1112" s="269" t="s">
        <v>87</v>
      </c>
      <c r="U1112" s="269">
        <v>240</v>
      </c>
      <c r="V1112" s="275">
        <v>240</v>
      </c>
      <c r="W1112" s="269">
        <v>0</v>
      </c>
      <c r="X1112" s="276">
        <v>33573</v>
      </c>
      <c r="Y1112" s="293"/>
      <c r="Z1112" s="277">
        <v>774991.26</v>
      </c>
      <c r="AA1112" s="277"/>
      <c r="AB1112" s="278">
        <v>774991.26</v>
      </c>
      <c r="AC1112" s="278">
        <v>774991.26</v>
      </c>
      <c r="AD1112" s="278">
        <v>0</v>
      </c>
      <c r="AE1112" s="278">
        <v>0</v>
      </c>
      <c r="AF1112" s="278">
        <v>3229.1302500000002</v>
      </c>
      <c r="AG1112" s="278">
        <v>3229.1302500000002</v>
      </c>
      <c r="AH1112" s="278">
        <v>0</v>
      </c>
      <c r="AI1112" s="279">
        <v>3229.1302500000002</v>
      </c>
      <c r="AJ1112" s="277"/>
      <c r="AK1112" s="280" t="e">
        <v>#REF!</v>
      </c>
      <c r="AL1112" s="280" t="e">
        <v>#REF!</v>
      </c>
      <c r="AM1112" s="281">
        <v>0</v>
      </c>
      <c r="AN1112" s="281">
        <v>0</v>
      </c>
      <c r="AO1112" s="281">
        <v>0</v>
      </c>
      <c r="AP1112" s="282">
        <v>0</v>
      </c>
      <c r="AQ1112" s="282">
        <v>0</v>
      </c>
      <c r="AR1112" s="282">
        <v>0</v>
      </c>
      <c r="AS1112" s="282">
        <v>0</v>
      </c>
      <c r="AT1112" s="282">
        <v>0</v>
      </c>
      <c r="AU1112" s="282">
        <v>0</v>
      </c>
      <c r="AV1112" s="282">
        <v>0</v>
      </c>
      <c r="AW1112" s="282">
        <v>0</v>
      </c>
      <c r="AX1112" s="282">
        <v>0</v>
      </c>
      <c r="AY1112" s="282">
        <v>0</v>
      </c>
      <c r="AZ1112" s="282">
        <v>0</v>
      </c>
      <c r="BA1112" s="282">
        <v>0</v>
      </c>
      <c r="BB1112" s="281">
        <v>0</v>
      </c>
      <c r="BC1112" s="281">
        <v>0</v>
      </c>
      <c r="BD1112" s="283"/>
      <c r="BE1112" s="284">
        <v>0.02</v>
      </c>
      <c r="BF1112" s="280">
        <v>0</v>
      </c>
      <c r="BG1112" s="285"/>
      <c r="BH1112" s="286"/>
      <c r="BI1112" s="285"/>
      <c r="BJ1112" s="280">
        <v>0</v>
      </c>
      <c r="BK1112" s="280">
        <v>0</v>
      </c>
      <c r="BL1112" s="283"/>
      <c r="BM1112" s="287">
        <v>0</v>
      </c>
      <c r="BN1112" s="280">
        <v>0</v>
      </c>
      <c r="BO1112" s="280">
        <v>0</v>
      </c>
      <c r="BP1112" s="280" t="e">
        <v>#REF!</v>
      </c>
      <c r="BQ1112" s="288" t="e">
        <v>#REF!</v>
      </c>
      <c r="BR1112" s="289"/>
      <c r="BS1112" s="290" t="e">
        <v>#REF!</v>
      </c>
      <c r="BU1112" s="291"/>
      <c r="BV1112" s="291">
        <v>0</v>
      </c>
      <c r="BW1112" s="292">
        <v>0</v>
      </c>
      <c r="BX1112" s="238" t="s">
        <v>856</v>
      </c>
      <c r="BY1112" s="435">
        <f t="shared" si="34"/>
        <v>1</v>
      </c>
      <c r="BZ1112" s="435">
        <v>1</v>
      </c>
      <c r="CA1112" s="436">
        <f t="shared" si="35"/>
        <v>0</v>
      </c>
    </row>
    <row r="1113" spans="1:79" s="268" customFormat="1" ht="47.25">
      <c r="A1113" s="269">
        <v>1099</v>
      </c>
      <c r="B1113" s="269" t="s">
        <v>862</v>
      </c>
      <c r="C1113" s="269" t="s">
        <v>95</v>
      </c>
      <c r="D1113" s="271" t="s">
        <v>863</v>
      </c>
      <c r="E1113" s="272">
        <v>41058</v>
      </c>
      <c r="F1113" s="238"/>
      <c r="G1113" s="238"/>
      <c r="H1113" s="272">
        <v>40909</v>
      </c>
      <c r="I1113" s="272">
        <v>50405</v>
      </c>
      <c r="J1113" s="269"/>
      <c r="K1113" s="269" t="s">
        <v>3303</v>
      </c>
      <c r="L1113" s="273"/>
      <c r="M1113" s="238">
        <v>1</v>
      </c>
      <c r="N1113" s="269" t="s">
        <v>3304</v>
      </c>
      <c r="O1113" s="269" t="s">
        <v>81</v>
      </c>
      <c r="P1113" s="269">
        <v>0</v>
      </c>
      <c r="Q1113" s="269"/>
      <c r="R1113" s="294">
        <v>1010401030</v>
      </c>
      <c r="S1113" s="238">
        <v>1147</v>
      </c>
      <c r="T1113" s="269" t="s">
        <v>87</v>
      </c>
      <c r="U1113" s="269">
        <v>240</v>
      </c>
      <c r="V1113" s="275">
        <v>240</v>
      </c>
      <c r="W1113" s="269">
        <v>0</v>
      </c>
      <c r="X1113" s="276">
        <v>33664</v>
      </c>
      <c r="Y1113" s="293"/>
      <c r="Z1113" s="277">
        <v>60113.87</v>
      </c>
      <c r="AA1113" s="277"/>
      <c r="AB1113" s="278">
        <v>60113.87</v>
      </c>
      <c r="AC1113" s="278">
        <v>60113.87</v>
      </c>
      <c r="AD1113" s="278">
        <v>0</v>
      </c>
      <c r="AE1113" s="278">
        <v>0</v>
      </c>
      <c r="AF1113" s="278">
        <v>250.47445833333333</v>
      </c>
      <c r="AG1113" s="278">
        <v>250.47445833333333</v>
      </c>
      <c r="AH1113" s="278">
        <v>0</v>
      </c>
      <c r="AI1113" s="279">
        <v>250.47445833333333</v>
      </c>
      <c r="AJ1113" s="277"/>
      <c r="AK1113" s="280" t="e">
        <v>#REF!</v>
      </c>
      <c r="AL1113" s="280" t="e">
        <v>#REF!</v>
      </c>
      <c r="AM1113" s="281">
        <v>0</v>
      </c>
      <c r="AN1113" s="281">
        <v>0</v>
      </c>
      <c r="AO1113" s="281">
        <v>0</v>
      </c>
      <c r="AP1113" s="282">
        <v>0</v>
      </c>
      <c r="AQ1113" s="282">
        <v>0</v>
      </c>
      <c r="AR1113" s="282">
        <v>0</v>
      </c>
      <c r="AS1113" s="282">
        <v>0</v>
      </c>
      <c r="AT1113" s="282">
        <v>0</v>
      </c>
      <c r="AU1113" s="282">
        <v>0</v>
      </c>
      <c r="AV1113" s="282">
        <v>0</v>
      </c>
      <c r="AW1113" s="282">
        <v>0</v>
      </c>
      <c r="AX1113" s="282">
        <v>0</v>
      </c>
      <c r="AY1113" s="282">
        <v>0</v>
      </c>
      <c r="AZ1113" s="282">
        <v>0</v>
      </c>
      <c r="BA1113" s="282">
        <v>0</v>
      </c>
      <c r="BB1113" s="281">
        <v>0</v>
      </c>
      <c r="BC1113" s="281">
        <v>0</v>
      </c>
      <c r="BD1113" s="283"/>
      <c r="BE1113" s="284">
        <v>0.02</v>
      </c>
      <c r="BF1113" s="280">
        <v>0</v>
      </c>
      <c r="BG1113" s="285"/>
      <c r="BH1113" s="286"/>
      <c r="BI1113" s="285"/>
      <c r="BJ1113" s="280">
        <v>0</v>
      </c>
      <c r="BK1113" s="280">
        <v>0</v>
      </c>
      <c r="BL1113" s="283"/>
      <c r="BM1113" s="287">
        <v>0</v>
      </c>
      <c r="BN1113" s="280">
        <v>0</v>
      </c>
      <c r="BO1113" s="280">
        <v>0</v>
      </c>
      <c r="BP1113" s="280" t="e">
        <v>#REF!</v>
      </c>
      <c r="BQ1113" s="288" t="e">
        <v>#REF!</v>
      </c>
      <c r="BR1113" s="289"/>
      <c r="BS1113" s="290" t="e">
        <v>#REF!</v>
      </c>
      <c r="BU1113" s="291"/>
      <c r="BV1113" s="291">
        <v>0</v>
      </c>
      <c r="BW1113" s="292">
        <v>0</v>
      </c>
      <c r="BX1113" s="238" t="s">
        <v>856</v>
      </c>
      <c r="BY1113" s="435">
        <f t="shared" si="34"/>
        <v>1</v>
      </c>
      <c r="BZ1113" s="435">
        <v>1</v>
      </c>
      <c r="CA1113" s="436">
        <f t="shared" si="35"/>
        <v>0</v>
      </c>
    </row>
    <row r="1114" spans="1:79" s="268" customFormat="1" ht="47.25" outlineLevel="1">
      <c r="A1114" s="269">
        <v>1100</v>
      </c>
      <c r="B1114" s="269" t="s">
        <v>862</v>
      </c>
      <c r="C1114" s="269" t="s">
        <v>95</v>
      </c>
      <c r="D1114" s="271" t="s">
        <v>863</v>
      </c>
      <c r="E1114" s="272">
        <v>41058</v>
      </c>
      <c r="F1114" s="238"/>
      <c r="G1114" s="238"/>
      <c r="H1114" s="272">
        <v>40909</v>
      </c>
      <c r="I1114" s="272">
        <v>50405</v>
      </c>
      <c r="J1114" s="269"/>
      <c r="K1114" s="269" t="s">
        <v>3305</v>
      </c>
      <c r="L1114" s="273"/>
      <c r="M1114" s="238">
        <v>1</v>
      </c>
      <c r="N1114" s="269" t="s">
        <v>3306</v>
      </c>
      <c r="O1114" s="269" t="s">
        <v>81</v>
      </c>
      <c r="P1114" s="269">
        <v>0</v>
      </c>
      <c r="Q1114" s="269"/>
      <c r="R1114" s="294">
        <v>1010401031</v>
      </c>
      <c r="S1114" s="238">
        <v>1148</v>
      </c>
      <c r="T1114" s="269" t="s">
        <v>87</v>
      </c>
      <c r="U1114" s="269">
        <v>240</v>
      </c>
      <c r="V1114" s="275">
        <v>240</v>
      </c>
      <c r="W1114" s="269">
        <v>0</v>
      </c>
      <c r="X1114" s="276">
        <v>34304</v>
      </c>
      <c r="Y1114" s="293"/>
      <c r="Z1114" s="277">
        <v>100789.58</v>
      </c>
      <c r="AA1114" s="277"/>
      <c r="AB1114" s="278">
        <v>100789.58</v>
      </c>
      <c r="AC1114" s="278">
        <v>100789.58</v>
      </c>
      <c r="AD1114" s="278">
        <v>0</v>
      </c>
      <c r="AE1114" s="278">
        <v>0</v>
      </c>
      <c r="AF1114" s="278">
        <v>419.95658333333336</v>
      </c>
      <c r="AG1114" s="278">
        <v>419.95658333333336</v>
      </c>
      <c r="AH1114" s="278">
        <v>0</v>
      </c>
      <c r="AI1114" s="279">
        <v>419.95658333333336</v>
      </c>
      <c r="AJ1114" s="277"/>
      <c r="AK1114" s="280" t="e">
        <v>#REF!</v>
      </c>
      <c r="AL1114" s="280" t="e">
        <v>#REF!</v>
      </c>
      <c r="AM1114" s="281">
        <v>0</v>
      </c>
      <c r="AN1114" s="281">
        <v>0</v>
      </c>
      <c r="AO1114" s="281">
        <v>0</v>
      </c>
      <c r="AP1114" s="282">
        <v>0</v>
      </c>
      <c r="AQ1114" s="282">
        <v>0</v>
      </c>
      <c r="AR1114" s="282">
        <v>0</v>
      </c>
      <c r="AS1114" s="282">
        <v>0</v>
      </c>
      <c r="AT1114" s="282">
        <v>0</v>
      </c>
      <c r="AU1114" s="282">
        <v>0</v>
      </c>
      <c r="AV1114" s="282">
        <v>0</v>
      </c>
      <c r="AW1114" s="282">
        <v>0</v>
      </c>
      <c r="AX1114" s="282">
        <v>0</v>
      </c>
      <c r="AY1114" s="282">
        <v>0</v>
      </c>
      <c r="AZ1114" s="282">
        <v>0</v>
      </c>
      <c r="BA1114" s="282">
        <v>0</v>
      </c>
      <c r="BB1114" s="281">
        <v>0</v>
      </c>
      <c r="BC1114" s="281">
        <v>0</v>
      </c>
      <c r="BD1114" s="283"/>
      <c r="BE1114" s="284">
        <v>0.02</v>
      </c>
      <c r="BF1114" s="280">
        <v>0</v>
      </c>
      <c r="BG1114" s="285"/>
      <c r="BH1114" s="286"/>
      <c r="BI1114" s="285"/>
      <c r="BJ1114" s="280">
        <v>0</v>
      </c>
      <c r="BK1114" s="280">
        <v>0</v>
      </c>
      <c r="BL1114" s="283"/>
      <c r="BM1114" s="287">
        <v>0</v>
      </c>
      <c r="BN1114" s="280">
        <v>0</v>
      </c>
      <c r="BO1114" s="280">
        <v>0</v>
      </c>
      <c r="BP1114" s="280" t="e">
        <v>#REF!</v>
      </c>
      <c r="BQ1114" s="288" t="e">
        <v>#REF!</v>
      </c>
      <c r="BR1114" s="289"/>
      <c r="BS1114" s="290" t="e">
        <v>#REF!</v>
      </c>
      <c r="BU1114" s="291"/>
      <c r="BV1114" s="291">
        <v>0</v>
      </c>
      <c r="BW1114" s="292">
        <v>0</v>
      </c>
      <c r="BX1114" s="238" t="s">
        <v>856</v>
      </c>
      <c r="BY1114" s="435">
        <f t="shared" si="34"/>
        <v>1</v>
      </c>
      <c r="BZ1114" s="435">
        <v>1</v>
      </c>
      <c r="CA1114" s="436">
        <f t="shared" si="35"/>
        <v>0</v>
      </c>
    </row>
    <row r="1115" spans="1:79" s="268" customFormat="1" ht="47.25" outlineLevel="1">
      <c r="A1115" s="269">
        <v>1101</v>
      </c>
      <c r="B1115" s="269" t="s">
        <v>862</v>
      </c>
      <c r="C1115" s="269" t="s">
        <v>95</v>
      </c>
      <c r="D1115" s="271" t="s">
        <v>863</v>
      </c>
      <c r="E1115" s="272">
        <v>41058</v>
      </c>
      <c r="F1115" s="238"/>
      <c r="G1115" s="238"/>
      <c r="H1115" s="272">
        <v>40909</v>
      </c>
      <c r="I1115" s="272">
        <v>50405</v>
      </c>
      <c r="J1115" s="269"/>
      <c r="K1115" s="269" t="s">
        <v>3307</v>
      </c>
      <c r="L1115" s="273"/>
      <c r="M1115" s="238">
        <v>1</v>
      </c>
      <c r="N1115" s="269" t="s">
        <v>3308</v>
      </c>
      <c r="O1115" s="269" t="s">
        <v>81</v>
      </c>
      <c r="P1115" s="269">
        <v>0</v>
      </c>
      <c r="Q1115" s="269"/>
      <c r="R1115" s="294">
        <v>1010401032</v>
      </c>
      <c r="S1115" s="238">
        <v>1149</v>
      </c>
      <c r="T1115" s="269" t="s">
        <v>87</v>
      </c>
      <c r="U1115" s="269">
        <v>240</v>
      </c>
      <c r="V1115" s="275">
        <v>240</v>
      </c>
      <c r="W1115" s="269">
        <v>0</v>
      </c>
      <c r="X1115" s="276">
        <v>33573</v>
      </c>
      <c r="Y1115" s="293"/>
      <c r="Z1115" s="277">
        <v>500551.16</v>
      </c>
      <c r="AA1115" s="277"/>
      <c r="AB1115" s="278">
        <v>500551.16</v>
      </c>
      <c r="AC1115" s="278">
        <v>500551.16</v>
      </c>
      <c r="AD1115" s="278">
        <v>0</v>
      </c>
      <c r="AE1115" s="278">
        <v>0</v>
      </c>
      <c r="AF1115" s="278">
        <v>2085.6298333333334</v>
      </c>
      <c r="AG1115" s="278">
        <v>2085.6298333333334</v>
      </c>
      <c r="AH1115" s="278">
        <v>0</v>
      </c>
      <c r="AI1115" s="279">
        <v>2085.6298333333334</v>
      </c>
      <c r="AJ1115" s="277"/>
      <c r="AK1115" s="280" t="e">
        <v>#REF!</v>
      </c>
      <c r="AL1115" s="280" t="e">
        <v>#REF!</v>
      </c>
      <c r="AM1115" s="281">
        <v>0</v>
      </c>
      <c r="AN1115" s="281">
        <v>0</v>
      </c>
      <c r="AO1115" s="281">
        <v>0</v>
      </c>
      <c r="AP1115" s="282">
        <v>0</v>
      </c>
      <c r="AQ1115" s="282">
        <v>0</v>
      </c>
      <c r="AR1115" s="282">
        <v>0</v>
      </c>
      <c r="AS1115" s="282">
        <v>0</v>
      </c>
      <c r="AT1115" s="282">
        <v>0</v>
      </c>
      <c r="AU1115" s="282">
        <v>0</v>
      </c>
      <c r="AV1115" s="282">
        <v>0</v>
      </c>
      <c r="AW1115" s="282">
        <v>0</v>
      </c>
      <c r="AX1115" s="282">
        <v>0</v>
      </c>
      <c r="AY1115" s="282">
        <v>0</v>
      </c>
      <c r="AZ1115" s="282">
        <v>0</v>
      </c>
      <c r="BA1115" s="282">
        <v>0</v>
      </c>
      <c r="BB1115" s="281">
        <v>0</v>
      </c>
      <c r="BC1115" s="281">
        <v>0</v>
      </c>
      <c r="BD1115" s="283"/>
      <c r="BE1115" s="284">
        <v>0.02</v>
      </c>
      <c r="BF1115" s="280">
        <v>0</v>
      </c>
      <c r="BG1115" s="285"/>
      <c r="BH1115" s="286"/>
      <c r="BI1115" s="285"/>
      <c r="BJ1115" s="280">
        <v>0</v>
      </c>
      <c r="BK1115" s="280">
        <v>0</v>
      </c>
      <c r="BL1115" s="283"/>
      <c r="BM1115" s="287">
        <v>0</v>
      </c>
      <c r="BN1115" s="280">
        <v>0</v>
      </c>
      <c r="BO1115" s="280">
        <v>0</v>
      </c>
      <c r="BP1115" s="280" t="e">
        <v>#REF!</v>
      </c>
      <c r="BQ1115" s="288" t="e">
        <v>#REF!</v>
      </c>
      <c r="BR1115" s="289"/>
      <c r="BS1115" s="290" t="e">
        <v>#REF!</v>
      </c>
      <c r="BU1115" s="291"/>
      <c r="BV1115" s="291">
        <v>0</v>
      </c>
      <c r="BW1115" s="292">
        <v>0</v>
      </c>
      <c r="BX1115" s="238" t="s">
        <v>856</v>
      </c>
      <c r="BY1115" s="435">
        <f t="shared" si="34"/>
        <v>1</v>
      </c>
      <c r="BZ1115" s="435">
        <v>1</v>
      </c>
      <c r="CA1115" s="436">
        <f t="shared" si="35"/>
        <v>0</v>
      </c>
    </row>
    <row r="1116" spans="1:79" s="268" customFormat="1" ht="47.25" outlineLevel="1">
      <c r="A1116" s="269">
        <v>1102</v>
      </c>
      <c r="B1116" s="269" t="s">
        <v>862</v>
      </c>
      <c r="C1116" s="269" t="s">
        <v>95</v>
      </c>
      <c r="D1116" s="271" t="s">
        <v>863</v>
      </c>
      <c r="E1116" s="272">
        <v>41058</v>
      </c>
      <c r="F1116" s="238"/>
      <c r="G1116" s="238"/>
      <c r="H1116" s="272">
        <v>40909</v>
      </c>
      <c r="I1116" s="272">
        <v>50405</v>
      </c>
      <c r="J1116" s="269"/>
      <c r="K1116" s="269" t="s">
        <v>3309</v>
      </c>
      <c r="L1116" s="273"/>
      <c r="M1116" s="238">
        <v>1</v>
      </c>
      <c r="N1116" s="269" t="s">
        <v>3310</v>
      </c>
      <c r="O1116" s="269" t="s">
        <v>81</v>
      </c>
      <c r="P1116" s="269">
        <v>0</v>
      </c>
      <c r="Q1116" s="269"/>
      <c r="R1116" s="294">
        <v>1010401033</v>
      </c>
      <c r="S1116" s="238">
        <v>1150</v>
      </c>
      <c r="T1116" s="269" t="s">
        <v>131</v>
      </c>
      <c r="U1116" s="269">
        <v>361</v>
      </c>
      <c r="V1116" s="275">
        <v>361</v>
      </c>
      <c r="W1116" s="269">
        <v>0</v>
      </c>
      <c r="X1116" s="276">
        <v>33117</v>
      </c>
      <c r="Y1116" s="293"/>
      <c r="Z1116" s="277">
        <v>759838.17</v>
      </c>
      <c r="AA1116" s="277"/>
      <c r="AB1116" s="278">
        <v>759838.17</v>
      </c>
      <c r="AC1116" s="278">
        <v>470521.56758434896</v>
      </c>
      <c r="AD1116" s="278">
        <v>289316.60241565108</v>
      </c>
      <c r="AE1116" s="278">
        <v>264058.82391149597</v>
      </c>
      <c r="AF1116" s="278">
        <v>2104.8148753462606</v>
      </c>
      <c r="AG1116" s="278">
        <v>2104.8148753462606</v>
      </c>
      <c r="AH1116" s="278">
        <v>0</v>
      </c>
      <c r="AI1116" s="279">
        <v>2104.8148753462606</v>
      </c>
      <c r="AJ1116" s="277"/>
      <c r="AK1116" s="280" t="e">
        <v>#REF!</v>
      </c>
      <c r="AL1116" s="280" t="e">
        <v>#REF!</v>
      </c>
      <c r="AM1116" s="281">
        <v>25257.778504155125</v>
      </c>
      <c r="AN1116" s="281">
        <v>25257.778504155125</v>
      </c>
      <c r="AO1116" s="281">
        <v>289316.60241565108</v>
      </c>
      <c r="AP1116" s="282">
        <v>287211.78754030482</v>
      </c>
      <c r="AQ1116" s="282">
        <v>285106.97266495856</v>
      </c>
      <c r="AR1116" s="282">
        <v>283002.15778961231</v>
      </c>
      <c r="AS1116" s="282">
        <v>280897.34291426605</v>
      </c>
      <c r="AT1116" s="282">
        <v>278792.52803891979</v>
      </c>
      <c r="AU1116" s="282">
        <v>276687.71316357353</v>
      </c>
      <c r="AV1116" s="282">
        <v>274582.89828822727</v>
      </c>
      <c r="AW1116" s="282">
        <v>272478.08341288101</v>
      </c>
      <c r="AX1116" s="282">
        <v>270373.26853753475</v>
      </c>
      <c r="AY1116" s="282">
        <v>268268.45366218849</v>
      </c>
      <c r="AZ1116" s="282">
        <v>266163.63878684223</v>
      </c>
      <c r="BA1116" s="282">
        <v>264058.82391149597</v>
      </c>
      <c r="BB1116" s="281">
        <v>276687.71316357353</v>
      </c>
      <c r="BC1116" s="281">
        <v>276687.71316357353</v>
      </c>
      <c r="BD1116" s="283"/>
      <c r="BE1116" s="284">
        <v>0.02</v>
      </c>
      <c r="BF1116" s="280">
        <v>0</v>
      </c>
      <c r="BG1116" s="285"/>
      <c r="BH1116" s="286"/>
      <c r="BI1116" s="285"/>
      <c r="BJ1116" s="280">
        <v>0</v>
      </c>
      <c r="BK1116" s="280">
        <v>0</v>
      </c>
      <c r="BL1116" s="283"/>
      <c r="BM1116" s="287">
        <v>0</v>
      </c>
      <c r="BN1116" s="280">
        <v>0</v>
      </c>
      <c r="BO1116" s="280">
        <v>0</v>
      </c>
      <c r="BP1116" s="280" t="e">
        <v>#REF!</v>
      </c>
      <c r="BQ1116" s="288" t="e">
        <v>#REF!</v>
      </c>
      <c r="BR1116" s="289"/>
      <c r="BS1116" s="290" t="e">
        <v>#REF!</v>
      </c>
      <c r="BU1116" s="291">
        <v>25257.72</v>
      </c>
      <c r="BV1116" s="291">
        <v>-5.850415512395557E-2</v>
      </c>
      <c r="BW1116" s="292">
        <v>0</v>
      </c>
      <c r="BX1116" s="238" t="s">
        <v>856</v>
      </c>
      <c r="BY1116" s="435">
        <f t="shared" si="34"/>
        <v>0.61923918297543401</v>
      </c>
      <c r="BZ1116" s="435">
        <v>0.65248018020535092</v>
      </c>
      <c r="CA1116" s="436">
        <f t="shared" si="35"/>
        <v>3.3240997229916913E-2</v>
      </c>
    </row>
    <row r="1117" spans="1:79" s="268" customFormat="1" ht="47.25" outlineLevel="1">
      <c r="A1117" s="269">
        <v>1103</v>
      </c>
      <c r="B1117" s="269" t="s">
        <v>862</v>
      </c>
      <c r="C1117" s="269" t="s">
        <v>95</v>
      </c>
      <c r="D1117" s="271" t="s">
        <v>863</v>
      </c>
      <c r="E1117" s="272">
        <v>41058</v>
      </c>
      <c r="F1117" s="238"/>
      <c r="G1117" s="238"/>
      <c r="H1117" s="272">
        <v>40909</v>
      </c>
      <c r="I1117" s="272">
        <v>50405</v>
      </c>
      <c r="J1117" s="269"/>
      <c r="K1117" s="269" t="s">
        <v>3311</v>
      </c>
      <c r="L1117" s="273"/>
      <c r="M1117" s="238">
        <v>1</v>
      </c>
      <c r="N1117" s="269" t="s">
        <v>3312</v>
      </c>
      <c r="O1117" s="269" t="s">
        <v>81</v>
      </c>
      <c r="P1117" s="269">
        <v>0</v>
      </c>
      <c r="Q1117" s="269"/>
      <c r="R1117" s="294">
        <v>1010401034</v>
      </c>
      <c r="S1117" s="238">
        <v>1151</v>
      </c>
      <c r="T1117" s="269" t="s">
        <v>87</v>
      </c>
      <c r="U1117" s="269">
        <v>240</v>
      </c>
      <c r="V1117" s="275">
        <v>240</v>
      </c>
      <c r="W1117" s="269">
        <v>0</v>
      </c>
      <c r="X1117" s="276">
        <v>34486</v>
      </c>
      <c r="Y1117" s="293"/>
      <c r="Z1117" s="277">
        <v>85156.92</v>
      </c>
      <c r="AA1117" s="277"/>
      <c r="AB1117" s="278">
        <v>85156.92</v>
      </c>
      <c r="AC1117" s="278">
        <v>85156.92</v>
      </c>
      <c r="AD1117" s="278">
        <v>0</v>
      </c>
      <c r="AE1117" s="278">
        <v>0</v>
      </c>
      <c r="AF1117" s="278">
        <v>354.82049999999998</v>
      </c>
      <c r="AG1117" s="278">
        <v>354.82049999999998</v>
      </c>
      <c r="AH1117" s="278">
        <v>0</v>
      </c>
      <c r="AI1117" s="279">
        <v>354.82049999999998</v>
      </c>
      <c r="AJ1117" s="277"/>
      <c r="AK1117" s="280" t="e">
        <v>#REF!</v>
      </c>
      <c r="AL1117" s="280" t="e">
        <v>#REF!</v>
      </c>
      <c r="AM1117" s="281">
        <v>0</v>
      </c>
      <c r="AN1117" s="281">
        <v>0</v>
      </c>
      <c r="AO1117" s="281">
        <v>0</v>
      </c>
      <c r="AP1117" s="282">
        <v>0</v>
      </c>
      <c r="AQ1117" s="282">
        <v>0</v>
      </c>
      <c r="AR1117" s="282">
        <v>0</v>
      </c>
      <c r="AS1117" s="282">
        <v>0</v>
      </c>
      <c r="AT1117" s="282">
        <v>0</v>
      </c>
      <c r="AU1117" s="282">
        <v>0</v>
      </c>
      <c r="AV1117" s="282">
        <v>0</v>
      </c>
      <c r="AW1117" s="282">
        <v>0</v>
      </c>
      <c r="AX1117" s="282">
        <v>0</v>
      </c>
      <c r="AY1117" s="282">
        <v>0</v>
      </c>
      <c r="AZ1117" s="282">
        <v>0</v>
      </c>
      <c r="BA1117" s="282">
        <v>0</v>
      </c>
      <c r="BB1117" s="281">
        <v>0</v>
      </c>
      <c r="BC1117" s="281">
        <v>0</v>
      </c>
      <c r="BD1117" s="283"/>
      <c r="BE1117" s="284">
        <v>0.02</v>
      </c>
      <c r="BF1117" s="280">
        <v>0</v>
      </c>
      <c r="BG1117" s="285"/>
      <c r="BH1117" s="286"/>
      <c r="BI1117" s="285"/>
      <c r="BJ1117" s="280">
        <v>0</v>
      </c>
      <c r="BK1117" s="280">
        <v>0</v>
      </c>
      <c r="BL1117" s="283"/>
      <c r="BM1117" s="287">
        <v>0</v>
      </c>
      <c r="BN1117" s="280">
        <v>0</v>
      </c>
      <c r="BO1117" s="280">
        <v>0</v>
      </c>
      <c r="BP1117" s="280" t="e">
        <v>#REF!</v>
      </c>
      <c r="BQ1117" s="288" t="e">
        <v>#REF!</v>
      </c>
      <c r="BR1117" s="289"/>
      <c r="BS1117" s="290" t="e">
        <v>#REF!</v>
      </c>
      <c r="BU1117" s="291"/>
      <c r="BV1117" s="291">
        <v>0</v>
      </c>
      <c r="BW1117" s="292">
        <v>0</v>
      </c>
      <c r="BX1117" s="238" t="s">
        <v>856</v>
      </c>
      <c r="BY1117" s="435">
        <f t="shared" si="34"/>
        <v>1</v>
      </c>
      <c r="BZ1117" s="435">
        <v>1</v>
      </c>
      <c r="CA1117" s="436">
        <f t="shared" si="35"/>
        <v>0</v>
      </c>
    </row>
    <row r="1118" spans="1:79" s="268" customFormat="1" ht="47.25" outlineLevel="1">
      <c r="A1118" s="269">
        <v>1104</v>
      </c>
      <c r="B1118" s="269" t="s">
        <v>862</v>
      </c>
      <c r="C1118" s="269" t="s">
        <v>95</v>
      </c>
      <c r="D1118" s="271" t="s">
        <v>863</v>
      </c>
      <c r="E1118" s="272">
        <v>41058</v>
      </c>
      <c r="F1118" s="238"/>
      <c r="G1118" s="238"/>
      <c r="H1118" s="272">
        <v>40909</v>
      </c>
      <c r="I1118" s="272">
        <v>50405</v>
      </c>
      <c r="J1118" s="269"/>
      <c r="K1118" s="269" t="s">
        <v>3313</v>
      </c>
      <c r="L1118" s="273"/>
      <c r="M1118" s="238">
        <v>1</v>
      </c>
      <c r="N1118" s="269" t="s">
        <v>3314</v>
      </c>
      <c r="O1118" s="269" t="s">
        <v>81</v>
      </c>
      <c r="P1118" s="269">
        <v>0</v>
      </c>
      <c r="Q1118" s="269"/>
      <c r="R1118" s="294">
        <v>1010401035</v>
      </c>
      <c r="S1118" s="238">
        <v>1152</v>
      </c>
      <c r="T1118" s="269" t="s">
        <v>87</v>
      </c>
      <c r="U1118" s="269">
        <v>240</v>
      </c>
      <c r="V1118" s="275">
        <v>240</v>
      </c>
      <c r="W1118" s="269">
        <v>0</v>
      </c>
      <c r="X1118" s="276">
        <v>32509</v>
      </c>
      <c r="Y1118" s="293"/>
      <c r="Z1118" s="277">
        <v>140172.95000000001</v>
      </c>
      <c r="AA1118" s="277"/>
      <c r="AB1118" s="278">
        <v>140172.95000000001</v>
      </c>
      <c r="AC1118" s="278">
        <v>140172.95000000001</v>
      </c>
      <c r="AD1118" s="278">
        <v>0</v>
      </c>
      <c r="AE1118" s="278">
        <v>0</v>
      </c>
      <c r="AF1118" s="278">
        <v>584.05395833333341</v>
      </c>
      <c r="AG1118" s="278">
        <v>584.05395833333341</v>
      </c>
      <c r="AH1118" s="278">
        <v>0</v>
      </c>
      <c r="AI1118" s="279">
        <v>584.05395833333341</v>
      </c>
      <c r="AJ1118" s="277"/>
      <c r="AK1118" s="280" t="e">
        <v>#REF!</v>
      </c>
      <c r="AL1118" s="280" t="e">
        <v>#REF!</v>
      </c>
      <c r="AM1118" s="281">
        <v>0</v>
      </c>
      <c r="AN1118" s="281">
        <v>0</v>
      </c>
      <c r="AO1118" s="281">
        <v>0</v>
      </c>
      <c r="AP1118" s="282">
        <v>0</v>
      </c>
      <c r="AQ1118" s="282">
        <v>0</v>
      </c>
      <c r="AR1118" s="282">
        <v>0</v>
      </c>
      <c r="AS1118" s="282">
        <v>0</v>
      </c>
      <c r="AT1118" s="282">
        <v>0</v>
      </c>
      <c r="AU1118" s="282">
        <v>0</v>
      </c>
      <c r="AV1118" s="282">
        <v>0</v>
      </c>
      <c r="AW1118" s="282">
        <v>0</v>
      </c>
      <c r="AX1118" s="282">
        <v>0</v>
      </c>
      <c r="AY1118" s="282">
        <v>0</v>
      </c>
      <c r="AZ1118" s="282">
        <v>0</v>
      </c>
      <c r="BA1118" s="282">
        <v>0</v>
      </c>
      <c r="BB1118" s="281">
        <v>0</v>
      </c>
      <c r="BC1118" s="281">
        <v>0</v>
      </c>
      <c r="BD1118" s="283"/>
      <c r="BE1118" s="284">
        <v>0.02</v>
      </c>
      <c r="BF1118" s="280">
        <v>0</v>
      </c>
      <c r="BG1118" s="285"/>
      <c r="BH1118" s="286"/>
      <c r="BI1118" s="285"/>
      <c r="BJ1118" s="280">
        <v>0</v>
      </c>
      <c r="BK1118" s="280">
        <v>0</v>
      </c>
      <c r="BL1118" s="283"/>
      <c r="BM1118" s="287">
        <v>0</v>
      </c>
      <c r="BN1118" s="280">
        <v>0</v>
      </c>
      <c r="BO1118" s="280">
        <v>0</v>
      </c>
      <c r="BP1118" s="280" t="e">
        <v>#REF!</v>
      </c>
      <c r="BQ1118" s="288" t="e">
        <v>#REF!</v>
      </c>
      <c r="BR1118" s="289"/>
      <c r="BS1118" s="290" t="e">
        <v>#REF!</v>
      </c>
      <c r="BU1118" s="291"/>
      <c r="BV1118" s="291">
        <v>0</v>
      </c>
      <c r="BW1118" s="292">
        <v>0</v>
      </c>
      <c r="BX1118" s="238" t="s">
        <v>856</v>
      </c>
      <c r="BY1118" s="435">
        <f t="shared" si="34"/>
        <v>1</v>
      </c>
      <c r="BZ1118" s="435">
        <v>1</v>
      </c>
      <c r="CA1118" s="436">
        <f t="shared" si="35"/>
        <v>0</v>
      </c>
    </row>
    <row r="1119" spans="1:79" s="268" customFormat="1" ht="47.25" outlineLevel="1">
      <c r="A1119" s="269">
        <v>1105</v>
      </c>
      <c r="B1119" s="269" t="s">
        <v>862</v>
      </c>
      <c r="C1119" s="269" t="s">
        <v>95</v>
      </c>
      <c r="D1119" s="271" t="s">
        <v>863</v>
      </c>
      <c r="E1119" s="272">
        <v>41058</v>
      </c>
      <c r="F1119" s="238"/>
      <c r="G1119" s="238"/>
      <c r="H1119" s="272" t="e">
        <v>#REF!</v>
      </c>
      <c r="I1119" s="272" t="e">
        <v>#REF!</v>
      </c>
      <c r="J1119" s="269"/>
      <c r="K1119" s="269" t="s">
        <v>3315</v>
      </c>
      <c r="L1119" s="273">
        <v>1</v>
      </c>
      <c r="M1119" s="238">
        <v>1</v>
      </c>
      <c r="N1119" s="269" t="s">
        <v>2909</v>
      </c>
      <c r="O1119" s="269" t="s">
        <v>81</v>
      </c>
      <c r="P1119" s="269">
        <v>0</v>
      </c>
      <c r="Q1119" s="269"/>
      <c r="R1119" s="294">
        <v>1010401037</v>
      </c>
      <c r="S1119" s="238">
        <v>1153</v>
      </c>
      <c r="T1119" s="269" t="s">
        <v>87</v>
      </c>
      <c r="U1119" s="269">
        <v>240</v>
      </c>
      <c r="V1119" s="275">
        <v>240</v>
      </c>
      <c r="W1119" s="269">
        <v>0</v>
      </c>
      <c r="X1119" s="276">
        <v>34669</v>
      </c>
      <c r="Y1119" s="293"/>
      <c r="Z1119" s="277">
        <v>79211.81</v>
      </c>
      <c r="AA1119" s="277"/>
      <c r="AB1119" s="278">
        <v>79211.81</v>
      </c>
      <c r="AC1119" s="278">
        <v>79211.81</v>
      </c>
      <c r="AD1119" s="278">
        <v>0</v>
      </c>
      <c r="AE1119" s="278">
        <v>0</v>
      </c>
      <c r="AF1119" s="278">
        <v>330.0492083333333</v>
      </c>
      <c r="AG1119" s="278">
        <v>330.0492083333333</v>
      </c>
      <c r="AH1119" s="278">
        <v>0</v>
      </c>
      <c r="AI1119" s="279">
        <v>330.0492083333333</v>
      </c>
      <c r="AJ1119" s="277"/>
      <c r="AK1119" s="280" t="e">
        <v>#REF!</v>
      </c>
      <c r="AL1119" s="280" t="e">
        <v>#REF!</v>
      </c>
      <c r="AM1119" s="281">
        <v>0</v>
      </c>
      <c r="AN1119" s="281">
        <v>0</v>
      </c>
      <c r="AO1119" s="281">
        <v>0</v>
      </c>
      <c r="AP1119" s="282">
        <v>0</v>
      </c>
      <c r="AQ1119" s="282">
        <v>0</v>
      </c>
      <c r="AR1119" s="282">
        <v>0</v>
      </c>
      <c r="AS1119" s="282">
        <v>0</v>
      </c>
      <c r="AT1119" s="282">
        <v>0</v>
      </c>
      <c r="AU1119" s="282">
        <v>0</v>
      </c>
      <c r="AV1119" s="282">
        <v>0</v>
      </c>
      <c r="AW1119" s="282">
        <v>0</v>
      </c>
      <c r="AX1119" s="282">
        <v>0</v>
      </c>
      <c r="AY1119" s="282">
        <v>0</v>
      </c>
      <c r="AZ1119" s="282">
        <v>0</v>
      </c>
      <c r="BA1119" s="282">
        <v>0</v>
      </c>
      <c r="BB1119" s="281">
        <v>0</v>
      </c>
      <c r="BC1119" s="281">
        <v>0</v>
      </c>
      <c r="BD1119" s="283"/>
      <c r="BE1119" s="284">
        <v>0.02</v>
      </c>
      <c r="BF1119" s="280">
        <v>0</v>
      </c>
      <c r="BG1119" s="285"/>
      <c r="BH1119" s="286"/>
      <c r="BI1119" s="285"/>
      <c r="BJ1119" s="280">
        <v>0</v>
      </c>
      <c r="BK1119" s="280">
        <v>0</v>
      </c>
      <c r="BL1119" s="283"/>
      <c r="BM1119" s="287">
        <v>0</v>
      </c>
      <c r="BN1119" s="280">
        <v>0</v>
      </c>
      <c r="BO1119" s="280">
        <v>0</v>
      </c>
      <c r="BP1119" s="280" t="e">
        <v>#REF!</v>
      </c>
      <c r="BQ1119" s="288" t="e">
        <v>#REF!</v>
      </c>
      <c r="BR1119" s="289"/>
      <c r="BS1119" s="290" t="e">
        <v>#REF!</v>
      </c>
      <c r="BU1119" s="291"/>
      <c r="BV1119" s="291">
        <v>0</v>
      </c>
      <c r="BW1119" s="292">
        <v>0</v>
      </c>
      <c r="BX1119" s="238" t="s">
        <v>856</v>
      </c>
      <c r="BY1119" s="435">
        <f t="shared" si="34"/>
        <v>1</v>
      </c>
      <c r="BZ1119" s="435">
        <v>1</v>
      </c>
      <c r="CA1119" s="436">
        <f t="shared" si="35"/>
        <v>0</v>
      </c>
    </row>
    <row r="1120" spans="1:79" s="268" customFormat="1" ht="47.25" outlineLevel="1">
      <c r="A1120" s="269">
        <v>1106</v>
      </c>
      <c r="B1120" s="269" t="s">
        <v>862</v>
      </c>
      <c r="C1120" s="269" t="s">
        <v>95</v>
      </c>
      <c r="D1120" s="271" t="s">
        <v>863</v>
      </c>
      <c r="E1120" s="272">
        <v>41058</v>
      </c>
      <c r="F1120" s="238"/>
      <c r="G1120" s="238"/>
      <c r="H1120" s="272">
        <v>40909</v>
      </c>
      <c r="I1120" s="272">
        <v>50405</v>
      </c>
      <c r="J1120" s="269"/>
      <c r="K1120" s="269" t="s">
        <v>3316</v>
      </c>
      <c r="L1120" s="273"/>
      <c r="M1120" s="238">
        <v>1</v>
      </c>
      <c r="N1120" s="269" t="s">
        <v>3317</v>
      </c>
      <c r="O1120" s="269" t="s">
        <v>81</v>
      </c>
      <c r="P1120" s="269">
        <v>0</v>
      </c>
      <c r="Q1120" s="269"/>
      <c r="R1120" s="294">
        <v>1010401046</v>
      </c>
      <c r="S1120" s="238">
        <v>1154</v>
      </c>
      <c r="T1120" s="269" t="s">
        <v>87</v>
      </c>
      <c r="U1120" s="269">
        <v>240</v>
      </c>
      <c r="V1120" s="275">
        <v>240</v>
      </c>
      <c r="W1120" s="269">
        <v>0</v>
      </c>
      <c r="X1120" s="276">
        <v>25569</v>
      </c>
      <c r="Y1120" s="293"/>
      <c r="Z1120" s="277">
        <v>1114585.3400000001</v>
      </c>
      <c r="AA1120" s="277"/>
      <c r="AB1120" s="278">
        <v>1114585.3400000001</v>
      </c>
      <c r="AC1120" s="278">
        <v>1114585.3400000001</v>
      </c>
      <c r="AD1120" s="278">
        <v>0</v>
      </c>
      <c r="AE1120" s="278">
        <v>0</v>
      </c>
      <c r="AF1120" s="278">
        <v>4644.1055833333339</v>
      </c>
      <c r="AG1120" s="278">
        <v>4644.1055833333339</v>
      </c>
      <c r="AH1120" s="278">
        <v>0</v>
      </c>
      <c r="AI1120" s="279">
        <v>4644.1055833333339</v>
      </c>
      <c r="AJ1120" s="277"/>
      <c r="AK1120" s="280" t="e">
        <v>#REF!</v>
      </c>
      <c r="AL1120" s="280" t="e">
        <v>#REF!</v>
      </c>
      <c r="AM1120" s="281">
        <v>0</v>
      </c>
      <c r="AN1120" s="281">
        <v>0</v>
      </c>
      <c r="AO1120" s="281">
        <v>0</v>
      </c>
      <c r="AP1120" s="282">
        <v>0</v>
      </c>
      <c r="AQ1120" s="282">
        <v>0</v>
      </c>
      <c r="AR1120" s="282">
        <v>0</v>
      </c>
      <c r="AS1120" s="282">
        <v>0</v>
      </c>
      <c r="AT1120" s="282">
        <v>0</v>
      </c>
      <c r="AU1120" s="282">
        <v>0</v>
      </c>
      <c r="AV1120" s="282">
        <v>0</v>
      </c>
      <c r="AW1120" s="282">
        <v>0</v>
      </c>
      <c r="AX1120" s="282">
        <v>0</v>
      </c>
      <c r="AY1120" s="282">
        <v>0</v>
      </c>
      <c r="AZ1120" s="282">
        <v>0</v>
      </c>
      <c r="BA1120" s="282">
        <v>0</v>
      </c>
      <c r="BB1120" s="281">
        <v>0</v>
      </c>
      <c r="BC1120" s="281">
        <v>0</v>
      </c>
      <c r="BD1120" s="283"/>
      <c r="BE1120" s="284">
        <v>0.02</v>
      </c>
      <c r="BF1120" s="280">
        <v>0</v>
      </c>
      <c r="BG1120" s="285"/>
      <c r="BH1120" s="286"/>
      <c r="BI1120" s="285"/>
      <c r="BJ1120" s="280">
        <v>0</v>
      </c>
      <c r="BK1120" s="280">
        <v>0</v>
      </c>
      <c r="BL1120" s="283"/>
      <c r="BM1120" s="287">
        <v>0</v>
      </c>
      <c r="BN1120" s="280">
        <v>0</v>
      </c>
      <c r="BO1120" s="280">
        <v>0</v>
      </c>
      <c r="BP1120" s="280" t="e">
        <v>#REF!</v>
      </c>
      <c r="BQ1120" s="288" t="e">
        <v>#REF!</v>
      </c>
      <c r="BR1120" s="289"/>
      <c r="BS1120" s="290" t="e">
        <v>#REF!</v>
      </c>
      <c r="BU1120" s="291"/>
      <c r="BV1120" s="291">
        <v>0</v>
      </c>
      <c r="BW1120" s="292">
        <v>0</v>
      </c>
      <c r="BX1120" s="238" t="s">
        <v>856</v>
      </c>
      <c r="BY1120" s="435">
        <f t="shared" si="34"/>
        <v>1</v>
      </c>
      <c r="BZ1120" s="435">
        <v>1</v>
      </c>
      <c r="CA1120" s="436">
        <f t="shared" si="35"/>
        <v>0</v>
      </c>
    </row>
    <row r="1121" spans="1:79" s="268" customFormat="1" ht="47.25" outlineLevel="1">
      <c r="A1121" s="269">
        <v>1107</v>
      </c>
      <c r="B1121" s="269" t="s">
        <v>862</v>
      </c>
      <c r="C1121" s="269" t="s">
        <v>95</v>
      </c>
      <c r="D1121" s="271" t="s">
        <v>863</v>
      </c>
      <c r="E1121" s="272">
        <v>41058</v>
      </c>
      <c r="F1121" s="238"/>
      <c r="G1121" s="238"/>
      <c r="H1121" s="272">
        <v>40909</v>
      </c>
      <c r="I1121" s="272">
        <v>50405</v>
      </c>
      <c r="J1121" s="269"/>
      <c r="K1121" s="269" t="s">
        <v>3318</v>
      </c>
      <c r="L1121" s="302"/>
      <c r="M1121" s="238">
        <v>1</v>
      </c>
      <c r="N1121" s="269" t="s">
        <v>3319</v>
      </c>
      <c r="O1121" s="269" t="s">
        <v>81</v>
      </c>
      <c r="P1121" s="269">
        <v>0</v>
      </c>
      <c r="Q1121" s="269"/>
      <c r="R1121" s="294">
        <v>1010401057</v>
      </c>
      <c r="S1121" s="238">
        <v>1155</v>
      </c>
      <c r="T1121" s="269" t="s">
        <v>87</v>
      </c>
      <c r="U1121" s="269">
        <v>240</v>
      </c>
      <c r="V1121" s="275">
        <v>240</v>
      </c>
      <c r="W1121" s="269">
        <v>0</v>
      </c>
      <c r="X1121" s="276">
        <v>25569</v>
      </c>
      <c r="Y1121" s="293"/>
      <c r="Z1121" s="277">
        <v>226203.36</v>
      </c>
      <c r="AA1121" s="277"/>
      <c r="AB1121" s="278">
        <v>226203.36</v>
      </c>
      <c r="AC1121" s="278">
        <v>226203.36</v>
      </c>
      <c r="AD1121" s="278">
        <v>0</v>
      </c>
      <c r="AE1121" s="278">
        <v>0</v>
      </c>
      <c r="AF1121" s="278">
        <v>942.5139999999999</v>
      </c>
      <c r="AG1121" s="278">
        <v>942.5139999999999</v>
      </c>
      <c r="AH1121" s="278">
        <v>0</v>
      </c>
      <c r="AI1121" s="279">
        <v>942.5139999999999</v>
      </c>
      <c r="AJ1121" s="277"/>
      <c r="AK1121" s="280" t="e">
        <v>#REF!</v>
      </c>
      <c r="AL1121" s="280" t="e">
        <v>#REF!</v>
      </c>
      <c r="AM1121" s="281">
        <v>0</v>
      </c>
      <c r="AN1121" s="281">
        <v>0</v>
      </c>
      <c r="AO1121" s="281">
        <v>0</v>
      </c>
      <c r="AP1121" s="282">
        <v>0</v>
      </c>
      <c r="AQ1121" s="282">
        <v>0</v>
      </c>
      <c r="AR1121" s="282">
        <v>0</v>
      </c>
      <c r="AS1121" s="282">
        <v>0</v>
      </c>
      <c r="AT1121" s="282">
        <v>0</v>
      </c>
      <c r="AU1121" s="282">
        <v>0</v>
      </c>
      <c r="AV1121" s="282">
        <v>0</v>
      </c>
      <c r="AW1121" s="282">
        <v>0</v>
      </c>
      <c r="AX1121" s="282">
        <v>0</v>
      </c>
      <c r="AY1121" s="282">
        <v>0</v>
      </c>
      <c r="AZ1121" s="282">
        <v>0</v>
      </c>
      <c r="BA1121" s="282">
        <v>0</v>
      </c>
      <c r="BB1121" s="281">
        <v>0</v>
      </c>
      <c r="BC1121" s="281">
        <v>0</v>
      </c>
      <c r="BD1121" s="283"/>
      <c r="BE1121" s="284">
        <v>0.02</v>
      </c>
      <c r="BF1121" s="280">
        <v>0</v>
      </c>
      <c r="BG1121" s="285"/>
      <c r="BH1121" s="286"/>
      <c r="BI1121" s="285"/>
      <c r="BJ1121" s="280">
        <v>0</v>
      </c>
      <c r="BK1121" s="280">
        <v>0</v>
      </c>
      <c r="BL1121" s="283"/>
      <c r="BM1121" s="287">
        <v>0</v>
      </c>
      <c r="BN1121" s="280">
        <v>0</v>
      </c>
      <c r="BO1121" s="280">
        <v>0</v>
      </c>
      <c r="BP1121" s="280" t="e">
        <v>#REF!</v>
      </c>
      <c r="BQ1121" s="288" t="e">
        <v>#REF!</v>
      </c>
      <c r="BR1121" s="289"/>
      <c r="BS1121" s="290" t="e">
        <v>#REF!</v>
      </c>
      <c r="BU1121" s="291"/>
      <c r="BV1121" s="291">
        <v>0</v>
      </c>
      <c r="BW1121" s="292">
        <v>0</v>
      </c>
      <c r="BX1121" s="238" t="s">
        <v>856</v>
      </c>
      <c r="BY1121" s="435">
        <f t="shared" si="34"/>
        <v>1</v>
      </c>
      <c r="BZ1121" s="435">
        <v>1</v>
      </c>
      <c r="CA1121" s="436">
        <f t="shared" si="35"/>
        <v>0</v>
      </c>
    </row>
    <row r="1122" spans="1:79" s="268" customFormat="1" ht="47.25" outlineLevel="1">
      <c r="A1122" s="269">
        <v>1108</v>
      </c>
      <c r="B1122" s="269" t="s">
        <v>862</v>
      </c>
      <c r="C1122" s="269" t="s">
        <v>95</v>
      </c>
      <c r="D1122" s="271" t="s">
        <v>863</v>
      </c>
      <c r="E1122" s="272">
        <v>41058</v>
      </c>
      <c r="F1122" s="238"/>
      <c r="G1122" s="238"/>
      <c r="H1122" s="272">
        <v>40909</v>
      </c>
      <c r="I1122" s="272">
        <v>50405</v>
      </c>
      <c r="J1122" s="269"/>
      <c r="K1122" s="269" t="s">
        <v>3320</v>
      </c>
      <c r="L1122" s="302"/>
      <c r="M1122" s="238">
        <v>1</v>
      </c>
      <c r="N1122" s="269" t="s">
        <v>3321</v>
      </c>
      <c r="O1122" s="269" t="s">
        <v>81</v>
      </c>
      <c r="P1122" s="269">
        <v>0</v>
      </c>
      <c r="Q1122" s="269"/>
      <c r="R1122" s="294">
        <v>1010401298</v>
      </c>
      <c r="S1122" s="238" t="s">
        <v>3322</v>
      </c>
      <c r="T1122" s="269" t="s">
        <v>87</v>
      </c>
      <c r="U1122" s="269">
        <v>240</v>
      </c>
      <c r="V1122" s="275">
        <v>240</v>
      </c>
      <c r="W1122" s="269">
        <v>0</v>
      </c>
      <c r="X1122" s="276">
        <v>25569</v>
      </c>
      <c r="Y1122" s="293"/>
      <c r="Z1122" s="277">
        <v>528132.19999999995</v>
      </c>
      <c r="AA1122" s="277"/>
      <c r="AB1122" s="278">
        <v>528132.19999999995</v>
      </c>
      <c r="AC1122" s="278">
        <v>299938.53249999997</v>
      </c>
      <c r="AD1122" s="278">
        <v>228193.66749999998</v>
      </c>
      <c r="AE1122" s="278">
        <v>201787.0575</v>
      </c>
      <c r="AF1122" s="278">
        <v>2200.5508333333332</v>
      </c>
      <c r="AG1122" s="278">
        <v>2200.5508333333332</v>
      </c>
      <c r="AH1122" s="278">
        <v>0</v>
      </c>
      <c r="AI1122" s="279">
        <v>2200.5508333333332</v>
      </c>
      <c r="AJ1122" s="277"/>
      <c r="AK1122" s="280" t="e">
        <v>#REF!</v>
      </c>
      <c r="AL1122" s="280" t="e">
        <v>#REF!</v>
      </c>
      <c r="AM1122" s="281">
        <v>26406.61</v>
      </c>
      <c r="AN1122" s="281">
        <v>26406.61</v>
      </c>
      <c r="AO1122" s="281">
        <v>228193.66749999998</v>
      </c>
      <c r="AP1122" s="282">
        <v>225993.11666666664</v>
      </c>
      <c r="AQ1122" s="282">
        <v>223792.5658333333</v>
      </c>
      <c r="AR1122" s="282">
        <v>221592.01499999996</v>
      </c>
      <c r="AS1122" s="282">
        <v>219391.46416666661</v>
      </c>
      <c r="AT1122" s="282">
        <v>217190.91333333327</v>
      </c>
      <c r="AU1122" s="282">
        <v>214990.36249999993</v>
      </c>
      <c r="AV1122" s="282">
        <v>212789.81166666659</v>
      </c>
      <c r="AW1122" s="282">
        <v>210589.26083333325</v>
      </c>
      <c r="AX1122" s="282">
        <v>208388.7099999999</v>
      </c>
      <c r="AY1122" s="282">
        <v>206188.15916666656</v>
      </c>
      <c r="AZ1122" s="282">
        <v>203987.60833333322</v>
      </c>
      <c r="BA1122" s="282">
        <v>201787.05749999988</v>
      </c>
      <c r="BB1122" s="281">
        <v>214990.36249999996</v>
      </c>
      <c r="BC1122" s="281">
        <v>214990.36249999999</v>
      </c>
      <c r="BD1122" s="283"/>
      <c r="BE1122" s="284">
        <v>0.02</v>
      </c>
      <c r="BF1122" s="280">
        <v>0</v>
      </c>
      <c r="BG1122" s="285"/>
      <c r="BH1122" s="286"/>
      <c r="BI1122" s="285"/>
      <c r="BJ1122" s="280">
        <v>0</v>
      </c>
      <c r="BK1122" s="280">
        <v>0</v>
      </c>
      <c r="BL1122" s="283"/>
      <c r="BM1122" s="287">
        <v>0</v>
      </c>
      <c r="BN1122" s="280">
        <v>0</v>
      </c>
      <c r="BO1122" s="280">
        <v>0</v>
      </c>
      <c r="BP1122" s="280" t="e">
        <v>#REF!</v>
      </c>
      <c r="BQ1122" s="288" t="e">
        <v>#REF!</v>
      </c>
      <c r="BR1122" s="289"/>
      <c r="BS1122" s="290" t="e">
        <v>#REF!</v>
      </c>
      <c r="BU1122" s="291">
        <v>26406.6</v>
      </c>
      <c r="BV1122" s="291">
        <v>-1.0000000002037268E-2</v>
      </c>
      <c r="BW1122" s="292">
        <v>0</v>
      </c>
      <c r="BX1122" s="238" t="s">
        <v>856</v>
      </c>
      <c r="BY1122" s="435">
        <f t="shared" si="34"/>
        <v>0.56792320653805994</v>
      </c>
      <c r="BZ1122" s="435">
        <v>0.61792320653805999</v>
      </c>
      <c r="CA1122" s="436">
        <f t="shared" si="35"/>
        <v>5.0000000000000044E-2</v>
      </c>
    </row>
    <row r="1123" spans="1:79" s="268" customFormat="1" ht="47.25" outlineLevel="1">
      <c r="A1123" s="269">
        <v>1109</v>
      </c>
      <c r="B1123" s="269" t="s">
        <v>862</v>
      </c>
      <c r="C1123" s="269" t="s">
        <v>95</v>
      </c>
      <c r="D1123" s="271" t="s">
        <v>863</v>
      </c>
      <c r="E1123" s="272">
        <v>41058</v>
      </c>
      <c r="F1123" s="238"/>
      <c r="G1123" s="238"/>
      <c r="H1123" s="272">
        <v>40909</v>
      </c>
      <c r="I1123" s="272">
        <v>50405</v>
      </c>
      <c r="J1123" s="269"/>
      <c r="K1123" s="269" t="s">
        <v>3323</v>
      </c>
      <c r="L1123" s="273"/>
      <c r="M1123" s="238">
        <v>1</v>
      </c>
      <c r="N1123" s="269" t="s">
        <v>3324</v>
      </c>
      <c r="O1123" s="269" t="s">
        <v>81</v>
      </c>
      <c r="P1123" s="269">
        <v>0</v>
      </c>
      <c r="Q1123" s="269"/>
      <c r="R1123" s="294">
        <v>1010401309</v>
      </c>
      <c r="S1123" s="238">
        <v>1158</v>
      </c>
      <c r="T1123" s="269" t="s">
        <v>87</v>
      </c>
      <c r="U1123" s="269">
        <v>240</v>
      </c>
      <c r="V1123" s="275">
        <v>240</v>
      </c>
      <c r="W1123" s="269">
        <v>0</v>
      </c>
      <c r="X1123" s="276">
        <v>25569</v>
      </c>
      <c r="Y1123" s="293"/>
      <c r="Z1123" s="277">
        <v>186418.88</v>
      </c>
      <c r="AA1123" s="277"/>
      <c r="AB1123" s="278">
        <v>186418.88</v>
      </c>
      <c r="AC1123" s="278">
        <v>186418.88</v>
      </c>
      <c r="AD1123" s="278">
        <v>0</v>
      </c>
      <c r="AE1123" s="278">
        <v>0</v>
      </c>
      <c r="AF1123" s="278">
        <v>776.74533333333341</v>
      </c>
      <c r="AG1123" s="278">
        <v>776.74533333333341</v>
      </c>
      <c r="AH1123" s="278">
        <v>0</v>
      </c>
      <c r="AI1123" s="279">
        <v>776.74533333333341</v>
      </c>
      <c r="AJ1123" s="277"/>
      <c r="AK1123" s="280" t="e">
        <v>#REF!</v>
      </c>
      <c r="AL1123" s="280" t="e">
        <v>#REF!</v>
      </c>
      <c r="AM1123" s="281">
        <v>0</v>
      </c>
      <c r="AN1123" s="281">
        <v>0</v>
      </c>
      <c r="AO1123" s="281">
        <v>0</v>
      </c>
      <c r="AP1123" s="282">
        <v>0</v>
      </c>
      <c r="AQ1123" s="282">
        <v>0</v>
      </c>
      <c r="AR1123" s="282">
        <v>0</v>
      </c>
      <c r="AS1123" s="282">
        <v>0</v>
      </c>
      <c r="AT1123" s="282">
        <v>0</v>
      </c>
      <c r="AU1123" s="282">
        <v>0</v>
      </c>
      <c r="AV1123" s="282">
        <v>0</v>
      </c>
      <c r="AW1123" s="282">
        <v>0</v>
      </c>
      <c r="AX1123" s="282">
        <v>0</v>
      </c>
      <c r="AY1123" s="282">
        <v>0</v>
      </c>
      <c r="AZ1123" s="282">
        <v>0</v>
      </c>
      <c r="BA1123" s="282">
        <v>0</v>
      </c>
      <c r="BB1123" s="281">
        <v>0</v>
      </c>
      <c r="BC1123" s="281">
        <v>0</v>
      </c>
      <c r="BD1123" s="283"/>
      <c r="BE1123" s="284">
        <v>0.02</v>
      </c>
      <c r="BF1123" s="280">
        <v>0</v>
      </c>
      <c r="BG1123" s="285"/>
      <c r="BH1123" s="286"/>
      <c r="BI1123" s="285"/>
      <c r="BJ1123" s="280">
        <v>0</v>
      </c>
      <c r="BK1123" s="280">
        <v>0</v>
      </c>
      <c r="BL1123" s="283"/>
      <c r="BM1123" s="287">
        <v>0</v>
      </c>
      <c r="BN1123" s="280">
        <v>0</v>
      </c>
      <c r="BO1123" s="280">
        <v>0</v>
      </c>
      <c r="BP1123" s="280" t="e">
        <v>#REF!</v>
      </c>
      <c r="BQ1123" s="288" t="e">
        <v>#REF!</v>
      </c>
      <c r="BR1123" s="289"/>
      <c r="BS1123" s="290" t="e">
        <v>#REF!</v>
      </c>
      <c r="BU1123" s="291"/>
      <c r="BV1123" s="291">
        <v>0</v>
      </c>
      <c r="BW1123" s="292">
        <v>0</v>
      </c>
      <c r="BX1123" s="238" t="s">
        <v>856</v>
      </c>
      <c r="BY1123" s="435">
        <f t="shared" si="34"/>
        <v>1</v>
      </c>
      <c r="BZ1123" s="435">
        <v>1</v>
      </c>
      <c r="CA1123" s="436">
        <f t="shared" si="35"/>
        <v>0</v>
      </c>
    </row>
    <row r="1124" spans="1:79" s="268" customFormat="1" ht="47.25" outlineLevel="1">
      <c r="A1124" s="269">
        <v>1110</v>
      </c>
      <c r="B1124" s="269" t="s">
        <v>862</v>
      </c>
      <c r="C1124" s="269" t="s">
        <v>95</v>
      </c>
      <c r="D1124" s="271" t="s">
        <v>863</v>
      </c>
      <c r="E1124" s="272">
        <v>41058</v>
      </c>
      <c r="F1124" s="238"/>
      <c r="G1124" s="238"/>
      <c r="H1124" s="272">
        <v>40909</v>
      </c>
      <c r="I1124" s="272">
        <v>50405</v>
      </c>
      <c r="J1124" s="269"/>
      <c r="K1124" s="269" t="s">
        <v>3325</v>
      </c>
      <c r="L1124" s="273"/>
      <c r="M1124" s="238">
        <v>1</v>
      </c>
      <c r="N1124" s="269" t="s">
        <v>3326</v>
      </c>
      <c r="O1124" s="269" t="s">
        <v>81</v>
      </c>
      <c r="P1124" s="269">
        <v>0</v>
      </c>
      <c r="Q1124" s="269"/>
      <c r="R1124" s="294">
        <v>1010401320</v>
      </c>
      <c r="S1124" s="238">
        <v>1159</v>
      </c>
      <c r="T1124" s="269" t="s">
        <v>87</v>
      </c>
      <c r="U1124" s="269">
        <v>240</v>
      </c>
      <c r="V1124" s="275">
        <v>240</v>
      </c>
      <c r="W1124" s="269">
        <v>0</v>
      </c>
      <c r="X1124" s="276">
        <v>25569</v>
      </c>
      <c r="Y1124" s="293"/>
      <c r="Z1124" s="277">
        <v>602332.54</v>
      </c>
      <c r="AA1124" s="277"/>
      <c r="AB1124" s="278">
        <v>602332.54</v>
      </c>
      <c r="AC1124" s="278">
        <v>514466.44799999997</v>
      </c>
      <c r="AD1124" s="278">
        <v>87866.092000000062</v>
      </c>
      <c r="AE1124" s="278">
        <v>57749.465000000062</v>
      </c>
      <c r="AF1124" s="278">
        <v>2509.7189166666667</v>
      </c>
      <c r="AG1124" s="278">
        <v>2509.7189166666667</v>
      </c>
      <c r="AH1124" s="278">
        <v>0</v>
      </c>
      <c r="AI1124" s="279">
        <v>2509.7189166666667</v>
      </c>
      <c r="AJ1124" s="277"/>
      <c r="AK1124" s="280" t="e">
        <v>#REF!</v>
      </c>
      <c r="AL1124" s="280" t="e">
        <v>#REF!</v>
      </c>
      <c r="AM1124" s="281">
        <v>30116.627</v>
      </c>
      <c r="AN1124" s="281">
        <v>30116.627</v>
      </c>
      <c r="AO1124" s="281">
        <v>87866.092000000062</v>
      </c>
      <c r="AP1124" s="282">
        <v>85356.373083333398</v>
      </c>
      <c r="AQ1124" s="282">
        <v>82846.654166666733</v>
      </c>
      <c r="AR1124" s="282">
        <v>80336.935250000068</v>
      </c>
      <c r="AS1124" s="282">
        <v>77827.216333333403</v>
      </c>
      <c r="AT1124" s="282">
        <v>75317.497416666738</v>
      </c>
      <c r="AU1124" s="282">
        <v>72807.778500000073</v>
      </c>
      <c r="AV1124" s="282">
        <v>70298.059583333408</v>
      </c>
      <c r="AW1124" s="282">
        <v>67788.340666666743</v>
      </c>
      <c r="AX1124" s="282">
        <v>65278.621750000078</v>
      </c>
      <c r="AY1124" s="282">
        <v>62768.902833333414</v>
      </c>
      <c r="AZ1124" s="282">
        <v>60259.183916666749</v>
      </c>
      <c r="BA1124" s="282">
        <v>57749.465000000084</v>
      </c>
      <c r="BB1124" s="281">
        <v>72807.778500000073</v>
      </c>
      <c r="BC1124" s="281">
        <v>72807.778500000059</v>
      </c>
      <c r="BD1124" s="283"/>
      <c r="BE1124" s="284">
        <v>0.02</v>
      </c>
      <c r="BF1124" s="280">
        <v>0</v>
      </c>
      <c r="BG1124" s="285"/>
      <c r="BH1124" s="286"/>
      <c r="BI1124" s="285"/>
      <c r="BJ1124" s="280">
        <v>0</v>
      </c>
      <c r="BK1124" s="280">
        <v>0</v>
      </c>
      <c r="BL1124" s="283"/>
      <c r="BM1124" s="287">
        <v>0</v>
      </c>
      <c r="BN1124" s="280">
        <v>0</v>
      </c>
      <c r="BO1124" s="280">
        <v>0</v>
      </c>
      <c r="BP1124" s="280" t="e">
        <v>#REF!</v>
      </c>
      <c r="BQ1124" s="288" t="e">
        <v>#REF!</v>
      </c>
      <c r="BR1124" s="289"/>
      <c r="BS1124" s="290" t="e">
        <v>#REF!</v>
      </c>
      <c r="BU1124" s="291">
        <v>30116.639999999999</v>
      </c>
      <c r="BV1124" s="291">
        <v>1.299999999901047E-2</v>
      </c>
      <c r="BW1124" s="292">
        <v>0</v>
      </c>
      <c r="BX1124" s="238" t="s">
        <v>856</v>
      </c>
      <c r="BY1124" s="435">
        <f t="shared" si="34"/>
        <v>0.85412361749541199</v>
      </c>
      <c r="BZ1124" s="435">
        <v>0.90412361749541192</v>
      </c>
      <c r="CA1124" s="436">
        <f t="shared" si="35"/>
        <v>4.9999999999999933E-2</v>
      </c>
    </row>
    <row r="1125" spans="1:79" s="268" customFormat="1" ht="47.25" outlineLevel="1">
      <c r="A1125" s="269">
        <v>1111</v>
      </c>
      <c r="B1125" s="269" t="s">
        <v>862</v>
      </c>
      <c r="C1125" s="269" t="s">
        <v>95</v>
      </c>
      <c r="D1125" s="271" t="s">
        <v>863</v>
      </c>
      <c r="E1125" s="272">
        <v>41058</v>
      </c>
      <c r="F1125" s="238"/>
      <c r="G1125" s="238"/>
      <c r="H1125" s="272">
        <v>40909</v>
      </c>
      <c r="I1125" s="272">
        <v>50405</v>
      </c>
      <c r="J1125" s="269"/>
      <c r="K1125" s="269" t="s">
        <v>3327</v>
      </c>
      <c r="L1125" s="273"/>
      <c r="M1125" s="238">
        <v>1</v>
      </c>
      <c r="N1125" s="269" t="s">
        <v>3328</v>
      </c>
      <c r="O1125" s="269" t="s">
        <v>81</v>
      </c>
      <c r="P1125" s="269">
        <v>0</v>
      </c>
      <c r="Q1125" s="269"/>
      <c r="R1125" s="294">
        <v>1010401331</v>
      </c>
      <c r="S1125" s="238">
        <v>1160</v>
      </c>
      <c r="T1125" s="269" t="s">
        <v>87</v>
      </c>
      <c r="U1125" s="269">
        <v>240</v>
      </c>
      <c r="V1125" s="275">
        <v>240</v>
      </c>
      <c r="W1125" s="269">
        <v>0</v>
      </c>
      <c r="X1125" s="276">
        <v>25569</v>
      </c>
      <c r="Y1125" s="293"/>
      <c r="Z1125" s="277">
        <v>570080.96</v>
      </c>
      <c r="AA1125" s="277"/>
      <c r="AB1125" s="278">
        <v>570080.96</v>
      </c>
      <c r="AC1125" s="278">
        <v>468911.17200000002</v>
      </c>
      <c r="AD1125" s="278">
        <v>101169.78799999994</v>
      </c>
      <c r="AE1125" s="278">
        <v>72665.739999999932</v>
      </c>
      <c r="AF1125" s="278">
        <v>2375.3373333333334</v>
      </c>
      <c r="AG1125" s="278">
        <v>2375.3373333333334</v>
      </c>
      <c r="AH1125" s="278">
        <v>0</v>
      </c>
      <c r="AI1125" s="279">
        <v>2375.3373333333334</v>
      </c>
      <c r="AJ1125" s="277"/>
      <c r="AK1125" s="280" t="e">
        <v>#REF!</v>
      </c>
      <c r="AL1125" s="280" t="e">
        <v>#REF!</v>
      </c>
      <c r="AM1125" s="281">
        <v>28504.048000000003</v>
      </c>
      <c r="AN1125" s="281">
        <v>28504.048000000003</v>
      </c>
      <c r="AO1125" s="281">
        <v>101169.78799999994</v>
      </c>
      <c r="AP1125" s="282">
        <v>98794.450666666613</v>
      </c>
      <c r="AQ1125" s="282">
        <v>96419.113333333284</v>
      </c>
      <c r="AR1125" s="282">
        <v>94043.775999999954</v>
      </c>
      <c r="AS1125" s="282">
        <v>91668.438666666625</v>
      </c>
      <c r="AT1125" s="282">
        <v>89293.101333333296</v>
      </c>
      <c r="AU1125" s="282">
        <v>86917.763999999966</v>
      </c>
      <c r="AV1125" s="282">
        <v>84542.426666666637</v>
      </c>
      <c r="AW1125" s="282">
        <v>82167.089333333308</v>
      </c>
      <c r="AX1125" s="282">
        <v>79791.751999999979</v>
      </c>
      <c r="AY1125" s="282">
        <v>77416.414666666649</v>
      </c>
      <c r="AZ1125" s="282">
        <v>75041.07733333332</v>
      </c>
      <c r="BA1125" s="282">
        <v>72665.739999999991</v>
      </c>
      <c r="BB1125" s="281">
        <v>86917.763999999966</v>
      </c>
      <c r="BC1125" s="281">
        <v>86917.763999999937</v>
      </c>
      <c r="BD1125" s="283"/>
      <c r="BE1125" s="284">
        <v>0.02</v>
      </c>
      <c r="BF1125" s="280">
        <v>0</v>
      </c>
      <c r="BG1125" s="285"/>
      <c r="BH1125" s="286"/>
      <c r="BI1125" s="285"/>
      <c r="BJ1125" s="280">
        <v>0</v>
      </c>
      <c r="BK1125" s="280">
        <v>0</v>
      </c>
      <c r="BL1125" s="283"/>
      <c r="BM1125" s="287">
        <v>0</v>
      </c>
      <c r="BN1125" s="280">
        <v>0</v>
      </c>
      <c r="BO1125" s="280">
        <v>0</v>
      </c>
      <c r="BP1125" s="280" t="e">
        <v>#REF!</v>
      </c>
      <c r="BQ1125" s="288" t="e">
        <v>#REF!</v>
      </c>
      <c r="BR1125" s="289"/>
      <c r="BS1125" s="290" t="e">
        <v>#REF!</v>
      </c>
      <c r="BU1125" s="291">
        <v>28504.080000000002</v>
      </c>
      <c r="BV1125" s="291">
        <v>3.19999999992433E-2</v>
      </c>
      <c r="BW1125" s="292">
        <v>0</v>
      </c>
      <c r="BX1125" s="238" t="s">
        <v>856</v>
      </c>
      <c r="BY1125" s="435">
        <f t="shared" si="34"/>
        <v>0.82253435020878451</v>
      </c>
      <c r="BZ1125" s="435">
        <v>0.87253435020878445</v>
      </c>
      <c r="CA1125" s="436">
        <f t="shared" si="35"/>
        <v>4.9999999999999933E-2</v>
      </c>
    </row>
    <row r="1126" spans="1:79" s="268" customFormat="1" ht="47.25" outlineLevel="1">
      <c r="A1126" s="269">
        <v>1112</v>
      </c>
      <c r="B1126" s="269" t="s">
        <v>862</v>
      </c>
      <c r="C1126" s="269" t="s">
        <v>95</v>
      </c>
      <c r="D1126" s="271" t="s">
        <v>863</v>
      </c>
      <c r="E1126" s="272">
        <v>41058</v>
      </c>
      <c r="F1126" s="238"/>
      <c r="G1126" s="238"/>
      <c r="H1126" s="272">
        <v>40909</v>
      </c>
      <c r="I1126" s="272">
        <v>50405</v>
      </c>
      <c r="J1126" s="269"/>
      <c r="K1126" s="269" t="s">
        <v>3329</v>
      </c>
      <c r="L1126" s="273"/>
      <c r="M1126" s="238">
        <v>1</v>
      </c>
      <c r="N1126" s="269" t="s">
        <v>3330</v>
      </c>
      <c r="O1126" s="269" t="s">
        <v>81</v>
      </c>
      <c r="P1126" s="269">
        <v>0</v>
      </c>
      <c r="Q1126" s="269"/>
      <c r="R1126" s="294">
        <v>1010401342</v>
      </c>
      <c r="S1126" s="238">
        <v>1161</v>
      </c>
      <c r="T1126" s="269" t="s">
        <v>87</v>
      </c>
      <c r="U1126" s="269">
        <v>240</v>
      </c>
      <c r="V1126" s="275">
        <v>240</v>
      </c>
      <c r="W1126" s="269">
        <v>0</v>
      </c>
      <c r="X1126" s="276">
        <v>23743</v>
      </c>
      <c r="Y1126" s="293"/>
      <c r="Z1126" s="277">
        <v>190010.03</v>
      </c>
      <c r="AA1126" s="277"/>
      <c r="AB1126" s="278">
        <v>190010.03</v>
      </c>
      <c r="AC1126" s="278">
        <v>190010.03</v>
      </c>
      <c r="AD1126" s="278">
        <v>0</v>
      </c>
      <c r="AE1126" s="278">
        <v>0</v>
      </c>
      <c r="AF1126" s="278">
        <v>791.70845833333328</v>
      </c>
      <c r="AG1126" s="278">
        <v>791.70845833333328</v>
      </c>
      <c r="AH1126" s="278">
        <v>0</v>
      </c>
      <c r="AI1126" s="279">
        <v>791.70845833333328</v>
      </c>
      <c r="AJ1126" s="277"/>
      <c r="AK1126" s="280" t="e">
        <v>#REF!</v>
      </c>
      <c r="AL1126" s="280" t="e">
        <v>#REF!</v>
      </c>
      <c r="AM1126" s="281">
        <v>0</v>
      </c>
      <c r="AN1126" s="281">
        <v>0</v>
      </c>
      <c r="AO1126" s="281">
        <v>0</v>
      </c>
      <c r="AP1126" s="282">
        <v>0</v>
      </c>
      <c r="AQ1126" s="282">
        <v>0</v>
      </c>
      <c r="AR1126" s="282">
        <v>0</v>
      </c>
      <c r="AS1126" s="282">
        <v>0</v>
      </c>
      <c r="AT1126" s="282">
        <v>0</v>
      </c>
      <c r="AU1126" s="282">
        <v>0</v>
      </c>
      <c r="AV1126" s="282">
        <v>0</v>
      </c>
      <c r="AW1126" s="282">
        <v>0</v>
      </c>
      <c r="AX1126" s="282">
        <v>0</v>
      </c>
      <c r="AY1126" s="282">
        <v>0</v>
      </c>
      <c r="AZ1126" s="282">
        <v>0</v>
      </c>
      <c r="BA1126" s="282">
        <v>0</v>
      </c>
      <c r="BB1126" s="281">
        <v>0</v>
      </c>
      <c r="BC1126" s="281">
        <v>0</v>
      </c>
      <c r="BD1126" s="283"/>
      <c r="BE1126" s="284">
        <v>0.02</v>
      </c>
      <c r="BF1126" s="280">
        <v>0</v>
      </c>
      <c r="BG1126" s="285"/>
      <c r="BH1126" s="286"/>
      <c r="BI1126" s="285"/>
      <c r="BJ1126" s="280">
        <v>0</v>
      </c>
      <c r="BK1126" s="280">
        <v>0</v>
      </c>
      <c r="BL1126" s="283"/>
      <c r="BM1126" s="287">
        <v>0</v>
      </c>
      <c r="BN1126" s="280">
        <v>0</v>
      </c>
      <c r="BO1126" s="280">
        <v>0</v>
      </c>
      <c r="BP1126" s="280" t="e">
        <v>#REF!</v>
      </c>
      <c r="BQ1126" s="288" t="e">
        <v>#REF!</v>
      </c>
      <c r="BR1126" s="289"/>
      <c r="BS1126" s="290" t="e">
        <v>#REF!</v>
      </c>
      <c r="BU1126" s="291"/>
      <c r="BV1126" s="291">
        <v>0</v>
      </c>
      <c r="BW1126" s="292">
        <v>0</v>
      </c>
      <c r="BX1126" s="238" t="s">
        <v>856</v>
      </c>
      <c r="BY1126" s="435">
        <f t="shared" si="34"/>
        <v>1</v>
      </c>
      <c r="BZ1126" s="435">
        <v>1</v>
      </c>
      <c r="CA1126" s="436">
        <f t="shared" si="35"/>
        <v>0</v>
      </c>
    </row>
    <row r="1127" spans="1:79" s="268" customFormat="1" ht="47.25" outlineLevel="1">
      <c r="A1127" s="269">
        <v>1113</v>
      </c>
      <c r="B1127" s="269" t="s">
        <v>862</v>
      </c>
      <c r="C1127" s="269" t="s">
        <v>95</v>
      </c>
      <c r="D1127" s="271" t="s">
        <v>863</v>
      </c>
      <c r="E1127" s="272">
        <v>41058</v>
      </c>
      <c r="F1127" s="238"/>
      <c r="G1127" s="238"/>
      <c r="H1127" s="272">
        <v>40909</v>
      </c>
      <c r="I1127" s="272">
        <v>50405</v>
      </c>
      <c r="J1127" s="269"/>
      <c r="K1127" s="269" t="s">
        <v>3331</v>
      </c>
      <c r="L1127" s="273">
        <v>1</v>
      </c>
      <c r="M1127" s="238">
        <v>1</v>
      </c>
      <c r="N1127" s="269" t="s">
        <v>3332</v>
      </c>
      <c r="O1127" s="269" t="s">
        <v>81</v>
      </c>
      <c r="P1127" s="269">
        <v>0</v>
      </c>
      <c r="Q1127" s="269"/>
      <c r="R1127" s="294">
        <v>1010401355</v>
      </c>
      <c r="S1127" s="238">
        <v>1162</v>
      </c>
      <c r="T1127" s="269" t="s">
        <v>266</v>
      </c>
      <c r="U1127" s="269">
        <v>300</v>
      </c>
      <c r="V1127" s="275">
        <v>300</v>
      </c>
      <c r="W1127" s="269">
        <v>0</v>
      </c>
      <c r="X1127" s="276">
        <v>34820</v>
      </c>
      <c r="Y1127" s="293"/>
      <c r="Z1127" s="277">
        <v>18769.009999999998</v>
      </c>
      <c r="AA1127" s="277"/>
      <c r="AB1127" s="278">
        <v>18769.009999999998</v>
      </c>
      <c r="AC1127" s="278">
        <v>18769.009999999998</v>
      </c>
      <c r="AD1127" s="278">
        <v>0</v>
      </c>
      <c r="AE1127" s="278">
        <v>0</v>
      </c>
      <c r="AF1127" s="278">
        <v>62.56336666666666</v>
      </c>
      <c r="AG1127" s="278">
        <v>62.56336666666666</v>
      </c>
      <c r="AH1127" s="278">
        <v>0</v>
      </c>
      <c r="AI1127" s="279">
        <v>62.56336666666666</v>
      </c>
      <c r="AJ1127" s="277"/>
      <c r="AK1127" s="280" t="e">
        <v>#REF!</v>
      </c>
      <c r="AL1127" s="280" t="e">
        <v>#REF!</v>
      </c>
      <c r="AM1127" s="281">
        <v>0</v>
      </c>
      <c r="AN1127" s="281">
        <v>0</v>
      </c>
      <c r="AO1127" s="281">
        <v>0</v>
      </c>
      <c r="AP1127" s="282">
        <v>0</v>
      </c>
      <c r="AQ1127" s="282">
        <v>0</v>
      </c>
      <c r="AR1127" s="282">
        <v>0</v>
      </c>
      <c r="AS1127" s="282">
        <v>0</v>
      </c>
      <c r="AT1127" s="282">
        <v>0</v>
      </c>
      <c r="AU1127" s="282">
        <v>0</v>
      </c>
      <c r="AV1127" s="282">
        <v>0</v>
      </c>
      <c r="AW1127" s="282">
        <v>0</v>
      </c>
      <c r="AX1127" s="282">
        <v>0</v>
      </c>
      <c r="AY1127" s="282">
        <v>0</v>
      </c>
      <c r="AZ1127" s="282">
        <v>0</v>
      </c>
      <c r="BA1127" s="282">
        <v>0</v>
      </c>
      <c r="BB1127" s="281">
        <v>0</v>
      </c>
      <c r="BC1127" s="281">
        <v>0</v>
      </c>
      <c r="BD1127" s="283"/>
      <c r="BE1127" s="284">
        <v>0.02</v>
      </c>
      <c r="BF1127" s="280">
        <v>0</v>
      </c>
      <c r="BG1127" s="285"/>
      <c r="BH1127" s="286"/>
      <c r="BI1127" s="285"/>
      <c r="BJ1127" s="280">
        <v>0</v>
      </c>
      <c r="BK1127" s="280">
        <v>0</v>
      </c>
      <c r="BL1127" s="283"/>
      <c r="BM1127" s="287">
        <v>0</v>
      </c>
      <c r="BN1127" s="280">
        <v>0</v>
      </c>
      <c r="BO1127" s="280">
        <v>0</v>
      </c>
      <c r="BP1127" s="280" t="e">
        <v>#REF!</v>
      </c>
      <c r="BQ1127" s="288" t="e">
        <v>#REF!</v>
      </c>
      <c r="BR1127" s="289"/>
      <c r="BS1127" s="290" t="e">
        <v>#REF!</v>
      </c>
      <c r="BU1127" s="291"/>
      <c r="BV1127" s="291">
        <v>0</v>
      </c>
      <c r="BW1127" s="292">
        <v>0</v>
      </c>
      <c r="BX1127" s="238" t="s">
        <v>856</v>
      </c>
      <c r="BY1127" s="435">
        <f t="shared" si="34"/>
        <v>1</v>
      </c>
      <c r="BZ1127" s="435">
        <v>1</v>
      </c>
      <c r="CA1127" s="436">
        <f t="shared" si="35"/>
        <v>0</v>
      </c>
    </row>
    <row r="1128" spans="1:79" s="268" customFormat="1" ht="47.25" outlineLevel="1">
      <c r="A1128" s="269">
        <v>1114</v>
      </c>
      <c r="B1128" s="269" t="s">
        <v>862</v>
      </c>
      <c r="C1128" s="269" t="s">
        <v>95</v>
      </c>
      <c r="D1128" s="271" t="s">
        <v>863</v>
      </c>
      <c r="E1128" s="272">
        <v>41058</v>
      </c>
      <c r="F1128" s="238"/>
      <c r="G1128" s="238"/>
      <c r="H1128" s="272">
        <v>40909</v>
      </c>
      <c r="I1128" s="272">
        <v>50405</v>
      </c>
      <c r="J1128" s="269"/>
      <c r="K1128" s="269" t="s">
        <v>3333</v>
      </c>
      <c r="L1128" s="273">
        <v>1</v>
      </c>
      <c r="M1128" s="238">
        <v>1</v>
      </c>
      <c r="N1128" s="269" t="s">
        <v>3334</v>
      </c>
      <c r="O1128" s="269" t="s">
        <v>81</v>
      </c>
      <c r="P1128" s="269">
        <v>0</v>
      </c>
      <c r="Q1128" s="269"/>
      <c r="R1128" s="294">
        <v>1010401356</v>
      </c>
      <c r="S1128" s="238">
        <v>1163</v>
      </c>
      <c r="T1128" s="269" t="s">
        <v>266</v>
      </c>
      <c r="U1128" s="269">
        <v>300</v>
      </c>
      <c r="V1128" s="275">
        <v>300</v>
      </c>
      <c r="W1128" s="269">
        <v>0</v>
      </c>
      <c r="X1128" s="276">
        <v>34820</v>
      </c>
      <c r="Y1128" s="293"/>
      <c r="Z1128" s="277">
        <v>18769.009999999998</v>
      </c>
      <c r="AA1128" s="277"/>
      <c r="AB1128" s="278">
        <v>18769.009999999998</v>
      </c>
      <c r="AC1128" s="278">
        <v>18769.009999999998</v>
      </c>
      <c r="AD1128" s="278">
        <v>0</v>
      </c>
      <c r="AE1128" s="278">
        <v>0</v>
      </c>
      <c r="AF1128" s="278">
        <v>62.56336666666666</v>
      </c>
      <c r="AG1128" s="278">
        <v>62.56336666666666</v>
      </c>
      <c r="AH1128" s="278">
        <v>0</v>
      </c>
      <c r="AI1128" s="279">
        <v>62.56336666666666</v>
      </c>
      <c r="AJ1128" s="277"/>
      <c r="AK1128" s="280" t="e">
        <v>#REF!</v>
      </c>
      <c r="AL1128" s="280" t="e">
        <v>#REF!</v>
      </c>
      <c r="AM1128" s="281">
        <v>0</v>
      </c>
      <c r="AN1128" s="281">
        <v>0</v>
      </c>
      <c r="AO1128" s="281">
        <v>0</v>
      </c>
      <c r="AP1128" s="282">
        <v>0</v>
      </c>
      <c r="AQ1128" s="282">
        <v>0</v>
      </c>
      <c r="AR1128" s="282">
        <v>0</v>
      </c>
      <c r="AS1128" s="282">
        <v>0</v>
      </c>
      <c r="AT1128" s="282">
        <v>0</v>
      </c>
      <c r="AU1128" s="282">
        <v>0</v>
      </c>
      <c r="AV1128" s="282">
        <v>0</v>
      </c>
      <c r="AW1128" s="282">
        <v>0</v>
      </c>
      <c r="AX1128" s="282">
        <v>0</v>
      </c>
      <c r="AY1128" s="282">
        <v>0</v>
      </c>
      <c r="AZ1128" s="282">
        <v>0</v>
      </c>
      <c r="BA1128" s="282">
        <v>0</v>
      </c>
      <c r="BB1128" s="281">
        <v>0</v>
      </c>
      <c r="BC1128" s="281">
        <v>0</v>
      </c>
      <c r="BD1128" s="283"/>
      <c r="BE1128" s="284">
        <v>0.02</v>
      </c>
      <c r="BF1128" s="280">
        <v>0</v>
      </c>
      <c r="BG1128" s="285"/>
      <c r="BH1128" s="286"/>
      <c r="BI1128" s="285"/>
      <c r="BJ1128" s="280">
        <v>0</v>
      </c>
      <c r="BK1128" s="280">
        <v>0</v>
      </c>
      <c r="BL1128" s="283"/>
      <c r="BM1128" s="287">
        <v>0</v>
      </c>
      <c r="BN1128" s="280">
        <v>0</v>
      </c>
      <c r="BO1128" s="280">
        <v>0</v>
      </c>
      <c r="BP1128" s="280" t="e">
        <v>#REF!</v>
      </c>
      <c r="BQ1128" s="288" t="e">
        <v>#REF!</v>
      </c>
      <c r="BR1128" s="289"/>
      <c r="BS1128" s="290" t="e">
        <v>#REF!</v>
      </c>
      <c r="BU1128" s="291"/>
      <c r="BV1128" s="291">
        <v>0</v>
      </c>
      <c r="BW1128" s="292">
        <v>0</v>
      </c>
      <c r="BX1128" s="238" t="s">
        <v>856</v>
      </c>
      <c r="BY1128" s="435">
        <f t="shared" si="34"/>
        <v>1</v>
      </c>
      <c r="BZ1128" s="435">
        <v>1</v>
      </c>
      <c r="CA1128" s="436">
        <f t="shared" si="35"/>
        <v>0</v>
      </c>
    </row>
    <row r="1129" spans="1:79" s="268" customFormat="1" ht="47.25" outlineLevel="1">
      <c r="A1129" s="269">
        <v>1115</v>
      </c>
      <c r="B1129" s="269" t="s">
        <v>862</v>
      </c>
      <c r="C1129" s="269" t="s">
        <v>95</v>
      </c>
      <c r="D1129" s="271" t="s">
        <v>863</v>
      </c>
      <c r="E1129" s="272">
        <v>41058</v>
      </c>
      <c r="F1129" s="238"/>
      <c r="G1129" s="238"/>
      <c r="H1129" s="272">
        <v>40909</v>
      </c>
      <c r="I1129" s="272">
        <v>50405</v>
      </c>
      <c r="J1129" s="269"/>
      <c r="K1129" s="269" t="s">
        <v>3335</v>
      </c>
      <c r="L1129" s="273">
        <v>1</v>
      </c>
      <c r="M1129" s="238">
        <v>1</v>
      </c>
      <c r="N1129" s="269" t="s">
        <v>3336</v>
      </c>
      <c r="O1129" s="269" t="s">
        <v>81</v>
      </c>
      <c r="P1129" s="269">
        <v>0</v>
      </c>
      <c r="Q1129" s="269"/>
      <c r="R1129" s="294">
        <v>1010401661</v>
      </c>
      <c r="S1129" s="238">
        <v>1164</v>
      </c>
      <c r="T1129" s="269" t="s">
        <v>87</v>
      </c>
      <c r="U1129" s="269">
        <v>240</v>
      </c>
      <c r="V1129" s="275">
        <v>240</v>
      </c>
      <c r="W1129" s="269">
        <v>0</v>
      </c>
      <c r="X1129" s="276">
        <v>39596</v>
      </c>
      <c r="Y1129" s="293"/>
      <c r="Z1129" s="277">
        <v>214988.68</v>
      </c>
      <c r="AA1129" s="277"/>
      <c r="AB1129" s="278">
        <v>214988.68</v>
      </c>
      <c r="AC1129" s="278">
        <v>124514.556</v>
      </c>
      <c r="AD1129" s="278">
        <v>90474.123999999996</v>
      </c>
      <c r="AE1129" s="278">
        <v>79724.69</v>
      </c>
      <c r="AF1129" s="278">
        <v>895.78616666666665</v>
      </c>
      <c r="AG1129" s="278">
        <v>895.78616666666665</v>
      </c>
      <c r="AH1129" s="278">
        <v>0</v>
      </c>
      <c r="AI1129" s="279">
        <v>895.78616666666665</v>
      </c>
      <c r="AJ1129" s="277"/>
      <c r="AK1129" s="280" t="e">
        <v>#REF!</v>
      </c>
      <c r="AL1129" s="280" t="e">
        <v>#REF!</v>
      </c>
      <c r="AM1129" s="281">
        <v>10749.433999999999</v>
      </c>
      <c r="AN1129" s="281">
        <v>10749.433999999999</v>
      </c>
      <c r="AO1129" s="281">
        <v>90474.123999999996</v>
      </c>
      <c r="AP1129" s="282">
        <v>89578.337833333324</v>
      </c>
      <c r="AQ1129" s="282">
        <v>88682.551666666652</v>
      </c>
      <c r="AR1129" s="282">
        <v>87786.76549999998</v>
      </c>
      <c r="AS1129" s="282">
        <v>86890.979333333307</v>
      </c>
      <c r="AT1129" s="282">
        <v>85995.193166666635</v>
      </c>
      <c r="AU1129" s="282">
        <v>85099.406999999963</v>
      </c>
      <c r="AV1129" s="282">
        <v>84203.620833333291</v>
      </c>
      <c r="AW1129" s="282">
        <v>83307.834666666618</v>
      </c>
      <c r="AX1129" s="282">
        <v>82412.048499999946</v>
      </c>
      <c r="AY1129" s="282">
        <v>81516.262333333274</v>
      </c>
      <c r="AZ1129" s="282">
        <v>80620.476166666602</v>
      </c>
      <c r="BA1129" s="282">
        <v>79724.68999999993</v>
      </c>
      <c r="BB1129" s="281">
        <v>85099.406999999963</v>
      </c>
      <c r="BC1129" s="281">
        <v>85099.407000000007</v>
      </c>
      <c r="BD1129" s="283"/>
      <c r="BE1129" s="284">
        <v>0.02</v>
      </c>
      <c r="BF1129" s="280">
        <v>0</v>
      </c>
      <c r="BG1129" s="285"/>
      <c r="BH1129" s="286"/>
      <c r="BI1129" s="285"/>
      <c r="BJ1129" s="280">
        <v>0</v>
      </c>
      <c r="BK1129" s="280">
        <v>0</v>
      </c>
      <c r="BL1129" s="283"/>
      <c r="BM1129" s="287">
        <v>0</v>
      </c>
      <c r="BN1129" s="280">
        <v>0</v>
      </c>
      <c r="BO1129" s="280">
        <v>0</v>
      </c>
      <c r="BP1129" s="280" t="e">
        <v>#REF!</v>
      </c>
      <c r="BQ1129" s="288" t="e">
        <v>#REF!</v>
      </c>
      <c r="BR1129" s="289"/>
      <c r="BS1129" s="290" t="e">
        <v>#REF!</v>
      </c>
      <c r="BU1129" s="291">
        <v>10749.48</v>
      </c>
      <c r="BV1129" s="291">
        <v>4.6000000000276486E-2</v>
      </c>
      <c r="BW1129" s="292">
        <v>0</v>
      </c>
      <c r="BX1129" s="238" t="s">
        <v>856</v>
      </c>
      <c r="BY1129" s="435">
        <f t="shared" si="34"/>
        <v>0.57916796363417833</v>
      </c>
      <c r="BZ1129" s="435">
        <v>0.62916796363417826</v>
      </c>
      <c r="CA1129" s="436">
        <f t="shared" si="35"/>
        <v>4.9999999999999933E-2</v>
      </c>
    </row>
    <row r="1130" spans="1:79" s="268" customFormat="1" ht="24" customHeight="1" outlineLevel="1">
      <c r="A1130" s="269">
        <v>1116</v>
      </c>
      <c r="B1130" s="269"/>
      <c r="C1130" s="269"/>
      <c r="D1130" s="271"/>
      <c r="E1130" s="272"/>
      <c r="F1130" s="238"/>
      <c r="G1130" s="238"/>
      <c r="H1130" s="272"/>
      <c r="I1130" s="272"/>
      <c r="J1130" s="269"/>
      <c r="K1130" s="299" t="s">
        <v>3337</v>
      </c>
      <c r="L1130" s="273"/>
      <c r="M1130" s="238">
        <v>0.26</v>
      </c>
      <c r="N1130" s="269" t="s">
        <v>3338</v>
      </c>
      <c r="O1130" s="269" t="s">
        <v>82</v>
      </c>
      <c r="P1130" s="269" t="s">
        <v>3339</v>
      </c>
      <c r="Q1130" s="269"/>
      <c r="R1130" s="294" t="s">
        <v>80</v>
      </c>
      <c r="S1130" s="238">
        <v>1165</v>
      </c>
      <c r="T1130" s="269" t="s">
        <v>149</v>
      </c>
      <c r="U1130" s="275">
        <v>120</v>
      </c>
      <c r="V1130" s="275">
        <v>120</v>
      </c>
      <c r="W1130" s="269"/>
      <c r="X1130" s="276">
        <v>34973</v>
      </c>
      <c r="Y1130" s="293"/>
      <c r="Z1130" s="277">
        <v>123792.28</v>
      </c>
      <c r="AA1130" s="277"/>
      <c r="AB1130" s="278">
        <v>123792.28</v>
      </c>
      <c r="AC1130" s="278">
        <v>84354.383000000002</v>
      </c>
      <c r="AD1130" s="278">
        <v>39437.896999999997</v>
      </c>
      <c r="AE1130" s="278">
        <v>27058.668999999998</v>
      </c>
      <c r="AF1130" s="278">
        <v>1031.6023333333333</v>
      </c>
      <c r="AG1130" s="278">
        <v>1031.6023333333333</v>
      </c>
      <c r="AH1130" s="278">
        <v>0</v>
      </c>
      <c r="AI1130" s="279">
        <v>1031.6023333333333</v>
      </c>
      <c r="AJ1130" s="277"/>
      <c r="AK1130" s="280" t="e">
        <v>#REF!</v>
      </c>
      <c r="AL1130" s="280" t="e">
        <v>#REF!</v>
      </c>
      <c r="AM1130" s="281">
        <v>12379.227999999999</v>
      </c>
      <c r="AN1130" s="281">
        <v>12379.227999999999</v>
      </c>
      <c r="AO1130" s="281">
        <v>39437.896999999997</v>
      </c>
      <c r="AP1130" s="282">
        <v>38406.294666666661</v>
      </c>
      <c r="AQ1130" s="282">
        <v>37374.692333333325</v>
      </c>
      <c r="AR1130" s="282">
        <v>36343.089999999989</v>
      </c>
      <c r="AS1130" s="282">
        <v>35311.487666666653</v>
      </c>
      <c r="AT1130" s="282">
        <v>34279.885333333317</v>
      </c>
      <c r="AU1130" s="282">
        <v>33248.282999999981</v>
      </c>
      <c r="AV1130" s="282">
        <v>32216.680666666649</v>
      </c>
      <c r="AW1130" s="282">
        <v>31185.078333333317</v>
      </c>
      <c r="AX1130" s="282">
        <v>30153.475999999984</v>
      </c>
      <c r="AY1130" s="282">
        <v>29121.873666666652</v>
      </c>
      <c r="AZ1130" s="282">
        <v>28090.271333333319</v>
      </c>
      <c r="BA1130" s="282">
        <v>27058.668999999987</v>
      </c>
      <c r="BB1130" s="281">
        <v>33248.282999999981</v>
      </c>
      <c r="BC1130" s="281">
        <v>33248.282999999996</v>
      </c>
      <c r="BD1130" s="283"/>
      <c r="BE1130" s="284">
        <v>0.02</v>
      </c>
      <c r="BF1130" s="280">
        <v>0</v>
      </c>
      <c r="BG1130" s="285"/>
      <c r="BH1130" s="286"/>
      <c r="BI1130" s="285"/>
      <c r="BJ1130" s="280"/>
      <c r="BK1130" s="280"/>
      <c r="BL1130" s="283"/>
      <c r="BM1130" s="287"/>
      <c r="BN1130" s="280"/>
      <c r="BO1130" s="280"/>
      <c r="BP1130" s="280"/>
      <c r="BQ1130" s="288"/>
      <c r="BR1130" s="289"/>
      <c r="BS1130" s="290"/>
      <c r="BU1130" s="305">
        <v>12379.2</v>
      </c>
      <c r="BV1130" s="291">
        <v>-2.7999999998428393E-2</v>
      </c>
      <c r="BW1130" s="292">
        <v>0</v>
      </c>
      <c r="BX1130" s="238" t="s">
        <v>856</v>
      </c>
      <c r="BY1130" s="435">
        <f t="shared" si="34"/>
        <v>0.68141876860172546</v>
      </c>
      <c r="BZ1130" s="435">
        <v>0.78141876860172543</v>
      </c>
      <c r="CA1130" s="436">
        <f t="shared" si="35"/>
        <v>9.9999999999999978E-2</v>
      </c>
    </row>
    <row r="1131" spans="1:79" s="268" customFormat="1" ht="42" customHeight="1" outlineLevel="1">
      <c r="A1131" s="269">
        <v>1117</v>
      </c>
      <c r="B1131" s="269"/>
      <c r="C1131" s="269"/>
      <c r="D1131" s="271"/>
      <c r="E1131" s="272"/>
      <c r="F1131" s="238"/>
      <c r="G1131" s="238"/>
      <c r="H1131" s="272"/>
      <c r="I1131" s="272"/>
      <c r="J1131" s="269"/>
      <c r="K1131" s="269" t="s">
        <v>3340</v>
      </c>
      <c r="L1131" s="273"/>
      <c r="M1131" s="330">
        <v>1</v>
      </c>
      <c r="N1131" s="269" t="s">
        <v>3341</v>
      </c>
      <c r="O1131" s="269" t="s">
        <v>82</v>
      </c>
      <c r="P1131" s="269" t="s">
        <v>3342</v>
      </c>
      <c r="Q1131" s="269"/>
      <c r="R1131" s="294">
        <v>10102557</v>
      </c>
      <c r="S1131" s="238"/>
      <c r="T1131" s="269" t="s">
        <v>266</v>
      </c>
      <c r="U1131" s="275">
        <v>300</v>
      </c>
      <c r="V1131" s="275">
        <v>300</v>
      </c>
      <c r="W1131" s="269"/>
      <c r="X1131" s="276">
        <v>40179</v>
      </c>
      <c r="Y1131" s="293"/>
      <c r="Z1131" s="277">
        <v>9966320.4700000007</v>
      </c>
      <c r="AA1131" s="277"/>
      <c r="AB1131" s="278">
        <v>9966320.4700000007</v>
      </c>
      <c r="AC1131" s="278">
        <v>2115984.5023000003</v>
      </c>
      <c r="AD1131" s="278">
        <v>7850335.9677000009</v>
      </c>
      <c r="AE1131" s="278">
        <v>7451683.1489000004</v>
      </c>
      <c r="AF1131" s="278">
        <v>33221.068233333339</v>
      </c>
      <c r="AG1131" s="278">
        <v>33221.068233333339</v>
      </c>
      <c r="AH1131" s="278">
        <v>0</v>
      </c>
      <c r="AI1131" s="279">
        <v>33221.068233333339</v>
      </c>
      <c r="AJ1131" s="277"/>
      <c r="AK1131" s="280" t="e">
        <v>#REF!</v>
      </c>
      <c r="AL1131" s="280" t="e">
        <v>#REF!</v>
      </c>
      <c r="AM1131" s="281">
        <v>398652.81880000007</v>
      </c>
      <c r="AN1131" s="281">
        <v>398652.81880000007</v>
      </c>
      <c r="AO1131" s="281">
        <v>7850335.9677000009</v>
      </c>
      <c r="AP1131" s="282">
        <v>7817114.8994666673</v>
      </c>
      <c r="AQ1131" s="282">
        <v>7783893.8312333338</v>
      </c>
      <c r="AR1131" s="282">
        <v>7750672.7630000003</v>
      </c>
      <c r="AS1131" s="282">
        <v>7717451.6947666667</v>
      </c>
      <c r="AT1131" s="282">
        <v>7684230.6265333332</v>
      </c>
      <c r="AU1131" s="282">
        <v>7651009.5582999997</v>
      </c>
      <c r="AV1131" s="282">
        <v>7617788.4900666662</v>
      </c>
      <c r="AW1131" s="282">
        <v>7584567.4218333326</v>
      </c>
      <c r="AX1131" s="282">
        <v>7551346.3535999991</v>
      </c>
      <c r="AY1131" s="282">
        <v>7518125.2853666656</v>
      </c>
      <c r="AZ1131" s="282">
        <v>7484904.217133332</v>
      </c>
      <c r="BA1131" s="282">
        <v>7451683.1488999985</v>
      </c>
      <c r="BB1131" s="281">
        <v>7651009.5582999997</v>
      </c>
      <c r="BC1131" s="281">
        <v>7651009.5583000006</v>
      </c>
      <c r="BD1131" s="283"/>
      <c r="BE1131" s="284">
        <v>0.02</v>
      </c>
      <c r="BF1131" s="280">
        <v>0</v>
      </c>
      <c r="BG1131" s="285"/>
      <c r="BH1131" s="286"/>
      <c r="BI1131" s="285"/>
      <c r="BJ1131" s="280"/>
      <c r="BK1131" s="280"/>
      <c r="BL1131" s="283"/>
      <c r="BM1131" s="287"/>
      <c r="BN1131" s="280"/>
      <c r="BO1131" s="280"/>
      <c r="BP1131" s="280"/>
      <c r="BQ1131" s="288"/>
      <c r="BR1131" s="289"/>
      <c r="BS1131" s="290"/>
      <c r="BU1131" s="291">
        <v>398652.84</v>
      </c>
      <c r="BV1131" s="291">
        <v>2.1199999959208071E-2</v>
      </c>
      <c r="BW1131" s="292">
        <v>0</v>
      </c>
      <c r="BX1131" s="238" t="s">
        <v>856</v>
      </c>
      <c r="BY1131" s="435">
        <f t="shared" si="34"/>
        <v>0.21231351216022057</v>
      </c>
      <c r="BZ1131" s="435">
        <v>0.25231351216022058</v>
      </c>
      <c r="CA1131" s="436">
        <f t="shared" si="35"/>
        <v>4.0000000000000008E-2</v>
      </c>
    </row>
    <row r="1132" spans="1:79" s="268" customFormat="1" ht="42.75" hidden="1" customHeight="1" outlineLevel="1">
      <c r="A1132" s="269">
        <v>1118</v>
      </c>
      <c r="B1132" s="269"/>
      <c r="C1132" s="269"/>
      <c r="D1132" s="271"/>
      <c r="E1132" s="272"/>
      <c r="F1132" s="238"/>
      <c r="G1132" s="238"/>
      <c r="H1132" s="272"/>
      <c r="I1132" s="272"/>
      <c r="J1132" s="269"/>
      <c r="K1132" s="269" t="s">
        <v>3343</v>
      </c>
      <c r="L1132" s="273">
        <v>1</v>
      </c>
      <c r="M1132" s="330">
        <v>1</v>
      </c>
      <c r="N1132" s="269" t="s">
        <v>3344</v>
      </c>
      <c r="O1132" s="269" t="s">
        <v>81</v>
      </c>
      <c r="P1132" s="269">
        <v>0</v>
      </c>
      <c r="Q1132" s="269"/>
      <c r="R1132" s="294">
        <v>10405667</v>
      </c>
      <c r="S1132" s="238"/>
      <c r="T1132" s="269" t="s">
        <v>158</v>
      </c>
      <c r="U1132" s="275">
        <v>84</v>
      </c>
      <c r="V1132" s="275">
        <v>84</v>
      </c>
      <c r="W1132" s="269"/>
      <c r="X1132" s="331">
        <v>42895</v>
      </c>
      <c r="Y1132" s="293"/>
      <c r="Z1132" s="277">
        <v>15859226.550000001</v>
      </c>
      <c r="AA1132" s="277"/>
      <c r="AB1132" s="278">
        <v>15859226.550000001</v>
      </c>
      <c r="AC1132" s="278">
        <v>5543841.3000000007</v>
      </c>
      <c r="AD1132" s="278">
        <v>10315385.25</v>
      </c>
      <c r="AE1132" s="278">
        <v>8181167.6099999994</v>
      </c>
      <c r="AF1132" s="278">
        <v>177851.47</v>
      </c>
      <c r="AG1132" s="278">
        <v>177851.47</v>
      </c>
      <c r="AH1132" s="278">
        <v>0</v>
      </c>
      <c r="AI1132" s="279">
        <v>177851.47</v>
      </c>
      <c r="AJ1132" s="277"/>
      <c r="AK1132" s="280" t="e">
        <v>#REF!</v>
      </c>
      <c r="AL1132" s="280" t="e">
        <v>#REF!</v>
      </c>
      <c r="AM1132" s="281">
        <v>2134217.64</v>
      </c>
      <c r="AN1132" s="281">
        <v>2134217.64</v>
      </c>
      <c r="AO1132" s="281">
        <v>10315385.25</v>
      </c>
      <c r="AP1132" s="282">
        <v>10137533.779999999</v>
      </c>
      <c r="AQ1132" s="282">
        <v>9959682.3099999987</v>
      </c>
      <c r="AR1132" s="282">
        <v>9781830.839999998</v>
      </c>
      <c r="AS1132" s="282">
        <v>9603979.3699999973</v>
      </c>
      <c r="AT1132" s="282">
        <v>9426127.8999999966</v>
      </c>
      <c r="AU1132" s="282">
        <v>9248276.429999996</v>
      </c>
      <c r="AV1132" s="282">
        <v>9070424.9599999953</v>
      </c>
      <c r="AW1132" s="282">
        <v>8892573.4899999946</v>
      </c>
      <c r="AX1132" s="282">
        <v>8714722.019999994</v>
      </c>
      <c r="AY1132" s="282">
        <v>8536870.5499999933</v>
      </c>
      <c r="AZ1132" s="282">
        <v>8359019.0799999936</v>
      </c>
      <c r="BA1132" s="282">
        <v>8181167.6099999938</v>
      </c>
      <c r="BB1132" s="281">
        <v>9248276.4299999978</v>
      </c>
      <c r="BC1132" s="281">
        <v>9248276.4299999997</v>
      </c>
      <c r="BD1132" s="283"/>
      <c r="BE1132" s="284">
        <v>0.02</v>
      </c>
      <c r="BF1132" s="280">
        <v>0</v>
      </c>
      <c r="BG1132" s="285"/>
      <c r="BH1132" s="286"/>
      <c r="BI1132" s="285"/>
      <c r="BJ1132" s="280"/>
      <c r="BK1132" s="280"/>
      <c r="BL1132" s="283"/>
      <c r="BM1132" s="287"/>
      <c r="BN1132" s="280"/>
      <c r="BO1132" s="280"/>
      <c r="BP1132" s="280"/>
      <c r="BQ1132" s="288"/>
      <c r="BR1132" s="289"/>
      <c r="BS1132" s="290"/>
      <c r="BU1132" s="291">
        <v>2134217.64</v>
      </c>
      <c r="BV1132" s="291">
        <v>0</v>
      </c>
      <c r="BW1132" s="292">
        <v>0</v>
      </c>
      <c r="BX1132" s="238"/>
      <c r="BY1132" s="435">
        <f t="shared" si="34"/>
        <v>0.34956567916611297</v>
      </c>
      <c r="BZ1132" s="435">
        <v>0.48413829740013398</v>
      </c>
      <c r="CA1132" s="436">
        <f t="shared" si="35"/>
        <v>0.134572618234021</v>
      </c>
    </row>
    <row r="1133" spans="1:79" s="268" customFormat="1" ht="24" hidden="1" customHeight="1" outlineLevel="1">
      <c r="A1133" s="269">
        <v>1119</v>
      </c>
      <c r="B1133" s="269"/>
      <c r="C1133" s="269"/>
      <c r="D1133" s="271"/>
      <c r="E1133" s="272"/>
      <c r="F1133" s="238"/>
      <c r="G1133" s="238"/>
      <c r="H1133" s="272"/>
      <c r="I1133" s="272"/>
      <c r="J1133" s="269"/>
      <c r="K1133" s="269" t="s">
        <v>3345</v>
      </c>
      <c r="L1133" s="273"/>
      <c r="M1133" s="330">
        <v>1</v>
      </c>
      <c r="N1133" s="269" t="s">
        <v>3346</v>
      </c>
      <c r="O1133" s="269" t="s">
        <v>82</v>
      </c>
      <c r="P1133" s="269" t="s">
        <v>3347</v>
      </c>
      <c r="Q1133" s="269"/>
      <c r="R1133" s="294">
        <v>10102619</v>
      </c>
      <c r="S1133" s="238"/>
      <c r="T1133" s="269" t="s">
        <v>87</v>
      </c>
      <c r="U1133" s="275">
        <v>240</v>
      </c>
      <c r="V1133" s="275">
        <v>240</v>
      </c>
      <c r="W1133" s="269"/>
      <c r="X1133" s="332">
        <v>43087</v>
      </c>
      <c r="Y1133" s="293"/>
      <c r="Z1133" s="277">
        <v>4397411.84</v>
      </c>
      <c r="AA1133" s="277"/>
      <c r="AB1133" s="278">
        <v>4397411.84</v>
      </c>
      <c r="AC1133" s="278">
        <v>3894850.5140000004</v>
      </c>
      <c r="AD1133" s="278">
        <v>502561.32599999942</v>
      </c>
      <c r="AE1133" s="278">
        <v>282690.73399999941</v>
      </c>
      <c r="AF1133" s="278">
        <v>18322.549333333332</v>
      </c>
      <c r="AG1133" s="278">
        <v>18322.549333333332</v>
      </c>
      <c r="AH1133" s="278">
        <v>0</v>
      </c>
      <c r="AI1133" s="279">
        <v>18322.549333333332</v>
      </c>
      <c r="AJ1133" s="277"/>
      <c r="AK1133" s="280" t="e">
        <v>#REF!</v>
      </c>
      <c r="AL1133" s="280" t="e">
        <v>#REF!</v>
      </c>
      <c r="AM1133" s="281">
        <v>219870.592</v>
      </c>
      <c r="AN1133" s="281">
        <v>219870.592</v>
      </c>
      <c r="AO1133" s="281">
        <v>502561.32599999942</v>
      </c>
      <c r="AP1133" s="282">
        <v>484238.77666666609</v>
      </c>
      <c r="AQ1133" s="282">
        <v>465916.22733333276</v>
      </c>
      <c r="AR1133" s="282">
        <v>447593.67799999943</v>
      </c>
      <c r="AS1133" s="282">
        <v>429271.1286666661</v>
      </c>
      <c r="AT1133" s="282">
        <v>410948.57933333277</v>
      </c>
      <c r="AU1133" s="282">
        <v>392626.02999999945</v>
      </c>
      <c r="AV1133" s="282">
        <v>374303.48066666612</v>
      </c>
      <c r="AW1133" s="282">
        <v>355980.93133333279</v>
      </c>
      <c r="AX1133" s="282">
        <v>337658.38199999946</v>
      </c>
      <c r="AY1133" s="282">
        <v>319335.83266666613</v>
      </c>
      <c r="AZ1133" s="282">
        <v>301013.2833333328</v>
      </c>
      <c r="BA1133" s="282">
        <v>282690.73399999947</v>
      </c>
      <c r="BB1133" s="281">
        <v>392626.02999999945</v>
      </c>
      <c r="BC1133" s="281">
        <v>392626.02999999945</v>
      </c>
      <c r="BD1133" s="283"/>
      <c r="BE1133" s="284">
        <v>0.02</v>
      </c>
      <c r="BF1133" s="280">
        <v>0</v>
      </c>
      <c r="BG1133" s="285"/>
      <c r="BH1133" s="286"/>
      <c r="BI1133" s="285"/>
      <c r="BJ1133" s="280"/>
      <c r="BK1133" s="280"/>
      <c r="BL1133" s="283"/>
      <c r="BM1133" s="287"/>
      <c r="BN1133" s="280"/>
      <c r="BO1133" s="280"/>
      <c r="BP1133" s="280"/>
      <c r="BQ1133" s="288"/>
      <c r="BR1133" s="289"/>
      <c r="BS1133" s="290"/>
      <c r="BU1133" s="297">
        <v>219870.6</v>
      </c>
      <c r="BV1133" s="291">
        <v>8.0000000016298145E-3</v>
      </c>
      <c r="BW1133" s="292">
        <v>0</v>
      </c>
      <c r="BX1133" s="238"/>
      <c r="BY1133" s="435">
        <f t="shared" si="34"/>
        <v>0.88571429188674777</v>
      </c>
      <c r="BZ1133" s="435">
        <v>0.93571429188674782</v>
      </c>
      <c r="CA1133" s="436">
        <f t="shared" si="35"/>
        <v>5.0000000000000044E-2</v>
      </c>
    </row>
    <row r="1134" spans="1:79" s="268" customFormat="1" ht="47.25" outlineLevel="1">
      <c r="A1134" s="269">
        <v>1118</v>
      </c>
      <c r="B1134" s="269"/>
      <c r="C1134" s="269"/>
      <c r="D1134" s="271"/>
      <c r="E1134" s="272"/>
      <c r="F1134" s="238"/>
      <c r="G1134" s="238"/>
      <c r="H1134" s="272"/>
      <c r="I1134" s="272"/>
      <c r="J1134" s="269"/>
      <c r="K1134" s="269" t="s">
        <v>3348</v>
      </c>
      <c r="L1134" s="273"/>
      <c r="M1134" s="330">
        <v>0.29799999999999999</v>
      </c>
      <c r="N1134" s="269" t="s">
        <v>3349</v>
      </c>
      <c r="O1134" s="269" t="s">
        <v>82</v>
      </c>
      <c r="P1134" s="269" t="s">
        <v>3350</v>
      </c>
      <c r="Q1134" s="269"/>
      <c r="R1134" s="294">
        <v>1010303531</v>
      </c>
      <c r="S1134" s="238"/>
      <c r="T1134" s="269" t="s">
        <v>149</v>
      </c>
      <c r="U1134" s="275">
        <v>120</v>
      </c>
      <c r="V1134" s="275">
        <v>120</v>
      </c>
      <c r="W1134" s="269"/>
      <c r="X1134" s="332">
        <v>43087</v>
      </c>
      <c r="Y1134" s="293"/>
      <c r="Z1134" s="277">
        <v>60900</v>
      </c>
      <c r="AA1134" s="277"/>
      <c r="AB1134" s="278">
        <v>60900</v>
      </c>
      <c r="AC1134" s="278">
        <v>60900</v>
      </c>
      <c r="AD1134" s="278">
        <v>0</v>
      </c>
      <c r="AE1134" s="278">
        <v>0</v>
      </c>
      <c r="AF1134" s="278">
        <v>507.5</v>
      </c>
      <c r="AG1134" s="278">
        <v>507.5</v>
      </c>
      <c r="AH1134" s="278">
        <v>0</v>
      </c>
      <c r="AI1134" s="279">
        <v>507.5</v>
      </c>
      <c r="AJ1134" s="277"/>
      <c r="AK1134" s="280" t="e">
        <v>#REF!</v>
      </c>
      <c r="AL1134" s="280" t="e">
        <v>#REF!</v>
      </c>
      <c r="AM1134" s="281">
        <v>0</v>
      </c>
      <c r="AN1134" s="281">
        <v>0</v>
      </c>
      <c r="AO1134" s="281">
        <v>0</v>
      </c>
      <c r="AP1134" s="282">
        <v>0</v>
      </c>
      <c r="AQ1134" s="282">
        <v>0</v>
      </c>
      <c r="AR1134" s="282">
        <v>0</v>
      </c>
      <c r="AS1134" s="282">
        <v>0</v>
      </c>
      <c r="AT1134" s="282">
        <v>0</v>
      </c>
      <c r="AU1134" s="282">
        <v>0</v>
      </c>
      <c r="AV1134" s="282">
        <v>0</v>
      </c>
      <c r="AW1134" s="282">
        <v>0</v>
      </c>
      <c r="AX1134" s="282">
        <v>0</v>
      </c>
      <c r="AY1134" s="282">
        <v>0</v>
      </c>
      <c r="AZ1134" s="282">
        <v>0</v>
      </c>
      <c r="BA1134" s="282">
        <v>0</v>
      </c>
      <c r="BB1134" s="281">
        <v>0</v>
      </c>
      <c r="BC1134" s="281">
        <v>0</v>
      </c>
      <c r="BD1134" s="283"/>
      <c r="BE1134" s="284">
        <v>0.02</v>
      </c>
      <c r="BF1134" s="280">
        <v>0</v>
      </c>
      <c r="BG1134" s="285"/>
      <c r="BH1134" s="286"/>
      <c r="BI1134" s="285"/>
      <c r="BJ1134" s="280"/>
      <c r="BK1134" s="280"/>
      <c r="BL1134" s="283"/>
      <c r="BM1134" s="287"/>
      <c r="BN1134" s="280"/>
      <c r="BO1134" s="280"/>
      <c r="BP1134" s="280"/>
      <c r="BQ1134" s="288"/>
      <c r="BR1134" s="289"/>
      <c r="BS1134" s="290"/>
      <c r="BU1134" s="291">
        <v>0</v>
      </c>
      <c r="BV1134" s="291">
        <v>0</v>
      </c>
      <c r="BW1134" s="292">
        <v>0</v>
      </c>
      <c r="BX1134" s="238"/>
      <c r="BY1134" s="435">
        <f t="shared" si="34"/>
        <v>1</v>
      </c>
      <c r="BZ1134" s="435">
        <v>1</v>
      </c>
      <c r="CA1134" s="436">
        <f t="shared" si="35"/>
        <v>0</v>
      </c>
    </row>
    <row r="1135" spans="1:79" s="268" customFormat="1" ht="63" outlineLevel="1">
      <c r="A1135" s="269">
        <v>1119</v>
      </c>
      <c r="B1135" s="269"/>
      <c r="C1135" s="269"/>
      <c r="D1135" s="271"/>
      <c r="E1135" s="272"/>
      <c r="F1135" s="238"/>
      <c r="G1135" s="238"/>
      <c r="H1135" s="272"/>
      <c r="I1135" s="272"/>
      <c r="J1135" s="269"/>
      <c r="K1135" s="269" t="s">
        <v>3351</v>
      </c>
      <c r="L1135" s="273"/>
      <c r="M1135" s="330">
        <v>0.90800000000000003</v>
      </c>
      <c r="N1135" s="269" t="s">
        <v>3352</v>
      </c>
      <c r="O1135" s="269" t="s">
        <v>81</v>
      </c>
      <c r="P1135" s="269" t="s">
        <v>3353</v>
      </c>
      <c r="Q1135" s="269"/>
      <c r="R1135" s="294">
        <v>101031950</v>
      </c>
      <c r="S1135" s="238"/>
      <c r="T1135" s="269" t="s">
        <v>149</v>
      </c>
      <c r="U1135" s="275">
        <v>120</v>
      </c>
      <c r="V1135" s="275">
        <v>120</v>
      </c>
      <c r="W1135" s="269"/>
      <c r="X1135" s="332">
        <v>43087</v>
      </c>
      <c r="Y1135" s="293"/>
      <c r="Z1135" s="277">
        <v>3165469.69</v>
      </c>
      <c r="AA1135" s="277"/>
      <c r="AB1135" s="278">
        <v>3165469.69</v>
      </c>
      <c r="AC1135" s="278">
        <v>3165469.69</v>
      </c>
      <c r="AD1135" s="278">
        <v>0</v>
      </c>
      <c r="AE1135" s="278">
        <v>0</v>
      </c>
      <c r="AF1135" s="278">
        <v>26378.914083333333</v>
      </c>
      <c r="AG1135" s="278">
        <v>26378.914083333333</v>
      </c>
      <c r="AH1135" s="278">
        <v>0</v>
      </c>
      <c r="AI1135" s="279">
        <v>26378.914083333333</v>
      </c>
      <c r="AJ1135" s="277"/>
      <c r="AK1135" s="280" t="e">
        <v>#REF!</v>
      </c>
      <c r="AL1135" s="280" t="e">
        <v>#REF!</v>
      </c>
      <c r="AM1135" s="281">
        <v>0</v>
      </c>
      <c r="AN1135" s="281">
        <v>0</v>
      </c>
      <c r="AO1135" s="281">
        <v>0</v>
      </c>
      <c r="AP1135" s="282">
        <v>0</v>
      </c>
      <c r="AQ1135" s="282">
        <v>0</v>
      </c>
      <c r="AR1135" s="282">
        <v>0</v>
      </c>
      <c r="AS1135" s="282">
        <v>0</v>
      </c>
      <c r="AT1135" s="282">
        <v>0</v>
      </c>
      <c r="AU1135" s="282">
        <v>0</v>
      </c>
      <c r="AV1135" s="282">
        <v>0</v>
      </c>
      <c r="AW1135" s="282">
        <v>0</v>
      </c>
      <c r="AX1135" s="282">
        <v>0</v>
      </c>
      <c r="AY1135" s="282">
        <v>0</v>
      </c>
      <c r="AZ1135" s="282">
        <v>0</v>
      </c>
      <c r="BA1135" s="282">
        <v>0</v>
      </c>
      <c r="BB1135" s="281">
        <v>0</v>
      </c>
      <c r="BC1135" s="281">
        <v>0</v>
      </c>
      <c r="BD1135" s="283"/>
      <c r="BE1135" s="284">
        <v>0.02</v>
      </c>
      <c r="BF1135" s="280">
        <v>0</v>
      </c>
      <c r="BG1135" s="285"/>
      <c r="BH1135" s="286"/>
      <c r="BI1135" s="285"/>
      <c r="BJ1135" s="280"/>
      <c r="BK1135" s="280"/>
      <c r="BL1135" s="283"/>
      <c r="BM1135" s="287"/>
      <c r="BN1135" s="280"/>
      <c r="BO1135" s="280"/>
      <c r="BP1135" s="280"/>
      <c r="BQ1135" s="288"/>
      <c r="BR1135" s="289"/>
      <c r="BS1135" s="290"/>
      <c r="BU1135" s="291">
        <v>0</v>
      </c>
      <c r="BV1135" s="291">
        <v>0</v>
      </c>
      <c r="BW1135" s="292">
        <v>0</v>
      </c>
      <c r="BX1135" s="238" t="s">
        <v>856</v>
      </c>
      <c r="BY1135" s="435">
        <f t="shared" si="34"/>
        <v>1</v>
      </c>
      <c r="BZ1135" s="435">
        <v>1</v>
      </c>
      <c r="CA1135" s="436">
        <f t="shared" si="35"/>
        <v>0</v>
      </c>
    </row>
    <row r="1136" spans="1:79" s="268" customFormat="1" ht="63" outlineLevel="1">
      <c r="A1136" s="269">
        <v>1120</v>
      </c>
      <c r="B1136" s="269"/>
      <c r="C1136" s="269"/>
      <c r="D1136" s="271"/>
      <c r="E1136" s="272"/>
      <c r="F1136" s="238"/>
      <c r="G1136" s="238"/>
      <c r="H1136" s="272"/>
      <c r="I1136" s="272"/>
      <c r="J1136" s="269"/>
      <c r="K1136" s="269" t="s">
        <v>3354</v>
      </c>
      <c r="L1136" s="273"/>
      <c r="M1136" s="330">
        <v>0.19</v>
      </c>
      <c r="N1136" s="269" t="s">
        <v>3355</v>
      </c>
      <c r="O1136" s="269" t="s">
        <v>81</v>
      </c>
      <c r="P1136" s="269" t="s">
        <v>3356</v>
      </c>
      <c r="Q1136" s="269"/>
      <c r="R1136" s="294">
        <v>101032060</v>
      </c>
      <c r="S1136" s="238"/>
      <c r="T1136" s="269" t="s">
        <v>149</v>
      </c>
      <c r="U1136" s="275">
        <v>120</v>
      </c>
      <c r="V1136" s="275">
        <v>120</v>
      </c>
      <c r="W1136" s="269"/>
      <c r="X1136" s="332">
        <v>43087</v>
      </c>
      <c r="Y1136" s="293"/>
      <c r="Z1136" s="277">
        <v>56071.63</v>
      </c>
      <c r="AA1136" s="277"/>
      <c r="AB1136" s="278">
        <v>56071.63</v>
      </c>
      <c r="AC1136" s="278">
        <v>56071.63</v>
      </c>
      <c r="AD1136" s="278">
        <v>0</v>
      </c>
      <c r="AE1136" s="278">
        <v>0</v>
      </c>
      <c r="AF1136" s="278">
        <v>467.26358333333332</v>
      </c>
      <c r="AG1136" s="278">
        <v>467.26358333333332</v>
      </c>
      <c r="AH1136" s="278">
        <v>0</v>
      </c>
      <c r="AI1136" s="279">
        <v>467.26358333333332</v>
      </c>
      <c r="AJ1136" s="277"/>
      <c r="AK1136" s="280" t="e">
        <v>#REF!</v>
      </c>
      <c r="AL1136" s="280" t="e">
        <v>#REF!</v>
      </c>
      <c r="AM1136" s="281">
        <v>0</v>
      </c>
      <c r="AN1136" s="281">
        <v>0</v>
      </c>
      <c r="AO1136" s="281">
        <v>0</v>
      </c>
      <c r="AP1136" s="282">
        <v>0</v>
      </c>
      <c r="AQ1136" s="282">
        <v>0</v>
      </c>
      <c r="AR1136" s="282">
        <v>0</v>
      </c>
      <c r="AS1136" s="282">
        <v>0</v>
      </c>
      <c r="AT1136" s="282">
        <v>0</v>
      </c>
      <c r="AU1136" s="282">
        <v>0</v>
      </c>
      <c r="AV1136" s="282">
        <v>0</v>
      </c>
      <c r="AW1136" s="282">
        <v>0</v>
      </c>
      <c r="AX1136" s="282">
        <v>0</v>
      </c>
      <c r="AY1136" s="282">
        <v>0</v>
      </c>
      <c r="AZ1136" s="282">
        <v>0</v>
      </c>
      <c r="BA1136" s="282">
        <v>0</v>
      </c>
      <c r="BB1136" s="281">
        <v>0</v>
      </c>
      <c r="BC1136" s="281">
        <v>0</v>
      </c>
      <c r="BD1136" s="283"/>
      <c r="BE1136" s="284">
        <v>0.02</v>
      </c>
      <c r="BF1136" s="280">
        <v>0</v>
      </c>
      <c r="BG1136" s="285"/>
      <c r="BH1136" s="286"/>
      <c r="BI1136" s="285"/>
      <c r="BJ1136" s="280"/>
      <c r="BK1136" s="280"/>
      <c r="BL1136" s="283"/>
      <c r="BM1136" s="287"/>
      <c r="BN1136" s="280"/>
      <c r="BO1136" s="280"/>
      <c r="BP1136" s="280"/>
      <c r="BQ1136" s="288"/>
      <c r="BR1136" s="289"/>
      <c r="BS1136" s="290"/>
      <c r="BU1136" s="291">
        <v>0</v>
      </c>
      <c r="BV1136" s="291">
        <v>0</v>
      </c>
      <c r="BW1136" s="292">
        <v>0</v>
      </c>
      <c r="BX1136" s="238" t="s">
        <v>856</v>
      </c>
      <c r="BY1136" s="435">
        <f t="shared" si="34"/>
        <v>1</v>
      </c>
      <c r="BZ1136" s="435">
        <v>1</v>
      </c>
      <c r="CA1136" s="436">
        <f t="shared" si="35"/>
        <v>0</v>
      </c>
    </row>
    <row r="1137" spans="1:79" s="268" customFormat="1" ht="63" outlineLevel="1">
      <c r="A1137" s="269">
        <v>1121</v>
      </c>
      <c r="B1137" s="269"/>
      <c r="C1137" s="269"/>
      <c r="D1137" s="271"/>
      <c r="E1137" s="272"/>
      <c r="F1137" s="238"/>
      <c r="G1137" s="238"/>
      <c r="H1137" s="272"/>
      <c r="I1137" s="272"/>
      <c r="J1137" s="269"/>
      <c r="K1137" s="269" t="s">
        <v>3357</v>
      </c>
      <c r="L1137" s="273"/>
      <c r="M1137" s="330">
        <v>0.55500000000000005</v>
      </c>
      <c r="N1137" s="269" t="s">
        <v>3358</v>
      </c>
      <c r="O1137" s="269" t="s">
        <v>81</v>
      </c>
      <c r="P1137" s="269" t="s">
        <v>3359</v>
      </c>
      <c r="Q1137" s="269"/>
      <c r="R1137" s="294">
        <v>101032061</v>
      </c>
      <c r="S1137" s="238"/>
      <c r="T1137" s="269" t="s">
        <v>149</v>
      </c>
      <c r="U1137" s="275">
        <v>120</v>
      </c>
      <c r="V1137" s="275">
        <v>120</v>
      </c>
      <c r="W1137" s="269"/>
      <c r="X1137" s="332">
        <v>43087</v>
      </c>
      <c r="Y1137" s="293"/>
      <c r="Z1137" s="277">
        <v>363991.63</v>
      </c>
      <c r="AA1137" s="277"/>
      <c r="AB1137" s="278">
        <v>363991.63</v>
      </c>
      <c r="AC1137" s="278">
        <v>363991.63</v>
      </c>
      <c r="AD1137" s="278">
        <v>0</v>
      </c>
      <c r="AE1137" s="278">
        <v>0</v>
      </c>
      <c r="AF1137" s="278">
        <v>3033.2635833333334</v>
      </c>
      <c r="AG1137" s="278">
        <v>3033.2635833333334</v>
      </c>
      <c r="AH1137" s="278">
        <v>0</v>
      </c>
      <c r="AI1137" s="279">
        <v>3033.2635833333334</v>
      </c>
      <c r="AJ1137" s="277"/>
      <c r="AK1137" s="280" t="e">
        <v>#REF!</v>
      </c>
      <c r="AL1137" s="280" t="e">
        <v>#REF!</v>
      </c>
      <c r="AM1137" s="281">
        <v>0</v>
      </c>
      <c r="AN1137" s="281">
        <v>0</v>
      </c>
      <c r="AO1137" s="281">
        <v>0</v>
      </c>
      <c r="AP1137" s="282">
        <v>0</v>
      </c>
      <c r="AQ1137" s="282">
        <v>0</v>
      </c>
      <c r="AR1137" s="282">
        <v>0</v>
      </c>
      <c r="AS1137" s="282">
        <v>0</v>
      </c>
      <c r="AT1137" s="282">
        <v>0</v>
      </c>
      <c r="AU1137" s="282">
        <v>0</v>
      </c>
      <c r="AV1137" s="282">
        <v>0</v>
      </c>
      <c r="AW1137" s="282">
        <v>0</v>
      </c>
      <c r="AX1137" s="282">
        <v>0</v>
      </c>
      <c r="AY1137" s="282">
        <v>0</v>
      </c>
      <c r="AZ1137" s="282">
        <v>0</v>
      </c>
      <c r="BA1137" s="282">
        <v>0</v>
      </c>
      <c r="BB1137" s="281">
        <v>0</v>
      </c>
      <c r="BC1137" s="281">
        <v>0</v>
      </c>
      <c r="BD1137" s="283"/>
      <c r="BE1137" s="284">
        <v>0.02</v>
      </c>
      <c r="BF1137" s="280">
        <v>0</v>
      </c>
      <c r="BG1137" s="285"/>
      <c r="BH1137" s="286"/>
      <c r="BI1137" s="285"/>
      <c r="BJ1137" s="280"/>
      <c r="BK1137" s="280"/>
      <c r="BL1137" s="283"/>
      <c r="BM1137" s="287"/>
      <c r="BN1137" s="280"/>
      <c r="BO1137" s="280"/>
      <c r="BP1137" s="280"/>
      <c r="BQ1137" s="288"/>
      <c r="BR1137" s="289"/>
      <c r="BS1137" s="290"/>
      <c r="BU1137" s="291">
        <v>0</v>
      </c>
      <c r="BV1137" s="291">
        <v>0</v>
      </c>
      <c r="BW1137" s="292">
        <v>0</v>
      </c>
      <c r="BX1137" s="238" t="s">
        <v>856</v>
      </c>
      <c r="BY1137" s="435">
        <f t="shared" si="34"/>
        <v>1</v>
      </c>
      <c r="BZ1137" s="435">
        <v>1</v>
      </c>
      <c r="CA1137" s="436">
        <f t="shared" si="35"/>
        <v>0</v>
      </c>
    </row>
    <row r="1138" spans="1:79" s="268" customFormat="1" ht="39" customHeight="1" outlineLevel="1">
      <c r="A1138" s="269">
        <v>1122</v>
      </c>
      <c r="B1138" s="269"/>
      <c r="C1138" s="269"/>
      <c r="D1138" s="271"/>
      <c r="E1138" s="272"/>
      <c r="F1138" s="238"/>
      <c r="G1138" s="238"/>
      <c r="H1138" s="272"/>
      <c r="I1138" s="272"/>
      <c r="J1138" s="269"/>
      <c r="K1138" s="269" t="s">
        <v>3360</v>
      </c>
      <c r="L1138" s="273"/>
      <c r="M1138" s="330">
        <v>1.157</v>
      </c>
      <c r="N1138" s="269" t="s">
        <v>3361</v>
      </c>
      <c r="O1138" s="269" t="s">
        <v>81</v>
      </c>
      <c r="P1138" s="269" t="s">
        <v>3362</v>
      </c>
      <c r="Q1138" s="269"/>
      <c r="R1138" s="294">
        <v>101032062</v>
      </c>
      <c r="S1138" s="238"/>
      <c r="T1138" s="269" t="s">
        <v>149</v>
      </c>
      <c r="U1138" s="275">
        <v>120</v>
      </c>
      <c r="V1138" s="275">
        <v>120</v>
      </c>
      <c r="W1138" s="269"/>
      <c r="X1138" s="332">
        <v>43087</v>
      </c>
      <c r="Y1138" s="293"/>
      <c r="Z1138" s="277">
        <v>835637.89</v>
      </c>
      <c r="AA1138" s="277"/>
      <c r="AB1138" s="278">
        <v>835637.89</v>
      </c>
      <c r="AC1138" s="278">
        <v>835637.89</v>
      </c>
      <c r="AD1138" s="278">
        <v>0</v>
      </c>
      <c r="AE1138" s="278">
        <v>0</v>
      </c>
      <c r="AF1138" s="278">
        <v>6963.6490833333337</v>
      </c>
      <c r="AG1138" s="278">
        <v>6963.6490833333337</v>
      </c>
      <c r="AH1138" s="278">
        <v>0</v>
      </c>
      <c r="AI1138" s="279">
        <v>6963.6490833333337</v>
      </c>
      <c r="AJ1138" s="277"/>
      <c r="AK1138" s="280" t="e">
        <v>#REF!</v>
      </c>
      <c r="AL1138" s="280" t="e">
        <v>#REF!</v>
      </c>
      <c r="AM1138" s="281">
        <v>0</v>
      </c>
      <c r="AN1138" s="281">
        <v>0</v>
      </c>
      <c r="AO1138" s="281">
        <v>0</v>
      </c>
      <c r="AP1138" s="282">
        <v>0</v>
      </c>
      <c r="AQ1138" s="282">
        <v>0</v>
      </c>
      <c r="AR1138" s="282">
        <v>0</v>
      </c>
      <c r="AS1138" s="282">
        <v>0</v>
      </c>
      <c r="AT1138" s="282">
        <v>0</v>
      </c>
      <c r="AU1138" s="282">
        <v>0</v>
      </c>
      <c r="AV1138" s="282">
        <v>0</v>
      </c>
      <c r="AW1138" s="282">
        <v>0</v>
      </c>
      <c r="AX1138" s="282">
        <v>0</v>
      </c>
      <c r="AY1138" s="282">
        <v>0</v>
      </c>
      <c r="AZ1138" s="282">
        <v>0</v>
      </c>
      <c r="BA1138" s="282">
        <v>0</v>
      </c>
      <c r="BB1138" s="281">
        <v>0</v>
      </c>
      <c r="BC1138" s="281">
        <v>0</v>
      </c>
      <c r="BD1138" s="283"/>
      <c r="BE1138" s="284">
        <v>0.02</v>
      </c>
      <c r="BF1138" s="280">
        <v>0</v>
      </c>
      <c r="BG1138" s="285"/>
      <c r="BH1138" s="286"/>
      <c r="BI1138" s="285"/>
      <c r="BJ1138" s="280"/>
      <c r="BK1138" s="280"/>
      <c r="BL1138" s="283"/>
      <c r="BM1138" s="287"/>
      <c r="BN1138" s="280"/>
      <c r="BO1138" s="280"/>
      <c r="BP1138" s="280"/>
      <c r="BQ1138" s="288"/>
      <c r="BR1138" s="289"/>
      <c r="BS1138" s="290"/>
      <c r="BU1138" s="291">
        <v>0</v>
      </c>
      <c r="BV1138" s="291">
        <v>0</v>
      </c>
      <c r="BW1138" s="292">
        <v>0</v>
      </c>
      <c r="BX1138" s="238" t="s">
        <v>856</v>
      </c>
      <c r="BY1138" s="435">
        <f t="shared" si="34"/>
        <v>1</v>
      </c>
      <c r="BZ1138" s="435">
        <v>1</v>
      </c>
      <c r="CA1138" s="436">
        <f t="shared" si="35"/>
        <v>0</v>
      </c>
    </row>
    <row r="1139" spans="1:79" s="268" customFormat="1" ht="47.25" outlineLevel="1">
      <c r="A1139" s="269">
        <v>1123</v>
      </c>
      <c r="B1139" s="269"/>
      <c r="C1139" s="269"/>
      <c r="D1139" s="271"/>
      <c r="E1139" s="272"/>
      <c r="F1139" s="238"/>
      <c r="G1139" s="238"/>
      <c r="H1139" s="272"/>
      <c r="I1139" s="272"/>
      <c r="J1139" s="269"/>
      <c r="K1139" s="269" t="s">
        <v>3363</v>
      </c>
      <c r="L1139" s="273"/>
      <c r="M1139" s="406">
        <v>3.8359999999999999</v>
      </c>
      <c r="N1139" s="269" t="s">
        <v>3364</v>
      </c>
      <c r="O1139" s="269" t="s">
        <v>82</v>
      </c>
      <c r="P1139" s="408" t="s">
        <v>3365</v>
      </c>
      <c r="Q1139" s="269"/>
      <c r="R1139" s="294">
        <v>1010300832</v>
      </c>
      <c r="S1139" s="238"/>
      <c r="T1139" s="269" t="s">
        <v>168</v>
      </c>
      <c r="U1139" s="275">
        <v>180</v>
      </c>
      <c r="V1139" s="275">
        <v>180</v>
      </c>
      <c r="W1139" s="269"/>
      <c r="X1139" s="332">
        <v>43258</v>
      </c>
      <c r="Y1139" s="293"/>
      <c r="Z1139" s="277">
        <v>187413.86</v>
      </c>
      <c r="AA1139" s="277"/>
      <c r="AB1139" s="278">
        <v>187413.86</v>
      </c>
      <c r="AC1139" s="278">
        <v>187413.86</v>
      </c>
      <c r="AD1139" s="278">
        <v>0</v>
      </c>
      <c r="AE1139" s="278">
        <v>0</v>
      </c>
      <c r="AF1139" s="278">
        <v>1041.1881111111111</v>
      </c>
      <c r="AG1139" s="278">
        <v>1041.1881111111111</v>
      </c>
      <c r="AH1139" s="278">
        <v>0</v>
      </c>
      <c r="AI1139" s="279">
        <v>1041.1881111111111</v>
      </c>
      <c r="AJ1139" s="277"/>
      <c r="AK1139" s="280" t="e">
        <v>#REF!</v>
      </c>
      <c r="AL1139" s="280" t="e">
        <v>#REF!</v>
      </c>
      <c r="AM1139" s="281">
        <v>0</v>
      </c>
      <c r="AN1139" s="281">
        <v>0</v>
      </c>
      <c r="AO1139" s="281">
        <v>0</v>
      </c>
      <c r="AP1139" s="282">
        <v>0</v>
      </c>
      <c r="AQ1139" s="282">
        <v>0</v>
      </c>
      <c r="AR1139" s="282">
        <v>0</v>
      </c>
      <c r="AS1139" s="282">
        <v>0</v>
      </c>
      <c r="AT1139" s="282">
        <v>0</v>
      </c>
      <c r="AU1139" s="282">
        <v>0</v>
      </c>
      <c r="AV1139" s="282">
        <v>0</v>
      </c>
      <c r="AW1139" s="282">
        <v>0</v>
      </c>
      <c r="AX1139" s="282">
        <v>0</v>
      </c>
      <c r="AY1139" s="282">
        <v>0</v>
      </c>
      <c r="AZ1139" s="282">
        <v>0</v>
      </c>
      <c r="BA1139" s="282">
        <v>0</v>
      </c>
      <c r="BB1139" s="281">
        <v>0</v>
      </c>
      <c r="BC1139" s="281">
        <v>0</v>
      </c>
      <c r="BD1139" s="283"/>
      <c r="BE1139" s="284">
        <v>0.02</v>
      </c>
      <c r="BF1139" s="280">
        <v>0</v>
      </c>
      <c r="BG1139" s="285"/>
      <c r="BH1139" s="286"/>
      <c r="BI1139" s="285"/>
      <c r="BJ1139" s="280"/>
      <c r="BK1139" s="280"/>
      <c r="BL1139" s="283"/>
      <c r="BM1139" s="287"/>
      <c r="BN1139" s="280"/>
      <c r="BO1139" s="280"/>
      <c r="BP1139" s="280"/>
      <c r="BQ1139" s="288"/>
      <c r="BR1139" s="289"/>
      <c r="BS1139" s="290"/>
      <c r="BU1139" s="291">
        <v>0</v>
      </c>
      <c r="BV1139" s="291">
        <v>0</v>
      </c>
      <c r="BW1139" s="292">
        <v>0</v>
      </c>
      <c r="BX1139" s="238" t="s">
        <v>856</v>
      </c>
      <c r="BY1139" s="435">
        <f t="shared" si="34"/>
        <v>1</v>
      </c>
      <c r="BZ1139" s="435">
        <v>1</v>
      </c>
      <c r="CA1139" s="436">
        <f t="shared" si="35"/>
        <v>0</v>
      </c>
    </row>
    <row r="1140" spans="1:79" s="268" customFormat="1" ht="47.25" outlineLevel="1">
      <c r="A1140" s="269">
        <v>1124</v>
      </c>
      <c r="B1140" s="269"/>
      <c r="C1140" s="269"/>
      <c r="D1140" s="271"/>
      <c r="E1140" s="272"/>
      <c r="F1140" s="238"/>
      <c r="G1140" s="238"/>
      <c r="H1140" s="272"/>
      <c r="I1140" s="272"/>
      <c r="J1140" s="269"/>
      <c r="K1140" s="269" t="s">
        <v>3366</v>
      </c>
      <c r="L1140" s="273"/>
      <c r="M1140" s="407"/>
      <c r="N1140" s="269" t="s">
        <v>3364</v>
      </c>
      <c r="O1140" s="269" t="s">
        <v>82</v>
      </c>
      <c r="P1140" s="409"/>
      <c r="Q1140" s="269"/>
      <c r="R1140" s="294">
        <v>1010300850</v>
      </c>
      <c r="S1140" s="238"/>
      <c r="T1140" s="269" t="s">
        <v>168</v>
      </c>
      <c r="U1140" s="275">
        <v>180</v>
      </c>
      <c r="V1140" s="275">
        <v>180</v>
      </c>
      <c r="W1140" s="269"/>
      <c r="X1140" s="332">
        <v>43258</v>
      </c>
      <c r="Y1140" s="293"/>
      <c r="Z1140" s="277">
        <v>187437.38</v>
      </c>
      <c r="AA1140" s="277"/>
      <c r="AB1140" s="278">
        <v>187437.38</v>
      </c>
      <c r="AC1140" s="278">
        <v>187437.38</v>
      </c>
      <c r="AD1140" s="278">
        <v>0</v>
      </c>
      <c r="AE1140" s="278">
        <v>0</v>
      </c>
      <c r="AF1140" s="278">
        <v>1041.3187777777778</v>
      </c>
      <c r="AG1140" s="278">
        <v>1041.3187777777778</v>
      </c>
      <c r="AH1140" s="278">
        <v>0</v>
      </c>
      <c r="AI1140" s="279">
        <v>1041.3187777777778</v>
      </c>
      <c r="AJ1140" s="277"/>
      <c r="AK1140" s="280" t="e">
        <v>#REF!</v>
      </c>
      <c r="AL1140" s="280" t="e">
        <v>#REF!</v>
      </c>
      <c r="AM1140" s="281">
        <v>0</v>
      </c>
      <c r="AN1140" s="281">
        <v>0</v>
      </c>
      <c r="AO1140" s="281">
        <v>0</v>
      </c>
      <c r="AP1140" s="282">
        <v>0</v>
      </c>
      <c r="AQ1140" s="282">
        <v>0</v>
      </c>
      <c r="AR1140" s="282">
        <v>0</v>
      </c>
      <c r="AS1140" s="282">
        <v>0</v>
      </c>
      <c r="AT1140" s="282">
        <v>0</v>
      </c>
      <c r="AU1140" s="282">
        <v>0</v>
      </c>
      <c r="AV1140" s="282">
        <v>0</v>
      </c>
      <c r="AW1140" s="282">
        <v>0</v>
      </c>
      <c r="AX1140" s="282">
        <v>0</v>
      </c>
      <c r="AY1140" s="282">
        <v>0</v>
      </c>
      <c r="AZ1140" s="282">
        <v>0</v>
      </c>
      <c r="BA1140" s="282">
        <v>0</v>
      </c>
      <c r="BB1140" s="281">
        <v>0</v>
      </c>
      <c r="BC1140" s="281">
        <v>0</v>
      </c>
      <c r="BD1140" s="283"/>
      <c r="BE1140" s="284">
        <v>0.02</v>
      </c>
      <c r="BF1140" s="280">
        <v>0</v>
      </c>
      <c r="BG1140" s="285"/>
      <c r="BH1140" s="286"/>
      <c r="BI1140" s="285"/>
      <c r="BJ1140" s="280"/>
      <c r="BK1140" s="280"/>
      <c r="BL1140" s="283"/>
      <c r="BM1140" s="287"/>
      <c r="BN1140" s="280"/>
      <c r="BO1140" s="280"/>
      <c r="BP1140" s="280"/>
      <c r="BQ1140" s="288"/>
      <c r="BR1140" s="289"/>
      <c r="BS1140" s="290"/>
      <c r="BU1140" s="291">
        <v>0</v>
      </c>
      <c r="BV1140" s="291">
        <v>0</v>
      </c>
      <c r="BW1140" s="292">
        <v>0</v>
      </c>
      <c r="BX1140" s="238" t="s">
        <v>856</v>
      </c>
      <c r="BY1140" s="435">
        <f t="shared" si="34"/>
        <v>1</v>
      </c>
      <c r="BZ1140" s="435">
        <v>1</v>
      </c>
      <c r="CA1140" s="436">
        <f t="shared" si="35"/>
        <v>0</v>
      </c>
    </row>
    <row r="1141" spans="1:79" s="268" customFormat="1" ht="50.25" customHeight="1" outlineLevel="1">
      <c r="A1141" s="269">
        <v>1125</v>
      </c>
      <c r="B1141" s="269"/>
      <c r="C1141" s="269"/>
      <c r="D1141" s="271"/>
      <c r="E1141" s="272"/>
      <c r="F1141" s="238"/>
      <c r="G1141" s="238"/>
      <c r="H1141" s="272"/>
      <c r="I1141" s="272"/>
      <c r="J1141" s="269"/>
      <c r="K1141" s="269" t="s">
        <v>3367</v>
      </c>
      <c r="L1141" s="273">
        <v>1</v>
      </c>
      <c r="M1141" s="330">
        <v>0.34100000000000003</v>
      </c>
      <c r="N1141" s="269" t="s">
        <v>3368</v>
      </c>
      <c r="O1141" s="269" t="s">
        <v>82</v>
      </c>
      <c r="P1141" s="269" t="s">
        <v>3369</v>
      </c>
      <c r="Q1141" s="269"/>
      <c r="R1141" s="294">
        <v>101032373</v>
      </c>
      <c r="S1141" s="238"/>
      <c r="T1141" s="269" t="s">
        <v>149</v>
      </c>
      <c r="U1141" s="275">
        <v>120</v>
      </c>
      <c r="V1141" s="275">
        <v>120</v>
      </c>
      <c r="W1141" s="269"/>
      <c r="X1141" s="332">
        <v>43377</v>
      </c>
      <c r="Y1141" s="293"/>
      <c r="Z1141" s="277">
        <v>112000</v>
      </c>
      <c r="AA1141" s="277"/>
      <c r="AB1141" s="278">
        <v>112000</v>
      </c>
      <c r="AC1141" s="278">
        <v>112000</v>
      </c>
      <c r="AD1141" s="278">
        <v>0</v>
      </c>
      <c r="AE1141" s="278">
        <v>0</v>
      </c>
      <c r="AF1141" s="278">
        <v>933.33333333333337</v>
      </c>
      <c r="AG1141" s="278">
        <v>933.33333333333337</v>
      </c>
      <c r="AH1141" s="278">
        <v>0</v>
      </c>
      <c r="AI1141" s="279">
        <v>933.33333333333337</v>
      </c>
      <c r="AJ1141" s="277"/>
      <c r="AK1141" s="280" t="e">
        <v>#REF!</v>
      </c>
      <c r="AL1141" s="280" t="e">
        <v>#REF!</v>
      </c>
      <c r="AM1141" s="281">
        <v>0</v>
      </c>
      <c r="AN1141" s="281">
        <v>0</v>
      </c>
      <c r="AO1141" s="281">
        <v>0</v>
      </c>
      <c r="AP1141" s="282">
        <v>0</v>
      </c>
      <c r="AQ1141" s="282">
        <v>0</v>
      </c>
      <c r="AR1141" s="282">
        <v>0</v>
      </c>
      <c r="AS1141" s="282">
        <v>0</v>
      </c>
      <c r="AT1141" s="282">
        <v>0</v>
      </c>
      <c r="AU1141" s="282">
        <v>0</v>
      </c>
      <c r="AV1141" s="282">
        <v>0</v>
      </c>
      <c r="AW1141" s="282">
        <v>0</v>
      </c>
      <c r="AX1141" s="282">
        <v>0</v>
      </c>
      <c r="AY1141" s="282">
        <v>0</v>
      </c>
      <c r="AZ1141" s="282">
        <v>0</v>
      </c>
      <c r="BA1141" s="282">
        <v>0</v>
      </c>
      <c r="BB1141" s="281">
        <v>0</v>
      </c>
      <c r="BC1141" s="281">
        <v>0</v>
      </c>
      <c r="BD1141" s="283"/>
      <c r="BE1141" s="284">
        <v>0.02</v>
      </c>
      <c r="BF1141" s="280">
        <v>0</v>
      </c>
      <c r="BG1141" s="285"/>
      <c r="BH1141" s="286"/>
      <c r="BI1141" s="285"/>
      <c r="BJ1141" s="280"/>
      <c r="BK1141" s="280"/>
      <c r="BL1141" s="283"/>
      <c r="BM1141" s="287"/>
      <c r="BN1141" s="280"/>
      <c r="BO1141" s="280"/>
      <c r="BP1141" s="280"/>
      <c r="BQ1141" s="288"/>
      <c r="BR1141" s="289"/>
      <c r="BS1141" s="290"/>
      <c r="BU1141" s="291">
        <v>0</v>
      </c>
      <c r="BV1141" s="291">
        <v>0</v>
      </c>
      <c r="BW1141" s="292">
        <v>0</v>
      </c>
      <c r="BX1141" s="238" t="s">
        <v>856</v>
      </c>
      <c r="BY1141" s="435">
        <f t="shared" si="34"/>
        <v>1</v>
      </c>
      <c r="BZ1141" s="435">
        <v>1</v>
      </c>
      <c r="CA1141" s="436">
        <f t="shared" si="35"/>
        <v>0</v>
      </c>
    </row>
    <row r="1142" spans="1:79" s="268" customFormat="1" ht="63" outlineLevel="1">
      <c r="A1142" s="269">
        <v>1126</v>
      </c>
      <c r="B1142" s="269"/>
      <c r="C1142" s="269"/>
      <c r="D1142" s="271"/>
      <c r="E1142" s="272"/>
      <c r="F1142" s="238"/>
      <c r="G1142" s="238"/>
      <c r="H1142" s="272"/>
      <c r="I1142" s="272"/>
      <c r="J1142" s="269"/>
      <c r="K1142" s="269" t="s">
        <v>3370</v>
      </c>
      <c r="L1142" s="273"/>
      <c r="M1142" s="330">
        <v>0.5</v>
      </c>
      <c r="N1142" s="269" t="s">
        <v>3371</v>
      </c>
      <c r="O1142" s="269" t="s">
        <v>82</v>
      </c>
      <c r="P1142" s="269" t="s">
        <v>3372</v>
      </c>
      <c r="Q1142" s="269"/>
      <c r="R1142" s="294">
        <v>101032561</v>
      </c>
      <c r="S1142" s="238"/>
      <c r="T1142" s="269" t="s">
        <v>131</v>
      </c>
      <c r="U1142" s="275">
        <v>120</v>
      </c>
      <c r="V1142" s="275">
        <v>120</v>
      </c>
      <c r="W1142" s="269"/>
      <c r="X1142" s="332">
        <v>43741</v>
      </c>
      <c r="Y1142" s="293"/>
      <c r="Z1142" s="277">
        <v>747752</v>
      </c>
      <c r="AA1142" s="277"/>
      <c r="AB1142" s="278">
        <v>747752</v>
      </c>
      <c r="AC1142" s="278">
        <v>12462.533333333333</v>
      </c>
      <c r="AD1142" s="278">
        <v>735289.46666666667</v>
      </c>
      <c r="AE1142" s="278">
        <v>672976.82666666666</v>
      </c>
      <c r="AF1142" s="278">
        <v>5192.72</v>
      </c>
      <c r="AG1142" s="278">
        <v>5192.72</v>
      </c>
      <c r="AH1142" s="278">
        <v>0</v>
      </c>
      <c r="AI1142" s="279"/>
      <c r="AJ1142" s="277"/>
      <c r="AK1142" s="280" t="e">
        <v>#REF!</v>
      </c>
      <c r="AL1142" s="280" t="e">
        <v>#REF!</v>
      </c>
      <c r="AM1142" s="281">
        <v>62312.639999999999</v>
      </c>
      <c r="AN1142" s="281">
        <v>62312.639999999999</v>
      </c>
      <c r="AO1142" s="281">
        <v>735289.46666666667</v>
      </c>
      <c r="AP1142" s="282">
        <v>730096.7466666667</v>
      </c>
      <c r="AQ1142" s="282">
        <v>724904.02666666673</v>
      </c>
      <c r="AR1142" s="282">
        <v>719711.30666666676</v>
      </c>
      <c r="AS1142" s="282">
        <v>714518.58666666679</v>
      </c>
      <c r="AT1142" s="282">
        <v>709325.86666666681</v>
      </c>
      <c r="AU1142" s="282">
        <v>704133.14666666684</v>
      </c>
      <c r="AV1142" s="282">
        <v>698940.42666666687</v>
      </c>
      <c r="AW1142" s="282">
        <v>693747.7066666669</v>
      </c>
      <c r="AX1142" s="282">
        <v>688554.98666666693</v>
      </c>
      <c r="AY1142" s="282">
        <v>683362.26666666695</v>
      </c>
      <c r="AZ1142" s="282">
        <v>678169.54666666698</v>
      </c>
      <c r="BA1142" s="282">
        <v>672976.82666666701</v>
      </c>
      <c r="BB1142" s="281">
        <v>704133.14666666673</v>
      </c>
      <c r="BC1142" s="281">
        <v>704133.14666666673</v>
      </c>
      <c r="BD1142" s="283"/>
      <c r="BE1142" s="284">
        <v>0.02</v>
      </c>
      <c r="BF1142" s="280">
        <v>0</v>
      </c>
      <c r="BG1142" s="285"/>
      <c r="BH1142" s="286"/>
      <c r="BI1142" s="285"/>
      <c r="BJ1142" s="280"/>
      <c r="BK1142" s="280"/>
      <c r="BL1142" s="283"/>
      <c r="BM1142" s="287"/>
      <c r="BN1142" s="280"/>
      <c r="BO1142" s="280"/>
      <c r="BP1142" s="280"/>
      <c r="BQ1142" s="288"/>
      <c r="BR1142" s="289"/>
      <c r="BS1142" s="290"/>
      <c r="BU1142" s="305">
        <v>62312.66</v>
      </c>
      <c r="BV1142" s="291">
        <v>2.0000000004074536E-2</v>
      </c>
      <c r="BW1142" s="292">
        <v>0</v>
      </c>
      <c r="BX1142" s="238" t="s">
        <v>856</v>
      </c>
      <c r="BY1142" s="435">
        <f t="shared" si="34"/>
        <v>1.6666666666666666E-2</v>
      </c>
      <c r="BZ1142" s="435">
        <v>9.9999964337552205E-2</v>
      </c>
      <c r="CA1142" s="436">
        <f t="shared" si="35"/>
        <v>8.3333297670885542E-2</v>
      </c>
    </row>
    <row r="1143" spans="1:79" s="268" customFormat="1" ht="63" outlineLevel="1">
      <c r="A1143" s="269">
        <v>1127</v>
      </c>
      <c r="B1143" s="269"/>
      <c r="C1143" s="269"/>
      <c r="D1143" s="271"/>
      <c r="E1143" s="272"/>
      <c r="F1143" s="238"/>
      <c r="G1143" s="238"/>
      <c r="H1143" s="272"/>
      <c r="I1143" s="272"/>
      <c r="J1143" s="269"/>
      <c r="K1143" s="269" t="s">
        <v>3373</v>
      </c>
      <c r="L1143" s="273"/>
      <c r="M1143" s="330">
        <v>1</v>
      </c>
      <c r="N1143" s="269" t="s">
        <v>3374</v>
      </c>
      <c r="O1143" s="269" t="s">
        <v>82</v>
      </c>
      <c r="P1143" s="269" t="s">
        <v>3375</v>
      </c>
      <c r="Q1143" s="269"/>
      <c r="R1143" s="294">
        <v>10102630</v>
      </c>
      <c r="S1143" s="238"/>
      <c r="T1143" s="269" t="s">
        <v>131</v>
      </c>
      <c r="U1143" s="275">
        <v>361</v>
      </c>
      <c r="V1143" s="275">
        <v>361</v>
      </c>
      <c r="W1143" s="269"/>
      <c r="X1143" s="332">
        <v>43630</v>
      </c>
      <c r="Y1143" s="293"/>
      <c r="Z1143" s="277">
        <v>2637930.7999999998</v>
      </c>
      <c r="AA1143" s="277"/>
      <c r="AB1143" s="278">
        <v>2637930.7999999998</v>
      </c>
      <c r="AC1143" s="278">
        <v>36536.437673130189</v>
      </c>
      <c r="AD1143" s="278">
        <v>2601394.3623268697</v>
      </c>
      <c r="AE1143" s="278">
        <v>2513706.9119113572</v>
      </c>
      <c r="AF1143" s="278">
        <v>7307.287534626038</v>
      </c>
      <c r="AG1143" s="278">
        <v>7307.287534626038</v>
      </c>
      <c r="AH1143" s="278">
        <v>0</v>
      </c>
      <c r="AI1143" s="279">
        <v>7307.287534626038</v>
      </c>
      <c r="AJ1143" s="277"/>
      <c r="AK1143" s="280" t="e">
        <v>#REF!</v>
      </c>
      <c r="AL1143" s="280" t="e">
        <v>#REF!</v>
      </c>
      <c r="AM1143" s="281">
        <v>87687.45041551246</v>
      </c>
      <c r="AN1143" s="281">
        <v>87687.45041551246</v>
      </c>
      <c r="AO1143" s="281">
        <v>2601394.3623268697</v>
      </c>
      <c r="AP1143" s="282">
        <v>2594087.0747922435</v>
      </c>
      <c r="AQ1143" s="282">
        <v>2586779.7872576173</v>
      </c>
      <c r="AR1143" s="282">
        <v>2579472.4997229911</v>
      </c>
      <c r="AS1143" s="282">
        <v>2572165.2121883649</v>
      </c>
      <c r="AT1143" s="282">
        <v>2564857.9246537387</v>
      </c>
      <c r="AU1143" s="282">
        <v>2557550.6371191125</v>
      </c>
      <c r="AV1143" s="282">
        <v>2550243.3495844863</v>
      </c>
      <c r="AW1143" s="282">
        <v>2542936.0620498601</v>
      </c>
      <c r="AX1143" s="282">
        <v>2535628.7745152339</v>
      </c>
      <c r="AY1143" s="282">
        <v>2528321.4869806077</v>
      </c>
      <c r="AZ1143" s="282">
        <v>2521014.1994459815</v>
      </c>
      <c r="BA1143" s="282">
        <v>2513706.9119113553</v>
      </c>
      <c r="BB1143" s="281">
        <v>2557550.6371191125</v>
      </c>
      <c r="BC1143" s="281">
        <v>2557550.6371191135</v>
      </c>
      <c r="BD1143" s="283"/>
      <c r="BE1143" s="284">
        <v>0.02</v>
      </c>
      <c r="BF1143" s="280">
        <v>0</v>
      </c>
      <c r="BG1143" s="285"/>
      <c r="BH1143" s="286"/>
      <c r="BI1143" s="285"/>
      <c r="BJ1143" s="280"/>
      <c r="BK1143" s="280"/>
      <c r="BL1143" s="283"/>
      <c r="BM1143" s="287"/>
      <c r="BN1143" s="280"/>
      <c r="BO1143" s="280"/>
      <c r="BP1143" s="280"/>
      <c r="BQ1143" s="288"/>
      <c r="BR1143" s="289"/>
      <c r="BS1143" s="290"/>
      <c r="BU1143" s="297">
        <v>87687.48</v>
      </c>
      <c r="BV1143" s="291">
        <v>2.9584487536340021E-2</v>
      </c>
      <c r="BW1143" s="292">
        <v>0</v>
      </c>
      <c r="BX1143" s="238" t="s">
        <v>856</v>
      </c>
      <c r="BY1143" s="435">
        <f t="shared" si="34"/>
        <v>1.3850415512465374E-2</v>
      </c>
      <c r="BZ1143" s="435">
        <v>4.7091412742382273E-2</v>
      </c>
      <c r="CA1143" s="436">
        <f t="shared" si="35"/>
        <v>3.3240997229916899E-2</v>
      </c>
    </row>
    <row r="1144" spans="1:79" s="268" customFormat="1" ht="47.25" outlineLevel="1">
      <c r="A1144" s="269">
        <v>1128</v>
      </c>
      <c r="B1144" s="269"/>
      <c r="C1144" s="269"/>
      <c r="D1144" s="271"/>
      <c r="E1144" s="272"/>
      <c r="F1144" s="238"/>
      <c r="G1144" s="238"/>
      <c r="H1144" s="272"/>
      <c r="I1144" s="272"/>
      <c r="J1144" s="269"/>
      <c r="K1144" s="269" t="s">
        <v>3376</v>
      </c>
      <c r="L1144" s="273"/>
      <c r="M1144" s="330">
        <v>1</v>
      </c>
      <c r="N1144" s="269"/>
      <c r="O1144" s="269" t="s">
        <v>81</v>
      </c>
      <c r="P1144" s="269"/>
      <c r="Q1144" s="269"/>
      <c r="R1144" s="294">
        <v>101045324</v>
      </c>
      <c r="S1144" s="238"/>
      <c r="T1144" s="269" t="s">
        <v>87</v>
      </c>
      <c r="U1144" s="275">
        <v>240</v>
      </c>
      <c r="V1144" s="275">
        <v>240</v>
      </c>
      <c r="W1144" s="269"/>
      <c r="X1144" s="332">
        <v>43630</v>
      </c>
      <c r="Y1144" s="293"/>
      <c r="Z1144" s="277">
        <v>1300520</v>
      </c>
      <c r="AA1144" s="277"/>
      <c r="AB1144" s="278">
        <v>1300520</v>
      </c>
      <c r="AC1144" s="278">
        <v>27094.166666666664</v>
      </c>
      <c r="AD1144" s="278">
        <v>1273425.8333333333</v>
      </c>
      <c r="AE1144" s="278">
        <v>1208399.8333333333</v>
      </c>
      <c r="AF1144" s="278">
        <v>5418.833333333333</v>
      </c>
      <c r="AG1144" s="278">
        <v>5418.833333333333</v>
      </c>
      <c r="AH1144" s="278">
        <v>0</v>
      </c>
      <c r="AI1144" s="279">
        <v>5418.833333333333</v>
      </c>
      <c r="AJ1144" s="277"/>
      <c r="AK1144" s="280" t="e">
        <v>#REF!</v>
      </c>
      <c r="AL1144" s="280" t="e">
        <v>#REF!</v>
      </c>
      <c r="AM1144" s="281">
        <v>65026</v>
      </c>
      <c r="AN1144" s="281">
        <v>65026</v>
      </c>
      <c r="AO1144" s="281">
        <v>1273425.8333333333</v>
      </c>
      <c r="AP1144" s="282">
        <v>1268007</v>
      </c>
      <c r="AQ1144" s="282">
        <v>1262588.1666666667</v>
      </c>
      <c r="AR1144" s="282">
        <v>1257169.3333333335</v>
      </c>
      <c r="AS1144" s="282">
        <v>1251750.5000000002</v>
      </c>
      <c r="AT1144" s="282">
        <v>1246331.666666667</v>
      </c>
      <c r="AU1144" s="282">
        <v>1240912.8333333337</v>
      </c>
      <c r="AV1144" s="282">
        <v>1235494.0000000005</v>
      </c>
      <c r="AW1144" s="282">
        <v>1230075.1666666672</v>
      </c>
      <c r="AX1144" s="282">
        <v>1224656.333333334</v>
      </c>
      <c r="AY1144" s="282">
        <v>1219237.5000000007</v>
      </c>
      <c r="AZ1144" s="282">
        <v>1213818.6666666674</v>
      </c>
      <c r="BA1144" s="282">
        <v>1208399.8333333342</v>
      </c>
      <c r="BB1144" s="281">
        <v>1240912.8333333337</v>
      </c>
      <c r="BC1144" s="281">
        <v>1240912.8333333333</v>
      </c>
      <c r="BD1144" s="283"/>
      <c r="BE1144" s="284">
        <v>0.02</v>
      </c>
      <c r="BF1144" s="280">
        <v>0</v>
      </c>
      <c r="BG1144" s="285"/>
      <c r="BH1144" s="286"/>
      <c r="BI1144" s="285"/>
      <c r="BJ1144" s="280"/>
      <c r="BK1144" s="280"/>
      <c r="BL1144" s="283"/>
      <c r="BM1144" s="287"/>
      <c r="BN1144" s="280"/>
      <c r="BO1144" s="280"/>
      <c r="BP1144" s="280"/>
      <c r="BQ1144" s="288"/>
      <c r="BR1144" s="289"/>
      <c r="BS1144" s="290"/>
      <c r="BU1144" s="297">
        <v>65025.96</v>
      </c>
      <c r="BV1144" s="291">
        <v>-4.0000000000873115E-2</v>
      </c>
      <c r="BW1144" s="292">
        <v>0</v>
      </c>
      <c r="BX1144" s="238" t="s">
        <v>856</v>
      </c>
      <c r="BY1144" s="435">
        <f t="shared" si="34"/>
        <v>2.0833333333333332E-2</v>
      </c>
      <c r="BZ1144" s="435">
        <v>7.0833333333333331E-2</v>
      </c>
      <c r="CA1144" s="436">
        <f t="shared" si="35"/>
        <v>0.05</v>
      </c>
    </row>
    <row r="1145" spans="1:79" s="268" customFormat="1" ht="63" outlineLevel="1">
      <c r="A1145" s="269">
        <v>1129</v>
      </c>
      <c r="B1145" s="269"/>
      <c r="C1145" s="269"/>
      <c r="D1145" s="271"/>
      <c r="E1145" s="272"/>
      <c r="F1145" s="238"/>
      <c r="G1145" s="238"/>
      <c r="H1145" s="272"/>
      <c r="I1145" s="272"/>
      <c r="J1145" s="269"/>
      <c r="K1145" s="269" t="s">
        <v>3377</v>
      </c>
      <c r="L1145" s="273"/>
      <c r="M1145" s="330">
        <v>1</v>
      </c>
      <c r="N1145" s="269" t="s">
        <v>3378</v>
      </c>
      <c r="O1145" s="269" t="s">
        <v>82</v>
      </c>
      <c r="P1145" s="269" t="s">
        <v>3379</v>
      </c>
      <c r="Q1145" s="269"/>
      <c r="R1145" s="294">
        <v>10102214</v>
      </c>
      <c r="S1145" s="238"/>
      <c r="T1145" s="269" t="s">
        <v>87</v>
      </c>
      <c r="U1145" s="275">
        <v>240</v>
      </c>
      <c r="V1145" s="275">
        <v>240</v>
      </c>
      <c r="W1145" s="269"/>
      <c r="X1145" s="332">
        <v>43741</v>
      </c>
      <c r="Y1145" s="293"/>
      <c r="Z1145" s="277">
        <v>2559896.3199999998</v>
      </c>
      <c r="AA1145" s="277"/>
      <c r="AB1145" s="278">
        <v>2559896.3199999998</v>
      </c>
      <c r="AC1145" s="278">
        <v>21332.469333333331</v>
      </c>
      <c r="AD1145" s="278">
        <v>2538563.8506666664</v>
      </c>
      <c r="AE1145" s="278">
        <v>0</v>
      </c>
      <c r="AF1145" s="278">
        <v>10666.234666666665</v>
      </c>
      <c r="AG1145" s="278">
        <v>10666.234666666665</v>
      </c>
      <c r="AH1145" s="278">
        <v>0</v>
      </c>
      <c r="AI1145" s="279"/>
      <c r="AJ1145" s="277"/>
      <c r="AK1145" s="280" t="e">
        <v>#REF!</v>
      </c>
      <c r="AL1145" s="280" t="e">
        <v>#REF!</v>
      </c>
      <c r="AM1145" s="281">
        <v>127994.81599999999</v>
      </c>
      <c r="AN1145" s="281">
        <v>127994.81599999999</v>
      </c>
      <c r="AO1145" s="281">
        <v>2538563.8506666664</v>
      </c>
      <c r="AP1145" s="282">
        <v>2527897.6159999999</v>
      </c>
      <c r="AQ1145" s="282">
        <v>2517231.3813333334</v>
      </c>
      <c r="AR1145" s="282">
        <v>2506565.146666667</v>
      </c>
      <c r="AS1145" s="282">
        <v>2495898.9120000005</v>
      </c>
      <c r="AT1145" s="282">
        <v>2485232.677333334</v>
      </c>
      <c r="AU1145" s="282">
        <v>2474566.4426666675</v>
      </c>
      <c r="AV1145" s="282">
        <v>2463900.208000001</v>
      </c>
      <c r="AW1145" s="282">
        <v>2453233.9733333346</v>
      </c>
      <c r="AX1145" s="282">
        <v>2442567.7386666681</v>
      </c>
      <c r="AY1145" s="282">
        <v>2431901.5040000016</v>
      </c>
      <c r="AZ1145" s="282">
        <v>2421235.2693333351</v>
      </c>
      <c r="BA1145" s="282">
        <v>2410569.0346666686</v>
      </c>
      <c r="BB1145" s="281">
        <v>2474566.4426666675</v>
      </c>
      <c r="BC1145" s="281">
        <v>1269281.9253333332</v>
      </c>
      <c r="BD1145" s="283"/>
      <c r="BE1145" s="284">
        <v>0.02</v>
      </c>
      <c r="BF1145" s="280">
        <v>0</v>
      </c>
      <c r="BG1145" s="285"/>
      <c r="BH1145" s="286"/>
      <c r="BI1145" s="285"/>
      <c r="BJ1145" s="280"/>
      <c r="BK1145" s="280"/>
      <c r="BL1145" s="283"/>
      <c r="BM1145" s="287"/>
      <c r="BN1145" s="280"/>
      <c r="BO1145" s="280"/>
      <c r="BP1145" s="280"/>
      <c r="BQ1145" s="288"/>
      <c r="BR1145" s="289"/>
      <c r="BS1145" s="290"/>
      <c r="BU1145" s="308">
        <v>106662.3</v>
      </c>
      <c r="BV1145" s="291">
        <v>-21332.515999999989</v>
      </c>
      <c r="BW1145" s="292">
        <v>0</v>
      </c>
      <c r="BX1145" s="238" t="s">
        <v>856</v>
      </c>
      <c r="BY1145" s="435">
        <f t="shared" si="34"/>
        <v>8.3333333333333332E-3</v>
      </c>
      <c r="BZ1145" s="435">
        <v>5.8333333333333334E-2</v>
      </c>
      <c r="CA1145" s="436">
        <f t="shared" si="35"/>
        <v>0.05</v>
      </c>
    </row>
    <row r="1146" spans="1:79" s="268" customFormat="1" ht="47.25" outlineLevel="1">
      <c r="A1146" s="269">
        <v>1130</v>
      </c>
      <c r="B1146" s="269"/>
      <c r="C1146" s="269"/>
      <c r="D1146" s="271"/>
      <c r="E1146" s="272"/>
      <c r="F1146" s="238"/>
      <c r="G1146" s="238"/>
      <c r="H1146" s="272"/>
      <c r="I1146" s="272"/>
      <c r="J1146" s="269"/>
      <c r="K1146" s="269" t="s">
        <v>3380</v>
      </c>
      <c r="L1146" s="273"/>
      <c r="M1146" s="330">
        <v>1</v>
      </c>
      <c r="N1146" s="269">
        <v>0</v>
      </c>
      <c r="O1146" s="269" t="s">
        <v>82</v>
      </c>
      <c r="P1146" s="269" t="s">
        <v>2698</v>
      </c>
      <c r="Q1146" s="269"/>
      <c r="R1146" s="294">
        <v>1010303265</v>
      </c>
      <c r="S1146" s="238"/>
      <c r="T1146" s="269" t="s">
        <v>149</v>
      </c>
      <c r="U1146" s="275">
        <v>120</v>
      </c>
      <c r="V1146" s="275">
        <v>120</v>
      </c>
      <c r="W1146" s="269"/>
      <c r="X1146" s="332" t="s">
        <v>83</v>
      </c>
      <c r="Y1146" s="293"/>
      <c r="Z1146" s="277">
        <v>34117.919999999998</v>
      </c>
      <c r="AA1146" s="277"/>
      <c r="AB1146" s="278">
        <v>34117.919999999998</v>
      </c>
      <c r="AC1146" s="278">
        <v>34117.919999999998</v>
      </c>
      <c r="AD1146" s="278">
        <v>0</v>
      </c>
      <c r="AE1146" s="278">
        <v>0</v>
      </c>
      <c r="AF1146" s="278">
        <v>0</v>
      </c>
      <c r="AG1146" s="278">
        <v>0</v>
      </c>
      <c r="AH1146" s="278">
        <v>0</v>
      </c>
      <c r="AI1146" s="279">
        <v>0</v>
      </c>
      <c r="AJ1146" s="277"/>
      <c r="AK1146" s="280" t="e">
        <v>#REF!</v>
      </c>
      <c r="AL1146" s="280" t="e">
        <v>#REF!</v>
      </c>
      <c r="AM1146" s="281"/>
      <c r="AN1146" s="281">
        <v>0</v>
      </c>
      <c r="AO1146" s="281">
        <v>0</v>
      </c>
      <c r="AP1146" s="282">
        <v>0</v>
      </c>
      <c r="AQ1146" s="282">
        <v>0</v>
      </c>
      <c r="AR1146" s="282">
        <v>0</v>
      </c>
      <c r="AS1146" s="282">
        <v>0</v>
      </c>
      <c r="AT1146" s="282">
        <v>0</v>
      </c>
      <c r="AU1146" s="282">
        <v>0</v>
      </c>
      <c r="AV1146" s="282">
        <v>0</v>
      </c>
      <c r="AW1146" s="282">
        <v>0</v>
      </c>
      <c r="AX1146" s="282">
        <v>0</v>
      </c>
      <c r="AY1146" s="282">
        <v>0</v>
      </c>
      <c r="AZ1146" s="282">
        <v>0</v>
      </c>
      <c r="BA1146" s="282">
        <v>0</v>
      </c>
      <c r="BB1146" s="281">
        <v>0</v>
      </c>
      <c r="BC1146" s="281">
        <v>0</v>
      </c>
      <c r="BD1146" s="283"/>
      <c r="BE1146" s="284">
        <v>0.02</v>
      </c>
      <c r="BF1146" s="280">
        <v>0</v>
      </c>
      <c r="BG1146" s="285"/>
      <c r="BH1146" s="286"/>
      <c r="BI1146" s="285"/>
      <c r="BJ1146" s="280"/>
      <c r="BK1146" s="280"/>
      <c r="BL1146" s="283"/>
      <c r="BM1146" s="287"/>
      <c r="BN1146" s="280"/>
      <c r="BO1146" s="280"/>
      <c r="BP1146" s="280"/>
      <c r="BQ1146" s="288"/>
      <c r="BR1146" s="289"/>
      <c r="BS1146" s="290"/>
      <c r="BU1146" s="291">
        <v>0</v>
      </c>
      <c r="BV1146" s="291">
        <v>0</v>
      </c>
      <c r="BW1146" s="292">
        <v>0</v>
      </c>
      <c r="BX1146" s="238" t="s">
        <v>856</v>
      </c>
      <c r="BY1146" s="435">
        <f t="shared" si="34"/>
        <v>1</v>
      </c>
      <c r="BZ1146" s="435">
        <v>1</v>
      </c>
      <c r="CA1146" s="436">
        <f t="shared" si="35"/>
        <v>0</v>
      </c>
    </row>
    <row r="1147" spans="1:79" s="268" customFormat="1" ht="41.25" customHeight="1" outlineLevel="1">
      <c r="A1147" s="269">
        <v>1131</v>
      </c>
      <c r="B1147" s="269"/>
      <c r="C1147" s="269"/>
      <c r="D1147" s="271"/>
      <c r="E1147" s="272"/>
      <c r="F1147" s="238"/>
      <c r="G1147" s="238"/>
      <c r="H1147" s="272"/>
      <c r="I1147" s="272"/>
      <c r="J1147" s="269"/>
      <c r="K1147" s="269" t="s">
        <v>84</v>
      </c>
      <c r="L1147" s="273"/>
      <c r="M1147" s="330"/>
      <c r="N1147" s="269"/>
      <c r="O1147" s="269" t="s">
        <v>82</v>
      </c>
      <c r="P1147" s="269"/>
      <c r="Q1147" s="269"/>
      <c r="R1147" s="294">
        <v>101032572</v>
      </c>
      <c r="S1147" s="238"/>
      <c r="T1147" s="269"/>
      <c r="U1147" s="275"/>
      <c r="V1147" s="275"/>
      <c r="W1147" s="269"/>
      <c r="X1147" s="332"/>
      <c r="Y1147" s="293">
        <v>43895</v>
      </c>
      <c r="Z1147" s="277"/>
      <c r="AA1147" s="277">
        <v>465939.52</v>
      </c>
      <c r="AB1147" s="278">
        <v>465939.52</v>
      </c>
      <c r="AC1147" s="278"/>
      <c r="AD1147" s="278">
        <v>0</v>
      </c>
      <c r="AE1147" s="278">
        <v>0</v>
      </c>
      <c r="AF1147" s="278">
        <v>0</v>
      </c>
      <c r="AG1147" s="278">
        <v>0</v>
      </c>
      <c r="AH1147" s="278">
        <v>0</v>
      </c>
      <c r="AI1147" s="279">
        <v>0</v>
      </c>
      <c r="AJ1147" s="277"/>
      <c r="AK1147" s="280" t="e">
        <v>#REF!</v>
      </c>
      <c r="AL1147" s="280" t="e">
        <v>#REF!</v>
      </c>
      <c r="AM1147" s="281"/>
      <c r="AN1147" s="281">
        <v>0</v>
      </c>
      <c r="AO1147" s="281">
        <v>0</v>
      </c>
      <c r="AP1147" s="282">
        <v>0</v>
      </c>
      <c r="AQ1147" s="282">
        <v>0</v>
      </c>
      <c r="AR1147" s="282">
        <v>0</v>
      </c>
      <c r="AS1147" s="282">
        <v>0</v>
      </c>
      <c r="AT1147" s="282">
        <v>0</v>
      </c>
      <c r="AU1147" s="282">
        <v>0</v>
      </c>
      <c r="AV1147" s="282">
        <v>0</v>
      </c>
      <c r="AW1147" s="282">
        <v>0</v>
      </c>
      <c r="AX1147" s="282">
        <v>0</v>
      </c>
      <c r="AY1147" s="282">
        <v>0</v>
      </c>
      <c r="AZ1147" s="282">
        <v>0</v>
      </c>
      <c r="BA1147" s="282">
        <v>0</v>
      </c>
      <c r="BB1147" s="281">
        <v>0</v>
      </c>
      <c r="BC1147" s="281">
        <v>0</v>
      </c>
      <c r="BD1147" s="283"/>
      <c r="BE1147" s="284">
        <v>0.02</v>
      </c>
      <c r="BF1147" s="280">
        <v>0</v>
      </c>
      <c r="BG1147" s="285"/>
      <c r="BH1147" s="286"/>
      <c r="BI1147" s="285"/>
      <c r="BJ1147" s="280"/>
      <c r="BK1147" s="280"/>
      <c r="BL1147" s="283"/>
      <c r="BM1147" s="287"/>
      <c r="BN1147" s="280"/>
      <c r="BO1147" s="280"/>
      <c r="BP1147" s="280"/>
      <c r="BQ1147" s="288"/>
      <c r="BR1147" s="289"/>
      <c r="BS1147" s="290"/>
      <c r="BU1147" s="291"/>
      <c r="BV1147" s="291">
        <v>0</v>
      </c>
      <c r="BW1147" s="292">
        <v>0</v>
      </c>
      <c r="BX1147" s="238" t="s">
        <v>856</v>
      </c>
      <c r="BY1147" s="435"/>
      <c r="BZ1147" s="435">
        <v>0</v>
      </c>
      <c r="CA1147" s="436">
        <f t="shared" si="35"/>
        <v>0</v>
      </c>
    </row>
    <row r="1148" spans="1:79" s="268" customFormat="1" ht="36" customHeight="1" outlineLevel="1">
      <c r="A1148" s="269">
        <v>1132</v>
      </c>
      <c r="B1148" s="269"/>
      <c r="C1148" s="269"/>
      <c r="D1148" s="271"/>
      <c r="E1148" s="272"/>
      <c r="F1148" s="238"/>
      <c r="G1148" s="238"/>
      <c r="H1148" s="272"/>
      <c r="I1148" s="272"/>
      <c r="J1148" s="269"/>
      <c r="K1148" s="269" t="s">
        <v>85</v>
      </c>
      <c r="L1148" s="273"/>
      <c r="M1148" s="330"/>
      <c r="N1148" s="269"/>
      <c r="O1148" s="269" t="s">
        <v>82</v>
      </c>
      <c r="P1148" s="269"/>
      <c r="Q1148" s="269"/>
      <c r="R1148" s="294">
        <v>101032573</v>
      </c>
      <c r="S1148" s="238"/>
      <c r="T1148" s="269"/>
      <c r="U1148" s="275"/>
      <c r="V1148" s="275"/>
      <c r="W1148" s="269"/>
      <c r="X1148" s="332"/>
      <c r="Y1148" s="293">
        <v>43895</v>
      </c>
      <c r="Z1148" s="277"/>
      <c r="AA1148" s="277">
        <v>309564.09999999998</v>
      </c>
      <c r="AB1148" s="278">
        <v>309564.09999999998</v>
      </c>
      <c r="AC1148" s="278"/>
      <c r="AD1148" s="278">
        <v>0</v>
      </c>
      <c r="AE1148" s="278">
        <v>0</v>
      </c>
      <c r="AF1148" s="278">
        <v>0</v>
      </c>
      <c r="AG1148" s="278">
        <v>0</v>
      </c>
      <c r="AH1148" s="278">
        <v>0</v>
      </c>
      <c r="AI1148" s="279">
        <v>0</v>
      </c>
      <c r="AJ1148" s="277"/>
      <c r="AK1148" s="280" t="e">
        <v>#REF!</v>
      </c>
      <c r="AL1148" s="280" t="e">
        <v>#REF!</v>
      </c>
      <c r="AM1148" s="281"/>
      <c r="AN1148" s="281">
        <v>0</v>
      </c>
      <c r="AO1148" s="281">
        <v>0</v>
      </c>
      <c r="AP1148" s="282">
        <v>0</v>
      </c>
      <c r="AQ1148" s="282">
        <v>0</v>
      </c>
      <c r="AR1148" s="282">
        <v>0</v>
      </c>
      <c r="AS1148" s="282">
        <v>0</v>
      </c>
      <c r="AT1148" s="282">
        <v>0</v>
      </c>
      <c r="AU1148" s="282">
        <v>0</v>
      </c>
      <c r="AV1148" s="282">
        <v>0</v>
      </c>
      <c r="AW1148" s="282">
        <v>0</v>
      </c>
      <c r="AX1148" s="282">
        <v>0</v>
      </c>
      <c r="AY1148" s="282">
        <v>0</v>
      </c>
      <c r="AZ1148" s="282">
        <v>0</v>
      </c>
      <c r="BA1148" s="282">
        <v>0</v>
      </c>
      <c r="BB1148" s="281">
        <v>0</v>
      </c>
      <c r="BC1148" s="281">
        <v>0</v>
      </c>
      <c r="BD1148" s="283"/>
      <c r="BE1148" s="284">
        <v>0.02</v>
      </c>
      <c r="BF1148" s="280">
        <v>0</v>
      </c>
      <c r="BG1148" s="285"/>
      <c r="BH1148" s="286"/>
      <c r="BI1148" s="285"/>
      <c r="BJ1148" s="280"/>
      <c r="BK1148" s="280"/>
      <c r="BL1148" s="283"/>
      <c r="BM1148" s="287"/>
      <c r="BN1148" s="280"/>
      <c r="BO1148" s="280"/>
      <c r="BP1148" s="280"/>
      <c r="BQ1148" s="288"/>
      <c r="BR1148" s="289"/>
      <c r="BS1148" s="290"/>
      <c r="BU1148" s="291"/>
      <c r="BV1148" s="291">
        <v>0</v>
      </c>
      <c r="BW1148" s="292">
        <v>0</v>
      </c>
      <c r="BX1148" s="238" t="s">
        <v>857</v>
      </c>
      <c r="BY1148" s="435"/>
      <c r="BZ1148" s="435">
        <v>0</v>
      </c>
      <c r="CA1148" s="436">
        <f t="shared" si="35"/>
        <v>0</v>
      </c>
    </row>
    <row r="1149" spans="1:79" s="268" customFormat="1" ht="48.75" customHeight="1" outlineLevel="1">
      <c r="A1149" s="269">
        <v>1133</v>
      </c>
      <c r="B1149" s="269"/>
      <c r="C1149" s="269"/>
      <c r="D1149" s="271"/>
      <c r="E1149" s="272"/>
      <c r="F1149" s="238"/>
      <c r="G1149" s="238"/>
      <c r="H1149" s="272"/>
      <c r="I1149" s="272"/>
      <c r="J1149" s="269"/>
      <c r="K1149" s="269" t="s">
        <v>86</v>
      </c>
      <c r="L1149" s="269"/>
      <c r="M1149" s="330"/>
      <c r="N1149" s="269"/>
      <c r="O1149" s="269" t="s">
        <v>82</v>
      </c>
      <c r="P1149" s="269"/>
      <c r="Q1149" s="269"/>
      <c r="R1149" s="294">
        <v>10102717</v>
      </c>
      <c r="S1149" s="238"/>
      <c r="T1149" s="269" t="s">
        <v>87</v>
      </c>
      <c r="U1149" s="275"/>
      <c r="V1149" s="275"/>
      <c r="W1149" s="269"/>
      <c r="X1149" s="332"/>
      <c r="Y1149" s="293">
        <v>44196</v>
      </c>
      <c r="Z1149" s="277"/>
      <c r="AA1149" s="277">
        <v>1020556.85</v>
      </c>
      <c r="AB1149" s="278">
        <v>1020556.85</v>
      </c>
      <c r="AC1149" s="278"/>
      <c r="AD1149" s="278">
        <v>0</v>
      </c>
      <c r="AE1149" s="278">
        <v>0</v>
      </c>
      <c r="AF1149" s="278">
        <v>0</v>
      </c>
      <c r="AG1149" s="278">
        <v>0</v>
      </c>
      <c r="AH1149" s="278">
        <v>0</v>
      </c>
      <c r="AI1149" s="279"/>
      <c r="AJ1149" s="277"/>
      <c r="AK1149" s="280" t="e">
        <v>#REF!</v>
      </c>
      <c r="AL1149" s="280" t="e">
        <v>#REF!</v>
      </c>
      <c r="AM1149" s="281"/>
      <c r="AN1149" s="281">
        <v>0</v>
      </c>
      <c r="AO1149" s="281">
        <v>0</v>
      </c>
      <c r="AP1149" s="282">
        <v>0</v>
      </c>
      <c r="AQ1149" s="282">
        <v>0</v>
      </c>
      <c r="AR1149" s="282">
        <v>0</v>
      </c>
      <c r="AS1149" s="282">
        <v>0</v>
      </c>
      <c r="AT1149" s="282">
        <v>0</v>
      </c>
      <c r="AU1149" s="282">
        <v>0</v>
      </c>
      <c r="AV1149" s="282">
        <v>0</v>
      </c>
      <c r="AW1149" s="282">
        <v>0</v>
      </c>
      <c r="AX1149" s="282">
        <v>0</v>
      </c>
      <c r="AY1149" s="282">
        <v>0</v>
      </c>
      <c r="AZ1149" s="282">
        <v>0</v>
      </c>
      <c r="BA1149" s="282">
        <v>0</v>
      </c>
      <c r="BB1149" s="281">
        <v>0</v>
      </c>
      <c r="BC1149" s="281">
        <v>0</v>
      </c>
      <c r="BD1149" s="283"/>
      <c r="BE1149" s="284">
        <v>0.02</v>
      </c>
      <c r="BF1149" s="280">
        <v>0</v>
      </c>
      <c r="BG1149" s="285"/>
      <c r="BH1149" s="286"/>
      <c r="BI1149" s="285"/>
      <c r="BJ1149" s="280"/>
      <c r="BK1149" s="280"/>
      <c r="BL1149" s="283"/>
      <c r="BM1149" s="287"/>
      <c r="BN1149" s="280"/>
      <c r="BO1149" s="280"/>
      <c r="BP1149" s="280"/>
      <c r="BQ1149" s="288"/>
      <c r="BR1149" s="289"/>
      <c r="BS1149" s="290"/>
      <c r="BU1149" s="291"/>
      <c r="BV1149" s="291">
        <v>0</v>
      </c>
      <c r="BW1149" s="292">
        <v>0</v>
      </c>
      <c r="BX1149" s="238" t="s">
        <v>856</v>
      </c>
      <c r="BY1149" s="435"/>
      <c r="BZ1149" s="435">
        <v>0</v>
      </c>
      <c r="CA1149" s="436">
        <f t="shared" si="35"/>
        <v>0</v>
      </c>
    </row>
    <row r="1150" spans="1:79" s="268" customFormat="1" ht="12" hidden="1" customHeight="1" outlineLevel="1">
      <c r="A1150" s="333"/>
      <c r="B1150" s="333"/>
      <c r="C1150" s="333"/>
      <c r="D1150" s="333"/>
      <c r="E1150" s="333"/>
      <c r="F1150" s="333"/>
      <c r="G1150" s="333"/>
      <c r="H1150" s="333"/>
      <c r="I1150" s="333"/>
      <c r="J1150" s="333"/>
      <c r="K1150" s="334" t="s">
        <v>88</v>
      </c>
      <c r="L1150" s="333"/>
      <c r="M1150" s="333"/>
      <c r="N1150" s="333"/>
      <c r="O1150" s="333"/>
      <c r="P1150" s="333"/>
      <c r="Q1150" s="333"/>
      <c r="R1150" s="333"/>
      <c r="S1150" s="333"/>
      <c r="T1150" s="333"/>
      <c r="U1150" s="333"/>
      <c r="V1150" s="333"/>
      <c r="W1150" s="333"/>
      <c r="X1150" s="335"/>
      <c r="Y1150" s="333"/>
      <c r="Z1150" s="335">
        <v>641414308.89999878</v>
      </c>
      <c r="AA1150" s="335">
        <v>2623483.1</v>
      </c>
      <c r="AB1150" s="335">
        <v>643582967.10999882</v>
      </c>
      <c r="AC1150" s="335">
        <v>501160527.71861213</v>
      </c>
      <c r="AD1150" s="335">
        <v>140253778.24138895</v>
      </c>
      <c r="AE1150" s="335">
        <v>122978217.04994716</v>
      </c>
      <c r="AF1150" s="335">
        <v>2540076.6784992521</v>
      </c>
      <c r="AG1150" s="335">
        <v>2540076.6784992521</v>
      </c>
      <c r="AH1150" s="335">
        <v>70032.467055555549</v>
      </c>
      <c r="AI1150" s="335">
        <v>2505972.6165684122</v>
      </c>
      <c r="AJ1150" s="335">
        <v>0</v>
      </c>
      <c r="AK1150" s="335" t="e">
        <v>#REF!</v>
      </c>
      <c r="AL1150" s="335" t="e">
        <v>#REF!</v>
      </c>
      <c r="AM1150" s="335">
        <v>15692414.786775092</v>
      </c>
      <c r="AN1150" s="335">
        <v>15692414.786775092</v>
      </c>
      <c r="AO1150" s="335">
        <v>140253778.24138895</v>
      </c>
      <c r="AP1150" s="335">
        <v>138911243.28194577</v>
      </c>
      <c r="AQ1150" s="335">
        <v>137583162.83262345</v>
      </c>
      <c r="AR1150" s="335">
        <v>136258103.80631873</v>
      </c>
      <c r="AS1150" s="335">
        <v>134936051.1545881</v>
      </c>
      <c r="AT1150" s="335">
        <v>133623372.89213032</v>
      </c>
      <c r="AU1150" s="335">
        <v>132314847.39795995</v>
      </c>
      <c r="AV1150" s="335">
        <v>131012416.37590717</v>
      </c>
      <c r="AW1150" s="335">
        <v>129712665.1558401</v>
      </c>
      <c r="AX1150" s="335">
        <v>128416375.98203343</v>
      </c>
      <c r="AY1150" s="335">
        <v>127120942.65229478</v>
      </c>
      <c r="AZ1150" s="335">
        <v>125830183.98942479</v>
      </c>
      <c r="BA1150" s="335">
        <v>124548863.27461384</v>
      </c>
      <c r="BB1150" s="335">
        <v>132347846.69515917</v>
      </c>
      <c r="BC1150" s="335">
        <v>131615997.6456681</v>
      </c>
      <c r="BD1150" s="335">
        <v>0</v>
      </c>
      <c r="BE1150" s="335"/>
      <c r="BF1150" s="335">
        <v>0</v>
      </c>
      <c r="BG1150" s="335">
        <v>0</v>
      </c>
      <c r="BH1150" s="335">
        <v>0</v>
      </c>
      <c r="BI1150" s="335">
        <v>0</v>
      </c>
      <c r="BJ1150" s="335">
        <v>0</v>
      </c>
      <c r="BK1150" s="335">
        <v>0</v>
      </c>
      <c r="BL1150" s="335">
        <v>0</v>
      </c>
      <c r="BM1150" s="335">
        <v>0</v>
      </c>
      <c r="BN1150" s="335">
        <v>0</v>
      </c>
      <c r="BO1150" s="335">
        <v>0</v>
      </c>
      <c r="BP1150" s="335" t="e">
        <v>#REF!</v>
      </c>
      <c r="BQ1150" s="335" t="e">
        <v>#REF!</v>
      </c>
      <c r="BR1150" s="335">
        <v>0</v>
      </c>
      <c r="BS1150" s="335" t="e">
        <v>#REF!</v>
      </c>
      <c r="BT1150" s="335">
        <v>0</v>
      </c>
      <c r="BU1150" s="335">
        <v>15671082.699999988</v>
      </c>
      <c r="BV1150" s="335">
        <v>-21332.086775088108</v>
      </c>
      <c r="BW1150" s="336">
        <v>0</v>
      </c>
      <c r="BX1150" s="238"/>
      <c r="BY1150" s="238"/>
      <c r="BZ1150" s="269"/>
      <c r="CA1150" s="436">
        <f t="shared" si="35"/>
        <v>0</v>
      </c>
    </row>
    <row r="1151" spans="1:79" s="268" customFormat="1" ht="12" hidden="1" customHeight="1">
      <c r="A1151" s="335"/>
      <c r="B1151" s="335"/>
      <c r="C1151" s="335"/>
      <c r="D1151" s="335"/>
      <c r="E1151" s="335"/>
      <c r="F1151" s="335"/>
      <c r="G1151" s="335"/>
      <c r="H1151" s="335"/>
      <c r="I1151" s="335"/>
      <c r="J1151" s="335"/>
      <c r="K1151" s="337" t="s">
        <v>89</v>
      </c>
      <c r="L1151" s="335"/>
      <c r="M1151" s="335"/>
      <c r="N1151" s="335"/>
      <c r="O1151" s="335"/>
      <c r="P1151" s="335"/>
      <c r="Q1151" s="335"/>
      <c r="R1151" s="335"/>
      <c r="S1151" s="335"/>
      <c r="T1151" s="335"/>
      <c r="U1151" s="335"/>
      <c r="V1151" s="335"/>
      <c r="W1151" s="335"/>
      <c r="X1151" s="335"/>
      <c r="Y1151" s="335"/>
      <c r="Z1151" s="335">
        <v>60772368.189999983</v>
      </c>
      <c r="AA1151" s="335">
        <v>51674.45</v>
      </c>
      <c r="AB1151" s="335">
        <v>60804871.429999977</v>
      </c>
      <c r="AC1151" s="335">
        <v>42530275.157925844</v>
      </c>
      <c r="AD1151" s="335">
        <v>18242093.032074139</v>
      </c>
      <c r="AE1151" s="335">
        <v>15495819.062942326</v>
      </c>
      <c r="AF1151" s="335">
        <v>326683.76287857682</v>
      </c>
      <c r="AG1151" s="335">
        <v>326683.76287857682</v>
      </c>
      <c r="AH1151" s="335">
        <v>4294.4399999999996</v>
      </c>
      <c r="AI1151" s="335">
        <v>323316.98045635462</v>
      </c>
      <c r="AJ1151" s="335"/>
      <c r="AK1151" s="335" t="e">
        <v>#REF!</v>
      </c>
      <c r="AL1151" s="335" t="e">
        <v>#REF!</v>
      </c>
      <c r="AM1151" s="335">
        <v>2797948.4191318098</v>
      </c>
      <c r="AN1151" s="335">
        <v>2797948.4191318098</v>
      </c>
      <c r="AO1151" s="264">
        <v>18242093.032074139</v>
      </c>
      <c r="AP1151" s="264">
        <v>18004708.368003502</v>
      </c>
      <c r="AQ1151" s="264">
        <v>17767323.703932863</v>
      </c>
      <c r="AR1151" s="264">
        <v>17529939.039862223</v>
      </c>
      <c r="AS1151" s="264">
        <v>17292554.375791587</v>
      </c>
      <c r="AT1151" s="264">
        <v>17058164.043665394</v>
      </c>
      <c r="AU1151" s="264">
        <v>16824547.177983645</v>
      </c>
      <c r="AV1151" s="264">
        <v>16590930.312301897</v>
      </c>
      <c r="AW1151" s="264">
        <v>16357805.235946324</v>
      </c>
      <c r="AX1151" s="264">
        <v>16125920.275195323</v>
      </c>
      <c r="AY1151" s="264">
        <v>15894035.31444432</v>
      </c>
      <c r="AZ1151" s="264">
        <v>15662150.353693321</v>
      </c>
      <c r="BA1151" s="264">
        <v>15430265.392942319</v>
      </c>
      <c r="BB1151" s="264">
        <v>16829264.355833605</v>
      </c>
      <c r="BC1151" s="335">
        <v>16868956.047508232</v>
      </c>
      <c r="BD1151" s="335"/>
      <c r="BE1151" s="335"/>
      <c r="BF1151" s="335">
        <v>0</v>
      </c>
      <c r="BG1151" s="335">
        <v>0</v>
      </c>
      <c r="BH1151" s="335">
        <v>0</v>
      </c>
      <c r="BI1151" s="335">
        <v>0</v>
      </c>
      <c r="BJ1151" s="335">
        <v>0</v>
      </c>
      <c r="BK1151" s="335">
        <v>0</v>
      </c>
      <c r="BL1151" s="335">
        <v>0</v>
      </c>
      <c r="BM1151" s="335">
        <v>0</v>
      </c>
      <c r="BN1151" s="335">
        <v>0</v>
      </c>
      <c r="BO1151" s="335">
        <v>0</v>
      </c>
      <c r="BP1151" s="335" t="e">
        <v>#REF!</v>
      </c>
      <c r="BQ1151" s="335" t="e">
        <v>#REF!</v>
      </c>
      <c r="BR1151" s="335">
        <v>0</v>
      </c>
      <c r="BS1151" s="335" t="e">
        <v>#REF!</v>
      </c>
      <c r="BX1151" s="350"/>
      <c r="BY1151" s="338"/>
      <c r="CA1151" s="436">
        <f t="shared" si="35"/>
        <v>0</v>
      </c>
    </row>
    <row r="1152" spans="1:79" s="268" customFormat="1" ht="12" hidden="1" customHeight="1">
      <c r="A1152" s="335"/>
      <c r="B1152" s="335"/>
      <c r="C1152" s="335"/>
      <c r="D1152" s="335"/>
      <c r="E1152" s="335"/>
      <c r="F1152" s="335"/>
      <c r="G1152" s="335"/>
      <c r="H1152" s="335"/>
      <c r="I1152" s="335"/>
      <c r="J1152" s="335"/>
      <c r="K1152" s="337" t="s">
        <v>90</v>
      </c>
      <c r="L1152" s="335"/>
      <c r="M1152" s="335"/>
      <c r="N1152" s="335"/>
      <c r="O1152" s="335"/>
      <c r="P1152" s="335"/>
      <c r="Q1152" s="335"/>
      <c r="R1152" s="335"/>
      <c r="S1152" s="335"/>
      <c r="T1152" s="335"/>
      <c r="U1152" s="335"/>
      <c r="V1152" s="335"/>
      <c r="W1152" s="335"/>
      <c r="X1152" s="335"/>
      <c r="Y1152" s="335"/>
      <c r="Z1152" s="335">
        <v>580641940.70999885</v>
      </c>
      <c r="AA1152" s="335">
        <v>2571808.65</v>
      </c>
      <c r="AB1152" s="335">
        <v>582778095.67999887</v>
      </c>
      <c r="AC1152" s="335">
        <v>458630252.56068629</v>
      </c>
      <c r="AD1152" s="335">
        <v>122011685.20931481</v>
      </c>
      <c r="AE1152" s="335">
        <v>107482397.98700483</v>
      </c>
      <c r="AF1152" s="335">
        <v>2213392.9156206753</v>
      </c>
      <c r="AG1152" s="335">
        <v>2213392.9156206753</v>
      </c>
      <c r="AH1152" s="335">
        <v>65738.027055555547</v>
      </c>
      <c r="AI1152" s="335">
        <v>2182655.6361120576</v>
      </c>
      <c r="AJ1152" s="335">
        <v>0</v>
      </c>
      <c r="AK1152" s="335" t="e">
        <v>#REF!</v>
      </c>
      <c r="AL1152" s="335" t="e">
        <v>#REF!</v>
      </c>
      <c r="AM1152" s="335">
        <v>12894466.367643282</v>
      </c>
      <c r="AN1152" s="335">
        <v>12894466.367643282</v>
      </c>
      <c r="AO1152" s="264">
        <v>122011685.20931481</v>
      </c>
      <c r="AP1152" s="264">
        <v>120906534.91394226</v>
      </c>
      <c r="AQ1152" s="264">
        <v>119815839.12869059</v>
      </c>
      <c r="AR1152" s="264">
        <v>118728164.76645651</v>
      </c>
      <c r="AS1152" s="264">
        <v>117643496.77879652</v>
      </c>
      <c r="AT1152" s="264">
        <v>116565208.84846492</v>
      </c>
      <c r="AU1152" s="264">
        <v>115490300.21997631</v>
      </c>
      <c r="AV1152" s="264">
        <v>114421486.06360528</v>
      </c>
      <c r="AW1152" s="264">
        <v>113354859.91989377</v>
      </c>
      <c r="AX1152" s="264">
        <v>112290455.7068381</v>
      </c>
      <c r="AY1152" s="264">
        <v>111226907.33785047</v>
      </c>
      <c r="AZ1152" s="264">
        <v>110168033.63573147</v>
      </c>
      <c r="BA1152" s="264">
        <v>109118597.88167152</v>
      </c>
      <c r="BB1152" s="264">
        <v>115518582.33932556</v>
      </c>
      <c r="BC1152" s="335">
        <v>114747041.59815988</v>
      </c>
      <c r="BD1152" s="335"/>
      <c r="BE1152" s="335"/>
      <c r="BF1152" s="335">
        <v>0</v>
      </c>
      <c r="BG1152" s="335">
        <v>0</v>
      </c>
      <c r="BH1152" s="335">
        <v>0</v>
      </c>
      <c r="BI1152" s="335">
        <v>0</v>
      </c>
      <c r="BJ1152" s="335">
        <v>0</v>
      </c>
      <c r="BK1152" s="335">
        <v>0</v>
      </c>
      <c r="BL1152" s="335">
        <v>0</v>
      </c>
      <c r="BM1152" s="335">
        <v>0</v>
      </c>
      <c r="BN1152" s="335">
        <v>0</v>
      </c>
      <c r="BO1152" s="335">
        <v>0</v>
      </c>
      <c r="BP1152" s="335" t="e">
        <v>#REF!</v>
      </c>
      <c r="BQ1152" s="335" t="e">
        <v>#REF!</v>
      </c>
      <c r="BR1152" s="335" t="e">
        <v>#REF!</v>
      </c>
      <c r="BS1152" s="335" t="e">
        <v>#REF!</v>
      </c>
      <c r="BX1152" s="350"/>
      <c r="BY1152" s="338"/>
      <c r="CA1152" s="436">
        <f t="shared" si="35"/>
        <v>0</v>
      </c>
    </row>
    <row r="1153" spans="1:77" ht="16.5" customHeight="1">
      <c r="F1153" s="220"/>
      <c r="G1153" s="220"/>
      <c r="M1153" s="220"/>
      <c r="S1153" s="220"/>
      <c r="AA1153" s="225"/>
      <c r="AB1153" s="225">
        <v>643582967.11000001</v>
      </c>
      <c r="AC1153" s="225">
        <v>503012427.56</v>
      </c>
      <c r="AD1153" s="225">
        <v>138401881.34</v>
      </c>
      <c r="AE1153" s="225">
        <v>123536888.81</v>
      </c>
      <c r="AF1153" s="220"/>
      <c r="AG1153" s="220"/>
      <c r="AH1153" s="220"/>
      <c r="AI1153" s="220"/>
      <c r="AM1153" s="225"/>
      <c r="BQ1153" s="220"/>
      <c r="BR1153" s="220"/>
      <c r="BS1153" s="220"/>
    </row>
    <row r="1154" spans="1:77" s="268" customFormat="1">
      <c r="B1154" s="339"/>
      <c r="C1154" s="339"/>
      <c r="D1154" s="339"/>
      <c r="E1154" s="339"/>
      <c r="F1154" s="340"/>
      <c r="G1154" s="340"/>
      <c r="H1154" s="339"/>
      <c r="I1154" s="339"/>
      <c r="J1154" s="339"/>
      <c r="L1154" s="339"/>
      <c r="M1154" s="340"/>
      <c r="N1154" s="339"/>
      <c r="O1154" s="339"/>
      <c r="P1154" s="339"/>
      <c r="Q1154" s="341"/>
      <c r="R1154" s="339"/>
      <c r="S1154" s="340"/>
      <c r="T1154" s="339"/>
      <c r="U1154" s="339"/>
      <c r="V1154" s="339"/>
      <c r="W1154" s="339"/>
      <c r="X1154" s="339"/>
      <c r="Y1154" s="339"/>
      <c r="Z1154" s="342"/>
      <c r="AA1154" s="342"/>
      <c r="AB1154" s="225">
        <v>1.1920928955078125E-6</v>
      </c>
      <c r="AC1154" s="225">
        <v>1851899.8413878679</v>
      </c>
      <c r="AD1154" s="225">
        <v>-1851896.9013889432</v>
      </c>
      <c r="AE1154" s="225">
        <v>558671.76005284488</v>
      </c>
      <c r="AF1154" s="343"/>
      <c r="AG1154" s="343"/>
      <c r="AH1154" s="343"/>
      <c r="AI1154" s="343"/>
      <c r="AJ1154" s="339"/>
      <c r="AK1154" s="339"/>
      <c r="AL1154" s="220"/>
      <c r="AM1154" s="342"/>
      <c r="AN1154" s="342"/>
      <c r="AO1154" s="344"/>
      <c r="AP1154" s="344"/>
      <c r="AQ1154" s="344"/>
      <c r="AR1154" s="344"/>
      <c r="AS1154" s="344"/>
      <c r="AT1154" s="344"/>
      <c r="AU1154" s="344"/>
      <c r="AV1154" s="344"/>
      <c r="AW1154" s="344"/>
      <c r="AX1154" s="344"/>
      <c r="AY1154" s="344"/>
      <c r="AZ1154" s="344"/>
      <c r="BA1154" s="344"/>
      <c r="BB1154" s="344"/>
      <c r="BC1154" s="342">
        <v>-731849.04949106276</v>
      </c>
      <c r="BD1154" s="339"/>
      <c r="BE1154" s="339"/>
      <c r="BF1154" s="339"/>
      <c r="BG1154" s="339"/>
      <c r="BH1154" s="339"/>
      <c r="BI1154" s="339"/>
      <c r="BJ1154" s="339"/>
      <c r="BK1154" s="339"/>
      <c r="BL1154" s="339"/>
      <c r="BM1154" s="339"/>
      <c r="BQ1154" s="345"/>
      <c r="BR1154" s="346"/>
      <c r="BS1154" s="345"/>
      <c r="BX1154" s="350"/>
      <c r="BY1154" s="338"/>
    </row>
    <row r="1155" spans="1:77" s="268" customFormat="1">
      <c r="A1155" s="220" t="s">
        <v>853</v>
      </c>
      <c r="B1155" s="339"/>
      <c r="C1155" s="339"/>
      <c r="D1155" s="339"/>
      <c r="E1155" s="339"/>
      <c r="F1155" s="340"/>
      <c r="G1155" s="340"/>
      <c r="H1155" s="339"/>
      <c r="I1155" s="339"/>
      <c r="J1155" s="339"/>
      <c r="K1155" s="220"/>
      <c r="L1155" s="339"/>
      <c r="M1155" s="340"/>
      <c r="N1155" s="339"/>
      <c r="O1155" s="339"/>
      <c r="P1155" s="339"/>
      <c r="Q1155" s="341"/>
      <c r="R1155" s="339"/>
      <c r="S1155" s="340"/>
      <c r="T1155" s="339"/>
      <c r="U1155" s="339"/>
      <c r="V1155" s="339"/>
      <c r="W1155" s="339"/>
      <c r="X1155" s="339"/>
      <c r="Y1155" s="339"/>
      <c r="Z1155" s="339"/>
      <c r="AA1155" s="339"/>
      <c r="AB1155" s="342"/>
      <c r="AC1155" s="342"/>
      <c r="AD1155" s="339"/>
      <c r="AE1155" s="339"/>
      <c r="AF1155" s="343"/>
      <c r="AG1155" s="343"/>
      <c r="AH1155" s="343"/>
      <c r="AI1155" s="343"/>
      <c r="AJ1155" s="339"/>
      <c r="AK1155" s="339"/>
      <c r="AL1155" s="220"/>
      <c r="AM1155" s="342"/>
      <c r="AN1155" s="339"/>
      <c r="AO1155" s="344"/>
      <c r="AP1155" s="344"/>
      <c r="AQ1155" s="344"/>
      <c r="AR1155" s="344"/>
      <c r="AS1155" s="344"/>
      <c r="AT1155" s="344"/>
      <c r="AU1155" s="344"/>
      <c r="AV1155" s="344"/>
      <c r="AW1155" s="344"/>
      <c r="AX1155" s="344"/>
      <c r="AY1155" s="344"/>
      <c r="AZ1155" s="344"/>
      <c r="BA1155" s="344"/>
      <c r="BB1155" s="344"/>
      <c r="BC1155" s="339"/>
      <c r="BD1155" s="339"/>
      <c r="BE1155" s="339"/>
      <c r="BF1155" s="339"/>
      <c r="BG1155" s="339"/>
      <c r="BH1155" s="339"/>
      <c r="BI1155" s="339"/>
      <c r="BJ1155" s="339"/>
      <c r="BK1155" s="339"/>
      <c r="BL1155" s="339"/>
      <c r="BM1155" s="339"/>
      <c r="BQ1155" s="345"/>
      <c r="BR1155" s="346"/>
      <c r="BS1155" s="345"/>
      <c r="BX1155" s="350"/>
      <c r="BY1155" s="338"/>
    </row>
    <row r="1156" spans="1:77">
      <c r="AC1156" s="347"/>
      <c r="AM1156" s="348"/>
      <c r="AN1156" s="348"/>
      <c r="AO1156" s="344"/>
      <c r="AP1156" s="344"/>
      <c r="AQ1156" s="344"/>
      <c r="AR1156" s="344"/>
      <c r="AS1156" s="344"/>
      <c r="AT1156" s="344"/>
      <c r="AU1156" s="344"/>
      <c r="AV1156" s="344"/>
      <c r="AW1156" s="344"/>
      <c r="AX1156" s="344"/>
      <c r="AY1156" s="344"/>
      <c r="AZ1156" s="344"/>
      <c r="BA1156" s="344"/>
      <c r="BB1156" s="344"/>
    </row>
    <row r="1157" spans="1:77">
      <c r="AA1157" s="226"/>
      <c r="AB1157" s="226"/>
      <c r="AO1157" s="344"/>
      <c r="AP1157" s="344"/>
      <c r="AQ1157" s="344"/>
      <c r="AR1157" s="344"/>
      <c r="AS1157" s="344"/>
      <c r="AT1157" s="344"/>
      <c r="AU1157" s="344"/>
      <c r="AV1157" s="344"/>
      <c r="AW1157" s="344"/>
      <c r="AX1157" s="344"/>
      <c r="AY1157" s="344"/>
      <c r="AZ1157" s="344"/>
      <c r="BA1157" s="344"/>
      <c r="BB1157" s="344"/>
    </row>
    <row r="1158" spans="1:77">
      <c r="AO1158" s="349"/>
      <c r="AP1158" s="349"/>
      <c r="AQ1158" s="349"/>
      <c r="AR1158" s="349"/>
      <c r="AS1158" s="349"/>
      <c r="AT1158" s="349"/>
      <c r="AU1158" s="349"/>
      <c r="AV1158" s="349"/>
      <c r="AW1158" s="349"/>
      <c r="AX1158" s="349"/>
      <c r="AY1158" s="349"/>
      <c r="AZ1158" s="349"/>
      <c r="BA1158" s="349"/>
      <c r="BB1158" s="349"/>
    </row>
    <row r="1159" spans="1:77">
      <c r="AO1159" s="349"/>
      <c r="AP1159" s="349"/>
      <c r="AQ1159" s="349"/>
      <c r="AR1159" s="349"/>
      <c r="AS1159" s="349"/>
      <c r="AT1159" s="349"/>
      <c r="AU1159" s="349"/>
      <c r="AV1159" s="349"/>
      <c r="AW1159" s="349"/>
      <c r="AX1159" s="349"/>
      <c r="AY1159" s="349"/>
      <c r="AZ1159" s="349"/>
      <c r="BA1159" s="349"/>
      <c r="BB1159" s="349"/>
    </row>
    <row r="1160" spans="1:77">
      <c r="AO1160" s="348"/>
      <c r="AP1160" s="348"/>
      <c r="AQ1160" s="348"/>
      <c r="AR1160" s="348"/>
      <c r="AS1160" s="348"/>
      <c r="AT1160" s="348"/>
      <c r="AU1160" s="348"/>
      <c r="AV1160" s="348"/>
      <c r="AW1160" s="348"/>
      <c r="AX1160" s="348"/>
      <c r="AY1160" s="348"/>
      <c r="AZ1160" s="348"/>
      <c r="BA1160" s="348"/>
      <c r="BB1160" s="348"/>
    </row>
    <row r="1161" spans="1:77">
      <c r="AC1161" s="225">
        <v>520046078.30000001</v>
      </c>
      <c r="AD1161" s="225">
        <v>123536888.81</v>
      </c>
    </row>
  </sheetData>
  <sheetProtection password="EFB3" sheet="1" objects="1" scenarios="1"/>
  <autoFilter ref="A13:BW1154"/>
  <mergeCells count="72">
    <mergeCell ref="BX4:BX5"/>
    <mergeCell ref="U6:U9"/>
    <mergeCell ref="V6:V9"/>
    <mergeCell ref="K3:AI3"/>
    <mergeCell ref="A6:A9"/>
    <mergeCell ref="B6:B9"/>
    <mergeCell ref="C6:C9"/>
    <mergeCell ref="D6:J6"/>
    <mergeCell ref="K6:K9"/>
    <mergeCell ref="M6:M9"/>
    <mergeCell ref="N6:N9"/>
    <mergeCell ref="O6:O9"/>
    <mergeCell ref="P6:P9"/>
    <mergeCell ref="BQ6:BQ9"/>
    <mergeCell ref="BR6:BR9"/>
    <mergeCell ref="AM8:AM9"/>
    <mergeCell ref="AN8:AN9"/>
    <mergeCell ref="AO8:AO9"/>
    <mergeCell ref="AP8:AP9"/>
    <mergeCell ref="AM7:BO7"/>
    <mergeCell ref="AI6:AI9"/>
    <mergeCell ref="AJ6:AJ9"/>
    <mergeCell ref="AM6:BO6"/>
    <mergeCell ref="AY8:AY9"/>
    <mergeCell ref="BP6:BP9"/>
    <mergeCell ref="G7:G9"/>
    <mergeCell ref="H7:I8"/>
    <mergeCell ref="J7:J9"/>
    <mergeCell ref="AK7:AK9"/>
    <mergeCell ref="AL7:AL9"/>
    <mergeCell ref="AC6:AC9"/>
    <mergeCell ref="AD6:AD8"/>
    <mergeCell ref="AE6:AE8"/>
    <mergeCell ref="AF6:AF9"/>
    <mergeCell ref="AG6:AG9"/>
    <mergeCell ref="AH6:AH9"/>
    <mergeCell ref="W6:W9"/>
    <mergeCell ref="X6:X9"/>
    <mergeCell ref="Y6:Y9"/>
    <mergeCell ref="Z6:Z9"/>
    <mergeCell ref="AA6:AA9"/>
    <mergeCell ref="M1139:M1140"/>
    <mergeCell ref="P1139:P1140"/>
    <mergeCell ref="AW8:AW9"/>
    <mergeCell ref="AX8:AX9"/>
    <mergeCell ref="AQ8:AQ9"/>
    <mergeCell ref="AR8:AR9"/>
    <mergeCell ref="AS8:AS9"/>
    <mergeCell ref="AT8:AT9"/>
    <mergeCell ref="AU8:AU9"/>
    <mergeCell ref="AV8:AV9"/>
    <mergeCell ref="AB6:AB9"/>
    <mergeCell ref="Q6:Q9"/>
    <mergeCell ref="R6:R9"/>
    <mergeCell ref="S6:S9"/>
    <mergeCell ref="T6:T9"/>
    <mergeCell ref="BY4:CA4"/>
    <mergeCell ref="K4:K5"/>
    <mergeCell ref="A4:A5"/>
    <mergeCell ref="A2:CA2"/>
    <mergeCell ref="BC8:BC9"/>
    <mergeCell ref="BD8:BD9"/>
    <mergeCell ref="BE8:BE9"/>
    <mergeCell ref="BF8:BF9"/>
    <mergeCell ref="BG8:BM8"/>
    <mergeCell ref="AZ8:AZ9"/>
    <mergeCell ref="BA8:BA9"/>
    <mergeCell ref="BB8:BB9"/>
    <mergeCell ref="BS6:BS9"/>
    <mergeCell ref="D7:D9"/>
    <mergeCell ref="E7:E9"/>
    <mergeCell ref="F7:F9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собственные</vt:lpstr>
      <vt:lpstr>конц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Сигаловская М</dc:creator>
  <cp:lastModifiedBy>Сигаловская М</cp:lastModifiedBy>
  <cp:lastPrinted>2021-04-05T03:23:25Z</cp:lastPrinted>
  <dcterms:created xsi:type="dcterms:W3CDTF">2021-04-01T04:37:15Z</dcterms:created>
  <dcterms:modified xsi:type="dcterms:W3CDTF">2021-04-05T03:35:34Z</dcterms:modified>
</cp:coreProperties>
</file>